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sheets/sheet2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9200" windowHeight="64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107"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40" i="107" l="1"/>
  <c r="G45" i="85" l="1"/>
  <c r="F45" i="85"/>
  <c r="G34" i="85"/>
  <c r="F34" i="85"/>
  <c r="D34" i="85"/>
  <c r="C34" i="85"/>
  <c r="D45" i="85"/>
  <c r="C45" i="85"/>
  <c r="G14" i="83" l="1"/>
  <c r="F14" i="83"/>
  <c r="D14" i="83"/>
  <c r="C14" i="83"/>
  <c r="B2" i="85" l="1"/>
  <c r="B2" i="75"/>
  <c r="B2" i="86"/>
  <c r="B2" i="52"/>
  <c r="B2" i="88"/>
  <c r="B2" i="73"/>
  <c r="B2" i="89"/>
  <c r="B2" i="94"/>
  <c r="B2" i="107"/>
  <c r="B2" i="90"/>
  <c r="B2" i="64"/>
  <c r="B2" i="91"/>
  <c r="B2" i="93"/>
  <c r="B2" i="92"/>
  <c r="B2" i="95"/>
  <c r="B2" i="97"/>
  <c r="B2" i="98"/>
  <c r="B2" i="99"/>
  <c r="B2" i="100"/>
  <c r="B2" i="101"/>
  <c r="B2" i="102"/>
  <c r="B2" i="103"/>
  <c r="B2" i="104"/>
  <c r="B2" i="105"/>
  <c r="B2" i="106"/>
  <c r="B2" i="83"/>
  <c r="I22" i="100" l="1"/>
  <c r="I23" i="100"/>
  <c r="I24" i="100"/>
  <c r="I25" i="100"/>
  <c r="I26" i="100"/>
  <c r="I27" i="100"/>
  <c r="I28" i="100"/>
  <c r="C10" i="102"/>
  <c r="C19" i="102" s="1"/>
  <c r="C48" i="107" l="1"/>
  <c r="C16" i="107"/>
  <c r="C27" i="107" s="1"/>
  <c r="D22" i="98" l="1"/>
  <c r="E22" i="98"/>
  <c r="F22" i="98"/>
  <c r="G22" i="98"/>
  <c r="C22" i="98"/>
  <c r="D19" i="101" l="1"/>
  <c r="C19" i="101"/>
  <c r="H34" i="100"/>
  <c r="G34" i="100"/>
  <c r="F34" i="100"/>
  <c r="E34" i="100"/>
  <c r="D34" i="100"/>
  <c r="C34" i="100"/>
  <c r="I33" i="100"/>
  <c r="I32" i="100"/>
  <c r="I31" i="100"/>
  <c r="I30" i="100"/>
  <c r="I29"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I34" i="100"/>
  <c r="G39" i="97" l="1"/>
  <c r="C1" i="91"/>
  <c r="C1" i="85"/>
  <c r="G5" i="86"/>
  <c r="F5" i="86"/>
  <c r="E5" i="86"/>
  <c r="D5" i="86"/>
  <c r="C5" i="86"/>
  <c r="G5" i="84"/>
  <c r="F5" i="84"/>
  <c r="E5" i="84"/>
  <c r="D5" i="84"/>
  <c r="C5" i="84"/>
  <c r="E6" i="86" l="1"/>
  <c r="E13" i="86" s="1"/>
  <c r="F6" i="86"/>
  <c r="F13" i="86" s="1"/>
  <c r="G6" i="86"/>
  <c r="G13" i="86" s="1"/>
  <c r="B1" i="84" l="1"/>
  <c r="D6" i="86" l="1"/>
  <c r="D13" i="86"/>
  <c r="C6" i="86" l="1"/>
  <c r="C13" i="86" s="1"/>
  <c r="E19" i="92" l="1"/>
  <c r="E18" i="92"/>
  <c r="E17" i="92"/>
  <c r="E16" i="92"/>
  <c r="E15" i="92"/>
  <c r="C14" i="92"/>
  <c r="E12" i="92"/>
  <c r="E11" i="92"/>
  <c r="E10" i="92"/>
  <c r="E9" i="92"/>
  <c r="E8" i="92"/>
  <c r="C7" i="92"/>
  <c r="E14" i="92" l="1"/>
  <c r="E7" i="92"/>
  <c r="E21" i="92"/>
  <c r="C21" i="92"/>
  <c r="C21" i="88"/>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D21" i="88" l="1"/>
  <c r="E21" i="88"/>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F22" i="85"/>
  <c r="E24" i="85"/>
  <c r="H24" i="85"/>
  <c r="E25" i="85"/>
  <c r="H25" i="85"/>
  <c r="E26" i="85"/>
  <c r="H26" i="85"/>
  <c r="E27" i="85"/>
  <c r="H27" i="85"/>
  <c r="E28" i="85"/>
  <c r="H28" i="85"/>
  <c r="E29" i="85"/>
  <c r="H29" i="85"/>
  <c r="C30" i="85"/>
  <c r="E30" i="85" s="1"/>
  <c r="D30" i="85"/>
  <c r="F30" i="85"/>
  <c r="G30"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E53" i="85" s="1"/>
  <c r="D53" i="85"/>
  <c r="F53" i="85"/>
  <c r="G53" i="85"/>
  <c r="E58" i="85"/>
  <c r="H58" i="85"/>
  <c r="E59" i="85"/>
  <c r="H59" i="85"/>
  <c r="E60" i="85"/>
  <c r="H60" i="85"/>
  <c r="C61" i="85"/>
  <c r="D61" i="85"/>
  <c r="F61" i="85"/>
  <c r="G61" i="85"/>
  <c r="E64" i="85"/>
  <c r="H64" i="85"/>
  <c r="E66" i="85"/>
  <c r="H66" i="85"/>
  <c r="C41" i="89" l="1"/>
  <c r="E34" i="85"/>
  <c r="H34" i="85"/>
  <c r="H9" i="85"/>
  <c r="F31" i="85"/>
  <c r="G54" i="85"/>
  <c r="E61" i="85"/>
  <c r="H53" i="85"/>
  <c r="H45" i="85"/>
  <c r="H61" i="85"/>
  <c r="G31" i="85"/>
  <c r="C8" i="73"/>
  <c r="C13" i="73" s="1"/>
  <c r="E22" i="85"/>
  <c r="C31" i="85"/>
  <c r="H30" i="85"/>
  <c r="D31" i="85"/>
  <c r="C52" i="89"/>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F54"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F65" i="85" l="1"/>
  <c r="H65" i="85" s="1"/>
  <c r="E56" i="85"/>
  <c r="C63" i="85"/>
  <c r="F67" i="85"/>
  <c r="H67" i="85" s="1"/>
  <c r="C65" i="85" l="1"/>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<sst xmlns="http://schemas.openxmlformats.org/spreadsheetml/2006/main" count="1166" uniqueCount="761">
  <si>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</si>
  <si>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</si>
  <si>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</si>
  <si>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</si>
  <si>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</si>
  <si>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</si>
  <si>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</si>
  <si>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</si>
  <si>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</si>
  <si>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</si>
  <si>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</si>
  <si>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</si>
  <si>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</si>
  <si>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</si>
  <si>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</si>
  <si>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</si>
  <si>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</si>
  <si>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</si>
  <si>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</si>
  <si>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</si>
  <si>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</si>
  <si>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</si>
  <si>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</si>
  <si>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</si>
  <si>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</si>
  <si>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</si>
  <si>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</si>
  <si>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</si>
  <si>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</si>
  <si>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</si>
  <si>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</si>
  <si>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</si>
  <si>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</si>
  <si>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</si>
  <si>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</si>
  <si>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</si>
  <si>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</si>
  <si>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</si>
  <si>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</si>
  <si>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</si>
  <si>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</si>
  <si>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</si>
  <si>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</si>
  <si>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</si>
  <si>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</si>
  <si>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</si>
  <si>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</si>
  <si>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</si>
  <si>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</si>
  <si>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</si>
  <si>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</si>
  <si>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</si>
  <si>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</si>
  <si>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</si>
  <si>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</si>
  <si>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</si>
  <si>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</si>
  <si>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</si>
  <si>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</si>
  <si>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</si>
  <si>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</si>
  <si>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</si>
  <si>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</si>
  <si>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</si>
  <si>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</si>
  <si>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</si>
  <si>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</si>
  <si>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</si>
  <si>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</si>
  <si>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</si>
  <si>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</si>
  <si>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</si>
  <si>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</si>
  <si>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</si>
  <si>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</si>
  <si>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</si>
  <si>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</si>
  <si>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</si>
  <si>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</si>
  <si>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</si>
  <si>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</si>
  <si>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</si>
  <si>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</si>
  <si>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</si>
  <si>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</si>
  <si>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</si>
  <si>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</si>
  <si>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</si>
  <si>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</si>
  <si>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</si>
  <si>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</si>
  <si>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</si>
  <si>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</si>
  <si>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</si>
  <si>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</si>
  <si>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</si>
  <si>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</si>
  <si>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</si>
  <si>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</si>
  <si>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</si>
  <si>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</si>
  <si>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</si>
  <si>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</si>
  <si>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</si>
  <si>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</si>
  <si>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</si>
  <si>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</si>
  <si>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</si>
  <si>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</si>
  <si>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</si>
  <si>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</si>
  <si>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</si>
  <si>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</si>
  <si>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</si>
  <si>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</si>
  <si>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</si>
  <si>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</si>
  <si>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</si>
  <si>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</si>
  <si>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</si>
  <si>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</si>
  <si>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</si>
  <si>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</si>
  <si>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</si>
  <si>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</si>
  <si>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</si>
  <si>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</si>
  <si>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</si>
  <si>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</si>
  <si>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</si>
  <si>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</si>
  <si>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</si>
  <si>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</si>
  <si>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</si>
  <si>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</si>
  <si>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</si>
  <si>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</si>
  <si>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</si>
  <si>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</si>
  <si>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</si>
  <si>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</si>
  <si>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</si>
  <si>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</si>
  <si>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</si>
  <si>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</si>
  <si>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</si>
  <si>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</si>
  <si>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</si>
  <si>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</si>
  <si>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</si>
  <si>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</si>
  <si>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</si>
  <si>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</si>
  <si>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</si>
  <si>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</si>
  <si>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</si>
  <si>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</si>
  <si>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</si>
  <si>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</si>
  <si>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</si>
  <si>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</si>
  <si>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</si>
  <si>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</si>
  <si>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</si>
  <si>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</si>
  <si>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</si>
  <si>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</si>
  <si>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</si>
  <si>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</si>
  <si>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</si>
  <si>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</si>
  <si>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</si>
  <si>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</si>
  <si>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</si>
  <si>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</si>
  <si>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</si>
  <si>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</si>
  <si>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</si>
  <si>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</si>
  <si>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</si>
  <si>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</si>
  <si>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</si>
  <si>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</si>
  <si>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</si>
  <si>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</si>
  <si>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</si>
  <si>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</si>
  <si>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</si>
  <si>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</si>
  <si>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</si>
  <si>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</si>
  <si>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</si>
  <si>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</si>
  <si>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</si>
  <si>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</si>
  <si>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</si>
  <si>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</si>
  <si>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</si>
  <si>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</si>
  <si>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</si>
  <si>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</si>
  <si>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</si>
  <si>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</si>
  <si>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</si>
  <si>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</si>
  <si>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</si>
  <si>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</si>
  <si>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</si>
  <si>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</si>
  <si>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</si>
  <si>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</si>
  <si>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</si>
  <si>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</si>
  <si>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</si>
  <si>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</si>
  <si>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</si>
  <si>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</si>
  <si>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</si>
  <si>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</si>
  <si>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</si>
  <si>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</si>
  <si>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</si>
  <si>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</si>
  <si>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</si>
  <si>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</si>
  <si>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</si>
  <si>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</si>
  <si>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</si>
  <si>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</si>
  <si>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</si>
  <si>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</si>
  <si>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</si>
  <si>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</si>
  <si>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</si>
  <si>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</si>
  <si>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</si>
  <si>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</si>
  <si>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</si>
  <si>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</si>
  <si>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</si>
  <si>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</si>
  <si>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</si>
  <si>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</si>
  <si>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</si>
  <si>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</si>
  <si>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</si>
  <si>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</si>
  <si>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</si>
  <si>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</si>
  <si>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</si>
  <si>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</si>
  <si>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</si>
  <si>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</si>
  <si>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</si>
  <si>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</si>
  <si>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</si>
  <si>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</si>
  <si>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</si>
  <si>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</si>
  <si>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</si>
  <si>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</si>
  <si>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</si>
  <si>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</si>
  <si>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</si>
  <si>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</si>
  <si>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</si>
  <si>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</si>
  <si>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</si>
  <si>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</si>
  <si>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</si>
  <si>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</si>
  <si>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</si>
  <si>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</si>
  <si>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</si>
  <si>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</si>
  <si>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</si>
  <si>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</si>
  <si>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</si>
  <si>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</si>
  <si>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</si>
  <si>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</si>
  <si>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</si>
  <si>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</si>
  <si>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</si>
  <si>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</si>
  <si>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</si>
  <si>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</si>
  <si>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</si>
  <si>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</si>
  <si>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</si>
  <si>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</si>
  <si>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</si>
  <si>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</si>
  <si>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</si>
  <si>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</si>
  <si>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</si>
  <si>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</si>
  <si>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</si>
  <si>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</si>
  <si>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</si>
  <si>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</si>
  <si>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</si>
  <si>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</si>
  <si>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</si>
  <si>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</si>
  <si>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</si>
  <si>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</si>
  <si>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</si>
  <si>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</si>
  <si>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</si>
  <si>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</si>
  <si>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</si>
  <si>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</si>
  <si>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</si>
  <si>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</si>
  <si>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</si>
  <si>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</si>
  <si>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</si>
  <si>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</si>
  <si>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</si>
  <si>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</si>
  <si>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</si>
  <si>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</si>
  <si>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</si>
  <si>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</si>
  <si>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</si>
  <si>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</si>
  <si>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</si>
  <si>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</si>
  <si>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</si>
  <si>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</si>
  <si>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</si>
  <si>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</si>
  <si>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</si>
  <si>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</si>
  <si>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</si>
  <si>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</si>
  <si>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</si>
  <si>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</si>
  <si>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</si>
  <si>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</si>
  <si>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</si>
  <si>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</si>
  <si>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</si>
  <si>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</si>
  <si>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</si>
  <si>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</si>
  <si>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</si>
  <si>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</si>
  <si>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</si>
  <si>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</si>
  <si>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</si>
  <si>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</si>
  <si>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</si>
  <si>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</si>
  <si>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</si>
  <si>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</si>
  <si>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</si>
  <si>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</si>
  <si>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</si>
  <si>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</si>
  <si>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</si>
  <si>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</si>
  <si>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</si>
  <si>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</si>
  <si>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</si>
  <si>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</si>
  <si>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</si>
  <si>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</si>
  <si>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</si>
  <si>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</si>
  <si>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</si>
  <si>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</si>
  <si>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</si>
  <si>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</si>
  <si>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</si>
  <si>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</si>
  <si>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</si>
  <si>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</si>
  <si>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</si>
  <si>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</si>
  <si>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</si>
  <si>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</si>
  <si>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</si>
  <si>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</si>
  <si>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</si>
  <si>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</si>
  <si>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</si>
  <si>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</si>
  <si>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</si>
  <si>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</si>
  <si>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</si>
  <si>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</si>
  <si>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</si>
  <si>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</si>
  <si>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</si>
  <si>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</si>
  <si>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</si>
  <si>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</si>
  <si>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</si>
  <si>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</si>
  <si>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</si>
  <si>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</si>
  <si>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</si>
  <si>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</si>
  <si>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</si>
  <si>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</si>
  <si>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</si>
  <si>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</si>
  <si>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</si>
  <si>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</si>
  <si>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</si>
  <si>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</si>
  <si>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</si>
  <si>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</si>
  <si>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</si>
  <si>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</si>
  <si>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</si>
  <si>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</si>
  <si>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</si>
  <si>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</si>
  <si>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</si>
  <si>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</si>
  <si>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</si>
  <si>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</si>
  <si>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</si>
  <si>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</si>
  <si>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</si>
  <si>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</si>
  <si>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</si>
  <si>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</si>
  <si>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</si>
  <si>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</si>
  <si>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</si>
  <si>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</si>
  <si>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</si>
  <si>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</si>
  <si>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</si>
  <si>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</si>
  <si>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</si>
  <si>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</si>
  <si>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</si>
  <si>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</si>
  <si>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</si>
  <si>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</si>
  <si>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</si>
  <si>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</si>
  <si>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</si>
  <si>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</si>
  <si>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</si>
  <si>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</si>
  <si>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</si>
  <si>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</si>
  <si>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</si>
  <si>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</si>
  <si>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</si>
  <si>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</si>
  <si>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</si>
  <si>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</si>
  <si>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</si>
  <si>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</si>
  <si>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</si>
  <si>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</si>
  <si>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</si>
  <si>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</si>
  <si>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</si>
  <si>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</si>
  <si>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</si>
  <si>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</si>
  <si>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</si>
  <si>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</si>
  <si>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</si>
  <si>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</si>
  <si>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</si>
  <si>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</si>
  <si>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</si>
  <si>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</si>
  <si>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</si>
  <si>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</si>
  <si>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</si>
  <si>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</si>
  <si>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</si>
  <si>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</si>
  <si>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</si>
  <si>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</si>
  <si>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</si>
  <si>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</si>
  <si>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</si>
  <si>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</si>
  <si>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</si>
  <si>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</si>
  <si>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</si>
  <si>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</si>
  <si>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</si>
  <si>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</si>
  <si>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</si>
  <si>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</si>
  <si>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</si>
  <si>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</si>
  <si>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</si>
  <si>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</si>
  <si>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</si>
  <si>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</si>
  <si>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</si>
  <si>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</si>
  <si>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</si>
  <si>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</si>
  <si>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</si>
  <si>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</si>
  <si>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</si>
  <si>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</si>
  <si>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</si>
  <si>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</si>
  <si>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</si>
  <si>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</si>
  <si>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</si>
  <si>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</si>
  <si>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</si>
  <si>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</si>
  <si>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</si>
  <si>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</si>
  <si>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</si>
  <si>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</si>
  <si>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</si>
  <si>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</si>
  <si>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</si>
  <si>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</si>
  <si>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</si>
  <si>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</si>
  <si>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</si>
  <si>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</si>
  <si>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</si>
  <si>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</si>
  <si>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</si>
  <si>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</si>
  <si>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</si>
  <si>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</si>
  <si>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</si>
  <si>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</si>
  <si>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</si>
  <si>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</si>
  <si>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</si>
  <si>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</si>
  <si>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</si>
  <si>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</si>
  <si>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</si>
  <si>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</si>
  <si>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</si>
  <si>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</si>
  <si>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</si>
  <si>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</si>
  <si>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</si>
  <si>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</si>
  <si>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</si>
  <si>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</si>
  <si>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</si>
  <si>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</si>
  <si>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</si>
  <si>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</si>
  <si>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</si>
  <si>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</si>
  <si>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</si>
  <si>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</si>
  <si>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</si>
  <si>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</si>
  <si>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</si>
  <si>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</si>
  <si>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</si>
  <si>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</si>
  <si>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</si>
  <si>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</si>
  <si>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</si>
  <si>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</si>
  <si>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</si>
  <si>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</si>
  <si>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</si>
  <si>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</si>
  <si>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</si>
  <si>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</si>
  <si>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</si>
  <si>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</si>
  <si>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</si>
  <si>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</si>
  <si>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</si>
  <si>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</si>
  <si>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</si>
  <si>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</si>
  <si>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</si>
  <si>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</si>
  <si>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</si>
  <si>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</si>
  <si>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</si>
  <si>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</si>
  <si>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</si>
  <si>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</si>
  <si>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</si>
  <si>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</si>
  <si>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</si>
  <si>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</si>
  <si>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</si>
  <si>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</si>
  <si>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</si>
  <si>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</si>
  <si>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</si>
  <si>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</si>
  <si>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</si>
  <si>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</si>
  <si>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</si>
  <si>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</si>
  <si>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</si>
  <si>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</si>
  <si>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</si>
  <si>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</si>
  <si>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</si>
  <si>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</si>
  <si>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</si>
  <si>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</si>
  <si>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</si>
  <si>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</si>
  <si>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</si>
  <si>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</si>
  <si>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</si>
  <si>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</si>
  <si>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</si>
  <si>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</si>
  <si>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</si>
  <si>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</si>
  <si>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</si>
  <si>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</si>
  <si>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</si>
  <si>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</si>
  <si>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</si>
  <si>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</si>
  <si>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</si>
  <si>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</si>
  <si>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</si>
  <si>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</si>
  <si>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</si>
  <si>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</si>
  <si>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</si>
  <si>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</si>
  <si>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</si>
  <si>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</si>
  <si>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</si>
  <si>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</si>
  <si>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</si>
  <si>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</si>
  <si>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</si>
  <si>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</si>
  <si>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</si>
  <si>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</si>
  <si>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</si>
  <si>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</si>
  <si>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</si>
  <si>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</si>
  <si>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</si>
  <si>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</si>
  <si>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</si>
  <si>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</si>
  <si>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</si>
  <si>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</si>
  <si>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</si>
  <si>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</si>
  <si>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</si>
  <si>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</si>
  <si>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</si>
  <si>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</si>
  <si>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</si>
  <si>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</si>
  <si>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</si>
  <si>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</si>
  <si>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</si>
  <si>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</si>
  <si>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</si>
  <si>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</si>
  <si>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</si>
  <si>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</si>
  <si>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</si>
  <si>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</si>
  <si>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</si>
  <si>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</si>
  <si>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</si>
  <si>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</si>
  <si>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</si>
  <si>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</si>
  <si>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</si>
  <si>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</si>
  <si>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</si>
  <si>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</si>
  <si>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</si>
  <si>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</si>
  <si>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</si>
  <si>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</si>
  <si>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</si>
  <si>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</si>
  <si>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</si>
  <si>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</si>
  <si>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</si>
  <si>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</si>
  <si>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</si>
  <si>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</si>
  <si>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</si>
  <si>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</si>
  <si>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</si>
  <si>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</si>
  <si>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</si>
  <si>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</si>
  <si>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</si>
  <si>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</si>
  <si>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Bank of Georgia</t>
  </si>
  <si>
    <t>Less:  Reserves</t>
  </si>
  <si>
    <t>6.2.1</t>
  </si>
  <si>
    <t>Less: General Reserve</t>
  </si>
  <si>
    <t>Of which deferred tax</t>
  </si>
  <si>
    <t xml:space="preserve">General Reserve </t>
  </si>
  <si>
    <t>Of which additional tier I capital qualifying instruments</t>
  </si>
  <si>
    <t>6.2.2</t>
  </si>
  <si>
    <t>Less: Covid 19 Reserve</t>
  </si>
  <si>
    <t>\</t>
  </si>
  <si>
    <t>კოეფიციენტი</t>
  </si>
  <si>
    <t>თანხა (ლარი)</t>
  </si>
  <si>
    <t>“</t>
  </si>
  <si>
    <t>Table 9 (Capital), N39</t>
  </si>
  <si>
    <t>Table 9 (Capital), N17</t>
  </si>
  <si>
    <t>Table 9 (Capital), N13</t>
  </si>
  <si>
    <t>Table 9 (Capital), N18</t>
  </si>
  <si>
    <t>Table 9 (Capital), N10</t>
  </si>
  <si>
    <t>Table 9 (Capital), N15</t>
  </si>
  <si>
    <t xml:space="preserve">Neil Janin </t>
  </si>
  <si>
    <t>Archil Gachechiladze</t>
  </si>
  <si>
    <t>www.bog.ge</t>
  </si>
  <si>
    <t>Non-executive chairman</t>
  </si>
  <si>
    <t>Tamaz Giorgadze</t>
  </si>
  <si>
    <t>Independent non-executive director</t>
  </si>
  <si>
    <t xml:space="preserve">Alasdair Breach </t>
  </si>
  <si>
    <t>Hanna Loikkanen</t>
  </si>
  <si>
    <t>Senior independent non-executive director</t>
  </si>
  <si>
    <t>Jonathan Muir</t>
  </si>
  <si>
    <t>QUILLEN III CECIL DYER</t>
  </si>
  <si>
    <t>Veronique mccarroll</t>
  </si>
  <si>
    <t>CEO</t>
  </si>
  <si>
    <t>Levan Kulijanishvili</t>
  </si>
  <si>
    <t>Deputy CEO, Chief operations officer</t>
  </si>
  <si>
    <t xml:space="preserve">Mikheil Gomarteli </t>
  </si>
  <si>
    <t>Deputy CEO, Mass retail and micro business banking</t>
  </si>
  <si>
    <t>Giorgi Chiladze</t>
  </si>
  <si>
    <t>Deputy CEO, Chief risk officer</t>
  </si>
  <si>
    <t>Vakhtang Bobokhidze</t>
  </si>
  <si>
    <t>Deputy CEO, Information technology, data analytics, digital channels</t>
  </si>
  <si>
    <t>Sulkhan Gvalia</t>
  </si>
  <si>
    <t>Deputy CEO, Chief financial officer</t>
  </si>
  <si>
    <t>Eter Iremadze</t>
  </si>
  <si>
    <t>Deputy CEO, Premium business banking (Solo)</t>
  </si>
  <si>
    <t>Zurab Kokosadze</t>
  </si>
  <si>
    <t>Deputy CEO, Corporate banking</t>
  </si>
  <si>
    <t>Bank of Georgia Group Plc</t>
  </si>
  <si>
    <t>JSC BGEO Group</t>
  </si>
  <si>
    <t> 79.75%</t>
  </si>
  <si>
    <t>JSC Georgia Capital</t>
  </si>
  <si>
    <t>Fidelity Investments</t>
  </si>
  <si>
    <t>Mariam Megvinetukhutsesi</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</si>
</sst>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d\-mmm\-yyyy;@"/>
  </numFmts>
  <fonts count="12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theme="1"/>
      <name val="Sylfaen"/>
      <family val="1"/>
    </font>
    <font>
      <i/>
      <sz val="10"/>
      <name val="Sylfaen"/>
      <family val="1"/>
    </font>
    <font>
      <b/>
      <sz val="10"/>
      <color theme="1"/>
      <name val="Sylfaen"/>
      <family val="1"/>
    </font>
    <font>
      <sz val="10"/>
      <name val="Calibri"/>
      <family val="2"/>
      <charset val="204"/>
      <scheme val="minor"/>
    </font>
    <font>
      <sz val="10"/>
      <name val="Times New Roman"/>
      <family val="1"/>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s>
  <borders count="1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9"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4"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2" applyNumberFormat="0" applyAlignment="0" applyProtection="0">
      <alignment horizontal="left" vertical="center"/>
    </xf>
    <xf numFmtId="0" fontId="37" fillId="0" borderId="32" applyNumberFormat="0" applyAlignment="0" applyProtection="0">
      <alignment horizontal="left" vertical="center"/>
    </xf>
    <xf numFmtId="168" fontId="37" fillId="0" borderId="32"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5" applyNumberFormat="0" applyFill="0" applyAlignment="0" applyProtection="0"/>
    <xf numFmtId="169" fontId="38" fillId="0" borderId="45" applyNumberFormat="0" applyFill="0" applyAlignment="0" applyProtection="0"/>
    <xf numFmtId="0"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0" fontId="38" fillId="0" borderId="45" applyNumberFormat="0" applyFill="0" applyAlignment="0" applyProtection="0"/>
    <xf numFmtId="0" fontId="39" fillId="0" borderId="46" applyNumberFormat="0" applyFill="0" applyAlignment="0" applyProtection="0"/>
    <xf numFmtId="169" fontId="39" fillId="0" borderId="46" applyNumberFormat="0" applyFill="0" applyAlignment="0" applyProtection="0"/>
    <xf numFmtId="0"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0" fontId="39" fillId="0" borderId="46" applyNumberFormat="0" applyFill="0" applyAlignment="0" applyProtection="0"/>
    <xf numFmtId="0" fontId="40" fillId="0" borderId="47" applyNumberFormat="0" applyFill="0" applyAlignment="0" applyProtection="0"/>
    <xf numFmtId="169"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9"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0" fontId="49" fillId="43" borderId="42"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8"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0" fontId="52" fillId="0" borderId="48"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0" fontId="5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9"/>
    <xf numFmtId="169" fontId="9" fillId="0" borderId="49"/>
    <xf numFmtId="168" fontId="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9"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9"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9"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8" fillId="0" borderId="53"/>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6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0" xfId="0" applyFont="1" applyBorder="1" applyAlignment="1">
      <alignment horizontal="right" vertical="center" wrapText="1"/>
    </xf>
    <xf numFmtId="0" fontId="2" fillId="0" borderId="18" xfId="0" applyFont="1" applyBorder="1" applyAlignment="1">
      <alignment vertical="center" wrapText="1"/>
    </xf>
    <xf numFmtId="0" fontId="2" fillId="0" borderId="20"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1"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1"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7" xfId="0" applyFont="1" applyFill="1" applyBorder="1" applyAlignment="1" applyProtection="1">
      <alignment horizontal="center" vertical="center"/>
    </xf>
    <xf numFmtId="0" fontId="2" fillId="0" borderId="18" xfId="0" applyFont="1" applyFill="1" applyBorder="1" applyProtection="1"/>
    <xf numFmtId="0" fontId="2" fillId="0" borderId="20"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1"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1" xfId="0" applyNumberFormat="1" applyFont="1" applyFill="1" applyBorder="1" applyAlignment="1" applyProtection="1">
      <alignment horizontal="right"/>
    </xf>
    <xf numFmtId="0" fontId="2" fillId="0" borderId="23" xfId="0" applyFont="1" applyFill="1" applyBorder="1" applyAlignment="1" applyProtection="1">
      <alignment horizontal="left" indent="1"/>
    </xf>
    <xf numFmtId="0" fontId="45" fillId="0" borderId="70" xfId="0" applyFont="1" applyFill="1" applyBorder="1" applyAlignment="1" applyProtection="1"/>
    <xf numFmtId="193" fontId="2" fillId="36" borderId="24" xfId="7"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7" xfId="0" applyFont="1" applyFill="1" applyBorder="1" applyAlignment="1">
      <alignment horizontal="left" vertical="center" inden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3" xfId="0" applyFont="1" applyFill="1" applyBorder="1" applyAlignment="1">
      <alignment horizontal="left" vertical="center" indent="1"/>
    </xf>
    <xf numFmtId="0" fontId="45" fillId="0" borderId="24"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0" xfId="0" applyFont="1" applyBorder="1" applyAlignment="1">
      <alignment horizontal="center" vertical="center" wrapText="1"/>
    </xf>
    <xf numFmtId="0" fontId="84" fillId="0" borderId="3" xfId="0" applyFont="1" applyFill="1" applyBorder="1" applyAlignment="1">
      <alignment vertical="center" wrapText="1"/>
    </xf>
    <xf numFmtId="0" fontId="84" fillId="0" borderId="23" xfId="0" applyFont="1" applyBorder="1" applyAlignment="1">
      <alignment horizontal="center" vertical="center" wrapText="1"/>
    </xf>
    <xf numFmtId="0" fontId="86" fillId="0" borderId="24"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7" xfId="0" applyFont="1" applyBorder="1"/>
    <xf numFmtId="0" fontId="85" fillId="0" borderId="0" xfId="0" applyFont="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8" xfId="11" applyFont="1" applyFill="1" applyBorder="1" applyAlignment="1" applyProtection="1">
      <alignment horizontal="center" vertical="center"/>
    </xf>
    <xf numFmtId="0" fontId="45" fillId="0" borderId="19"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0"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0"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7"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9" xfId="2" applyNumberFormat="1" applyFont="1" applyFill="1" applyBorder="1" applyAlignment="1" applyProtection="1">
      <alignment horizontal="center" vertical="center"/>
      <protection locked="0"/>
    </xf>
    <xf numFmtId="0" fontId="2" fillId="0" borderId="20"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1"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1"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0"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3" xfId="9" applyFont="1" applyFill="1" applyBorder="1" applyAlignment="1" applyProtection="1">
      <alignment horizontal="center" vertical="center" wrapText="1"/>
      <protection locked="0"/>
    </xf>
    <xf numFmtId="0" fontId="45" fillId="36" borderId="24" xfId="13" applyFont="1" applyFill="1" applyBorder="1" applyAlignment="1" applyProtection="1">
      <alignment vertical="center" wrapText="1"/>
      <protection locked="0"/>
    </xf>
    <xf numFmtId="193" fontId="2" fillId="36" borderId="25"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3"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4" xfId="0" applyFont="1" applyBorder="1" applyAlignment="1">
      <alignment wrapText="1"/>
    </xf>
    <xf numFmtId="193" fontId="84" fillId="0" borderId="33" xfId="0" applyNumberFormat="1" applyFont="1" applyBorder="1" applyAlignment="1">
      <alignment vertic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93" fontId="88" fillId="0" borderId="13" xfId="0" applyNumberFormat="1" applyFont="1" applyBorder="1" applyAlignment="1">
      <alignment vertical="center"/>
    </xf>
    <xf numFmtId="167" fontId="92" fillId="0" borderId="0" xfId="0" applyNumberFormat="1" applyFont="1" applyBorder="1" applyAlignment="1">
      <alignment horizontal="center"/>
    </xf>
    <xf numFmtId="0" fontId="88"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0" fontId="86" fillId="36" borderId="15" xfId="0" applyFont="1" applyFill="1" applyBorder="1" applyAlignment="1">
      <alignment wrapText="1"/>
    </xf>
    <xf numFmtId="167" fontId="90" fillId="0" borderId="0" xfId="0" applyNumberFormat="1" applyFont="1" applyFill="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3" xfId="0" applyFont="1" applyBorder="1" applyAlignment="1">
      <alignment horizontal="center"/>
    </xf>
    <xf numFmtId="0" fontId="86" fillId="36" borderId="59" xfId="0" applyFont="1" applyFill="1" applyBorder="1" applyAlignment="1">
      <alignment wrapText="1"/>
    </xf>
    <xf numFmtId="0" fontId="84" fillId="0" borderId="20"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3" xfId="9" applyFont="1" applyFill="1" applyBorder="1" applyAlignment="1" applyProtection="1">
      <alignment horizontal="left" vertical="center"/>
      <protection locked="0"/>
    </xf>
    <xf numFmtId="0" fontId="45" fillId="3" borderId="24" xfId="16" applyFont="1" applyFill="1" applyBorder="1" applyAlignment="1" applyProtection="1">
      <protection locked="0"/>
    </xf>
    <xf numFmtId="193" fontId="84" fillId="36" borderId="24" xfId="0" applyNumberFormat="1" applyFont="1" applyFill="1" applyBorder="1"/>
    <xf numFmtId="0" fontId="86" fillId="0" borderId="0" xfId="0" applyFont="1" applyAlignment="1">
      <alignment horizontal="center"/>
    </xf>
    <xf numFmtId="0" fontId="84" fillId="0" borderId="17" xfId="0" applyFont="1" applyBorder="1"/>
    <xf numFmtId="0" fontId="84" fillId="0" borderId="19" xfId="0" applyFont="1" applyBorder="1"/>
    <xf numFmtId="0" fontId="84" fillId="0" borderId="21" xfId="0" applyFont="1" applyBorder="1" applyAlignment="1">
      <alignment horizontal="center" vertical="center"/>
    </xf>
    <xf numFmtId="164" fontId="2" fillId="3" borderId="20"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1" xfId="1" applyNumberFormat="1" applyFont="1" applyFill="1" applyBorder="1" applyAlignment="1" applyProtection="1">
      <alignment horizontal="center" vertical="center" wrapText="1"/>
      <protection locked="0"/>
    </xf>
    <xf numFmtId="0" fontId="2" fillId="3" borderId="20" xfId="5" applyFont="1" applyFill="1" applyBorder="1" applyAlignment="1" applyProtection="1">
      <alignment horizontal="right" vertical="center"/>
      <protection locked="0"/>
    </xf>
    <xf numFmtId="193" fontId="84" fillId="0" borderId="20" xfId="0" applyNumberFormat="1" applyFont="1" applyBorder="1" applyAlignment="1"/>
    <xf numFmtId="193" fontId="84" fillId="0" borderId="21" xfId="0" applyNumberFormat="1" applyFont="1" applyBorder="1" applyAlignment="1"/>
    <xf numFmtId="193" fontId="84" fillId="36" borderId="55" xfId="0" applyNumberFormat="1" applyFont="1" applyFill="1" applyBorder="1" applyAlignment="1"/>
    <xf numFmtId="0" fontId="45" fillId="3" borderId="25" xfId="16" applyFont="1" applyFill="1" applyBorder="1" applyAlignment="1" applyProtection="1">
      <protection locked="0"/>
    </xf>
    <xf numFmtId="193" fontId="84" fillId="36" borderId="23" xfId="0" applyNumberFormat="1" applyFont="1" applyFill="1" applyBorder="1"/>
    <xf numFmtId="193" fontId="84" fillId="36" borderId="25" xfId="0" applyNumberFormat="1" applyFont="1" applyFill="1" applyBorder="1"/>
    <xf numFmtId="193" fontId="84" fillId="36" borderId="56" xfId="0" applyNumberFormat="1" applyFont="1" applyFill="1" applyBorder="1"/>
    <xf numFmtId="0" fontId="84" fillId="0" borderId="0" xfId="0" applyFont="1" applyBorder="1" applyAlignment="1">
      <alignment vertical="center"/>
    </xf>
    <xf numFmtId="0" fontId="84" fillId="0" borderId="18" xfId="0" applyFont="1" applyBorder="1"/>
    <xf numFmtId="0" fontId="89" fillId="0" borderId="0" xfId="0" applyFont="1" applyAlignment="1">
      <alignment wrapText="1"/>
    </xf>
    <xf numFmtId="0" fontId="84" fillId="0" borderId="20" xfId="0" applyFont="1" applyBorder="1"/>
    <xf numFmtId="0" fontId="84" fillId="0" borderId="3" xfId="0" applyFont="1" applyBorder="1"/>
    <xf numFmtId="0" fontId="84" fillId="0" borderId="65" xfId="0" applyFont="1" applyBorder="1" applyAlignment="1">
      <alignment wrapText="1"/>
    </xf>
    <xf numFmtId="0" fontId="84" fillId="0" borderId="23" xfId="0" applyFont="1" applyBorder="1"/>
    <xf numFmtId="0" fontId="86" fillId="0" borderId="24" xfId="0" applyFont="1" applyBorder="1"/>
    <xf numFmtId="193" fontId="45" fillId="36" borderId="24" xfId="16" applyNumberFormat="1" applyFont="1" applyFill="1" applyBorder="1" applyAlignment="1" applyProtection="1">
      <protection locked="0"/>
    </xf>
    <xf numFmtId="0" fontId="84" fillId="0" borderId="57" xfId="0" applyFont="1" applyBorder="1" applyAlignment="1">
      <alignment horizontal="center"/>
    </xf>
    <xf numFmtId="0" fontId="84" fillId="0" borderId="58"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89" fillId="0" borderId="0" xfId="0" applyFont="1" applyAlignment="1">
      <alignment horizontal="center"/>
    </xf>
    <xf numFmtId="0" fontId="2" fillId="3" borderId="20"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1"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4" xfId="16" applyNumberFormat="1" applyFont="1" applyFill="1" applyBorder="1" applyAlignment="1" applyProtection="1">
      <protection locked="0"/>
    </xf>
    <xf numFmtId="193" fontId="45" fillId="36" borderId="24" xfId="1" applyNumberFormat="1" applyFont="1" applyFill="1" applyBorder="1" applyAlignment="1" applyProtection="1">
      <protection locked="0"/>
    </xf>
    <xf numFmtId="193" fontId="2" fillId="3" borderId="24" xfId="5" applyNumberFormat="1" applyFont="1" applyFill="1" applyBorder="1" applyProtection="1">
      <protection locked="0"/>
    </xf>
    <xf numFmtId="164" fontId="45" fillId="36" borderId="25" xfId="1" applyNumberFormat="1" applyFont="1" applyFill="1" applyBorder="1" applyAlignment="1" applyProtection="1">
      <protection locked="0"/>
    </xf>
    <xf numFmtId="193" fontId="84" fillId="0" borderId="0" xfId="0" applyNumberFormat="1" applyFont="1"/>
    <xf numFmtId="0" fontId="84" fillId="0" borderId="20"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3" xfId="0" applyFont="1" applyFill="1" applyBorder="1" applyAlignment="1">
      <alignment horizontal="center" vertical="center"/>
    </xf>
    <xf numFmtId="0" fontId="45" fillId="0" borderId="27"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4"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7" xfId="11" applyFont="1" applyFill="1" applyBorder="1" applyAlignment="1" applyProtection="1">
      <alignment vertical="center"/>
    </xf>
    <xf numFmtId="0" fontId="2" fillId="0" borderId="18" xfId="11" applyFont="1" applyFill="1" applyBorder="1" applyAlignment="1" applyProtection="1">
      <alignment vertical="center"/>
    </xf>
    <xf numFmtId="193" fontId="86" fillId="36" borderId="24"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4" xfId="0" applyFont="1" applyFill="1" applyBorder="1" applyAlignment="1">
      <alignment wrapText="1"/>
    </xf>
    <xf numFmtId="0" fontId="84" fillId="0" borderId="17" xfId="0" applyFont="1" applyBorder="1" applyAlignment="1">
      <alignment horizontal="center" vertical="center"/>
    </xf>
    <xf numFmtId="193" fontId="84" fillId="36" borderId="19" xfId="0" applyNumberFormat="1" applyFont="1" applyFill="1" applyBorder="1" applyAlignment="1">
      <alignment horizontal="center" vertical="center"/>
    </xf>
    <xf numFmtId="0" fontId="84" fillId="0" borderId="0" xfId="0" applyFont="1" applyAlignment="1"/>
    <xf numFmtId="193" fontId="84" fillId="0" borderId="21" xfId="0" applyNumberFormat="1" applyFont="1" applyBorder="1" applyAlignment="1">
      <alignment wrapText="1"/>
    </xf>
    <xf numFmtId="193" fontId="84" fillId="36" borderId="21" xfId="0" applyNumberFormat="1" applyFont="1" applyFill="1" applyBorder="1" applyAlignment="1">
      <alignment horizontal="center" vertical="center" wrapText="1"/>
    </xf>
    <xf numFmtId="193" fontId="84" fillId="36" borderId="25"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84" fillId="0" borderId="18"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1"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7" xfId="0" applyFont="1" applyBorder="1"/>
    <xf numFmtId="0" fontId="3" fillId="0" borderId="58" xfId="0" applyFont="1" applyBorder="1"/>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98" fillId="0" borderId="0" xfId="0" applyFont="1"/>
    <xf numFmtId="0" fontId="3" fillId="0" borderId="65" xfId="0" applyFont="1" applyBorder="1"/>
    <xf numFmtId="193" fontId="84" fillId="0" borderId="22" xfId="0" applyNumberFormat="1" applyFont="1" applyBorder="1" applyAlignment="1"/>
    <xf numFmtId="0" fontId="3" fillId="0" borderId="0" xfId="0" applyFont="1"/>
    <xf numFmtId="0" fontId="3" fillId="0" borderId="18" xfId="0" applyFont="1" applyBorder="1" applyAlignment="1">
      <alignment wrapText="1"/>
    </xf>
    <xf numFmtId="0" fontId="3" fillId="0" borderId="28" xfId="0" applyFont="1" applyBorder="1" applyAlignment="1">
      <alignment wrapText="1"/>
    </xf>
    <xf numFmtId="0" fontId="3" fillId="0" borderId="19"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4" xfId="0" applyNumberFormat="1" applyFont="1" applyFill="1" applyBorder="1"/>
    <xf numFmtId="9" fontId="3" fillId="0" borderId="21" xfId="20962" applyFont="1" applyBorder="1"/>
    <xf numFmtId="9" fontId="3" fillId="36" borderId="25"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4" xfId="0" applyNumberFormat="1" applyFont="1" applyFill="1" applyBorder="1"/>
    <xf numFmtId="0" fontId="84" fillId="0" borderId="0" xfId="0" applyFont="1" applyFill="1" applyBorder="1" applyAlignment="1">
      <alignment vertical="center" wrapText="1"/>
    </xf>
    <xf numFmtId="0" fontId="84" fillId="0" borderId="71" xfId="0" applyFont="1" applyFill="1" applyBorder="1" applyAlignment="1">
      <alignment vertical="center" wrapText="1"/>
    </xf>
    <xf numFmtId="0" fontId="84" fillId="0" borderId="20" xfId="0" applyFont="1" applyFill="1" applyBorder="1"/>
    <xf numFmtId="0" fontId="84" fillId="0" borderId="20" xfId="0" applyFont="1" applyFill="1" applyBorder="1" applyAlignment="1">
      <alignment horizontal="center"/>
    </xf>
    <xf numFmtId="167" fontId="85" fillId="0" borderId="0" xfId="0" applyNumberFormat="1" applyFont="1" applyFill="1"/>
    <xf numFmtId="193" fontId="86" fillId="36" borderId="24"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9"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1" xfId="0" applyFont="1" applyFill="1" applyBorder="1" applyAlignment="1">
      <alignment horizontal="left"/>
    </xf>
    <xf numFmtId="0" fontId="100" fillId="3" borderId="82" xfId="0" applyFont="1" applyFill="1" applyBorder="1" applyAlignment="1">
      <alignment horizontal="left"/>
    </xf>
    <xf numFmtId="0" fontId="4" fillId="3" borderId="85" xfId="0" applyFont="1" applyFill="1" applyBorder="1" applyAlignment="1">
      <alignment vertical="center"/>
    </xf>
    <xf numFmtId="0" fontId="3" fillId="3" borderId="86" xfId="0" applyFont="1" applyFill="1" applyBorder="1" applyAlignment="1">
      <alignment vertical="center"/>
    </xf>
    <xf numFmtId="0" fontId="3" fillId="3" borderId="87" xfId="0" applyFont="1" applyFill="1" applyBorder="1" applyAlignment="1">
      <alignment vertical="center"/>
    </xf>
    <xf numFmtId="0" fontId="3" fillId="0" borderId="69"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88" xfId="0" applyFont="1" applyFill="1" applyBorder="1" applyAlignment="1">
      <alignment vertical="center"/>
    </xf>
    <xf numFmtId="0" fontId="3" fillId="0" borderId="66" xfId="0" applyFont="1" applyFill="1" applyBorder="1" applyAlignment="1">
      <alignment vertical="center"/>
    </xf>
    <xf numFmtId="0" fontId="3" fillId="0" borderId="20" xfId="0" applyFont="1" applyFill="1" applyBorder="1" applyAlignment="1">
      <alignment horizontal="center" vertical="center"/>
    </xf>
    <xf numFmtId="0" fontId="3" fillId="0" borderId="83" xfId="0" applyFont="1" applyFill="1" applyBorder="1" applyAlignment="1">
      <alignment vertical="center"/>
    </xf>
    <xf numFmtId="0" fontId="3" fillId="0" borderId="89" xfId="0" applyFont="1" applyFill="1" applyBorder="1" applyAlignment="1">
      <alignment vertical="center"/>
    </xf>
    <xf numFmtId="0" fontId="3" fillId="0" borderId="84" xfId="0" applyFont="1" applyFill="1" applyBorder="1" applyAlignment="1">
      <alignment vertical="center"/>
    </xf>
    <xf numFmtId="0" fontId="4" fillId="0" borderId="83" xfId="0" applyFont="1" applyFill="1" applyBorder="1" applyAlignment="1">
      <alignment vertical="center"/>
    </xf>
    <xf numFmtId="0" fontId="3" fillId="0" borderId="23" xfId="0" applyFont="1" applyFill="1" applyBorder="1" applyAlignment="1">
      <alignment horizontal="center" vertical="center"/>
    </xf>
    <xf numFmtId="0" fontId="4" fillId="0" borderId="24" xfId="0" applyFont="1" applyFill="1" applyBorder="1" applyAlignment="1">
      <alignment vertical="center"/>
    </xf>
    <xf numFmtId="0" fontId="3" fillId="0" borderId="24" xfId="0" applyFont="1" applyFill="1" applyBorder="1" applyAlignment="1">
      <alignment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3" borderId="65" xfId="0" applyFont="1" applyFill="1" applyBorder="1" applyAlignment="1">
      <alignment horizontal="center" vertical="center"/>
    </xf>
    <xf numFmtId="0" fontId="3" fillId="3" borderId="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169" fontId="9" fillId="37" borderId="58" xfId="20" applyBorder="1"/>
    <xf numFmtId="0" fontId="3" fillId="0" borderId="28" xfId="0" applyFont="1" applyFill="1" applyBorder="1" applyAlignment="1">
      <alignment vertical="center"/>
    </xf>
    <xf numFmtId="0" fontId="3" fillId="0" borderId="19" xfId="0" applyFont="1" applyFill="1" applyBorder="1" applyAlignment="1">
      <alignment vertical="center"/>
    </xf>
    <xf numFmtId="0" fontId="3" fillId="0" borderId="90" xfId="0" applyFont="1" applyFill="1" applyBorder="1" applyAlignment="1">
      <alignment horizontal="center" vertical="center"/>
    </xf>
    <xf numFmtId="0" fontId="3" fillId="0" borderId="91" xfId="0" applyFont="1" applyFill="1" applyBorder="1" applyAlignment="1">
      <alignment vertical="center"/>
    </xf>
    <xf numFmtId="169" fontId="9" fillId="37" borderId="26" xfId="20" applyBorder="1"/>
    <xf numFmtId="169" fontId="9" fillId="37" borderId="92" xfId="20" applyBorder="1"/>
    <xf numFmtId="169" fontId="9" fillId="37" borderId="27" xfId="20" applyBorder="1"/>
    <xf numFmtId="0" fontId="3" fillId="0" borderId="93" xfId="0" applyFont="1" applyFill="1" applyBorder="1" applyAlignment="1">
      <alignment vertical="center"/>
    </xf>
    <xf numFmtId="0" fontId="3" fillId="0" borderId="94"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32" xfId="20" applyBorder="1"/>
    <xf numFmtId="0" fontId="4" fillId="0" borderId="0" xfId="0" applyFont="1" applyFill="1" applyAlignment="1">
      <alignment horizontal="center"/>
    </xf>
    <xf numFmtId="0" fontId="86" fillId="0" borderId="83" xfId="0" applyFont="1" applyFill="1" applyBorder="1" applyAlignment="1">
      <alignment horizontal="center" vertical="center" wrapText="1"/>
    </xf>
    <xf numFmtId="0" fontId="86" fillId="0" borderId="84" xfId="0" applyFont="1" applyFill="1" applyBorder="1" applyAlignment="1">
      <alignment horizontal="center" vertical="center" wrapText="1"/>
    </xf>
    <xf numFmtId="0" fontId="84" fillId="0" borderId="83" xfId="0" applyFont="1" applyFill="1" applyBorder="1"/>
    <xf numFmtId="193" fontId="84" fillId="0" borderId="83" xfId="0" applyNumberFormat="1" applyFont="1" applyFill="1" applyBorder="1" applyAlignment="1">
      <alignment horizontal="center" vertical="center"/>
    </xf>
    <xf numFmtId="193" fontId="84" fillId="0" borderId="84" xfId="0" applyNumberFormat="1" applyFont="1" applyFill="1" applyBorder="1" applyAlignment="1">
      <alignment horizontal="center" vertical="center"/>
    </xf>
    <xf numFmtId="0" fontId="84" fillId="0" borderId="83" xfId="0" applyFont="1" applyFill="1" applyBorder="1" applyAlignment="1">
      <alignment horizontal="left" indent="1"/>
    </xf>
    <xf numFmtId="193" fontId="88" fillId="0" borderId="83" xfId="0" applyNumberFormat="1" applyFont="1" applyFill="1" applyBorder="1" applyAlignment="1">
      <alignment horizontal="center" vertical="center"/>
    </xf>
    <xf numFmtId="0" fontId="88" fillId="0" borderId="83" xfId="0" applyFont="1" applyFill="1" applyBorder="1" applyAlignment="1">
      <alignment horizontal="left" indent="1"/>
    </xf>
    <xf numFmtId="193" fontId="86" fillId="36" borderId="25" xfId="0" applyNumberFormat="1" applyFont="1" applyFill="1" applyBorder="1" applyAlignment="1">
      <alignment horizontal="center" vertical="center"/>
    </xf>
    <xf numFmtId="0" fontId="95" fillId="0" borderId="0" xfId="11" applyFont="1" applyFill="1" applyBorder="1" applyProtection="1"/>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left" vertical="center" wrapText="1"/>
    </xf>
    <xf numFmtId="0" fontId="4" fillId="36" borderId="84" xfId="0" applyFont="1" applyFill="1" applyBorder="1" applyAlignment="1">
      <alignment horizontal="left" vertical="center" wrapText="1"/>
    </xf>
    <xf numFmtId="0" fontId="3" fillId="0" borderId="20" xfId="0" applyFont="1" applyFill="1" applyBorder="1" applyAlignment="1">
      <alignment horizontal="right" vertical="center" wrapText="1"/>
    </xf>
    <xf numFmtId="0" fontId="101" fillId="0" borderId="20"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3" xfId="5" applyNumberFormat="1" applyFont="1" applyFill="1" applyBorder="1" applyAlignment="1" applyProtection="1">
      <alignment horizontal="left" vertical="center"/>
      <protection locked="0"/>
    </xf>
    <xf numFmtId="0" fontId="103" fillId="0" borderId="24" xfId="9" applyFont="1" applyFill="1" applyBorder="1" applyAlignment="1" applyProtection="1">
      <alignment horizontal="left" vertical="center" wrapText="1"/>
      <protection locked="0"/>
    </xf>
    <xf numFmtId="0" fontId="84" fillId="0" borderId="83" xfId="0" applyFont="1" applyBorder="1" applyAlignment="1">
      <alignment vertical="center" wrapText="1"/>
    </xf>
    <xf numFmtId="14" fontId="2" fillId="3" borderId="83" xfId="8" quotePrefix="1" applyNumberFormat="1" applyFont="1" applyFill="1" applyBorder="1" applyAlignment="1" applyProtection="1">
      <alignment horizontal="left"/>
      <protection locked="0"/>
    </xf>
    <xf numFmtId="3" fontId="104" fillId="36" borderId="84"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0" fontId="6" fillId="0" borderId="83" xfId="17" applyFill="1" applyBorder="1" applyAlignment="1" applyProtection="1"/>
    <xf numFmtId="49" fontId="84" fillId="0" borderId="83"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3" xfId="20964" applyFont="1" applyFill="1" applyBorder="1" applyAlignment="1">
      <alignment vertical="center"/>
    </xf>
    <xf numFmtId="0" fontId="45" fillId="76" borderId="104" xfId="20964" applyFont="1" applyFill="1" applyBorder="1" applyAlignment="1">
      <alignment vertical="center"/>
    </xf>
    <xf numFmtId="0" fontId="45" fillId="76" borderId="101" xfId="20964" applyFont="1" applyFill="1" applyBorder="1" applyAlignment="1">
      <alignment vertical="center"/>
    </xf>
    <xf numFmtId="0" fontId="106" fillId="70" borderId="100" xfId="20964" applyFont="1" applyFill="1" applyBorder="1" applyAlignment="1">
      <alignment horizontal="center" vertical="center"/>
    </xf>
    <xf numFmtId="0" fontId="106" fillId="70" borderId="101" xfId="20964" applyFont="1" applyFill="1" applyBorder="1" applyAlignment="1">
      <alignment horizontal="left" vertical="center" wrapText="1"/>
    </xf>
    <xf numFmtId="164" fontId="106" fillId="0" borderId="102" xfId="7" applyNumberFormat="1" applyFont="1" applyFill="1" applyBorder="1" applyAlignment="1" applyProtection="1">
      <alignment horizontal="right" vertical="center"/>
      <protection locked="0"/>
    </xf>
    <xf numFmtId="0" fontId="105" fillId="77" borderId="102" xfId="20964" applyFont="1" applyFill="1" applyBorder="1" applyAlignment="1">
      <alignment horizontal="center" vertical="center"/>
    </xf>
    <xf numFmtId="0" fontId="105" fillId="77" borderId="104" xfId="20964" applyFont="1" applyFill="1" applyBorder="1" applyAlignment="1">
      <alignment vertical="top" wrapText="1"/>
    </xf>
    <xf numFmtId="164" fontId="45" fillId="76" borderId="101" xfId="7" applyNumberFormat="1" applyFont="1" applyFill="1" applyBorder="1" applyAlignment="1">
      <alignment horizontal="right" vertical="center"/>
    </xf>
    <xf numFmtId="0" fontId="107" fillId="70" borderId="100" xfId="20964" applyFont="1" applyFill="1" applyBorder="1" applyAlignment="1">
      <alignment horizontal="center" vertical="center"/>
    </xf>
    <xf numFmtId="0" fontId="106" fillId="70" borderId="104" xfId="20964" applyFont="1" applyFill="1" applyBorder="1" applyAlignment="1">
      <alignment vertical="center" wrapText="1"/>
    </xf>
    <xf numFmtId="0" fontId="106" fillId="70" borderId="101" xfId="20964" applyFont="1" applyFill="1" applyBorder="1" applyAlignment="1">
      <alignment horizontal="left" vertical="center"/>
    </xf>
    <xf numFmtId="0" fontId="107" fillId="3" borderId="100" xfId="20964" applyFont="1" applyFill="1" applyBorder="1" applyAlignment="1">
      <alignment horizontal="center" vertical="center"/>
    </xf>
    <xf numFmtId="0" fontId="106" fillId="3" borderId="101" xfId="20964" applyFont="1" applyFill="1" applyBorder="1" applyAlignment="1">
      <alignment horizontal="left" vertical="center"/>
    </xf>
    <xf numFmtId="0" fontId="107" fillId="0" borderId="100" xfId="20964" applyFont="1" applyFill="1" applyBorder="1" applyAlignment="1">
      <alignment horizontal="center" vertical="center"/>
    </xf>
    <xf numFmtId="0" fontId="106" fillId="0" borderId="101" xfId="20964" applyFont="1" applyFill="1" applyBorder="1" applyAlignment="1">
      <alignment horizontal="left" vertical="center"/>
    </xf>
    <xf numFmtId="0" fontId="108" fillId="77" borderId="102" xfId="20964" applyFont="1" applyFill="1" applyBorder="1" applyAlignment="1">
      <alignment horizontal="center" vertical="center"/>
    </xf>
    <xf numFmtId="0" fontId="105" fillId="77" borderId="104" xfId="20964" applyFont="1" applyFill="1" applyBorder="1" applyAlignment="1">
      <alignment vertical="center"/>
    </xf>
    <xf numFmtId="164" fontId="106" fillId="77" borderId="102" xfId="7" applyNumberFormat="1" applyFont="1" applyFill="1" applyBorder="1" applyAlignment="1" applyProtection="1">
      <alignment horizontal="right" vertical="center"/>
      <protection locked="0"/>
    </xf>
    <xf numFmtId="0" fontId="105" fillId="76" borderId="103" xfId="20964" applyFont="1" applyFill="1" applyBorder="1" applyAlignment="1">
      <alignment vertical="center"/>
    </xf>
    <xf numFmtId="0" fontId="105" fillId="76" borderId="104" xfId="20964" applyFont="1" applyFill="1" applyBorder="1" applyAlignment="1">
      <alignment vertical="center"/>
    </xf>
    <xf numFmtId="164" fontId="105" fillId="76" borderId="101" xfId="7" applyNumberFormat="1" applyFont="1" applyFill="1" applyBorder="1" applyAlignment="1">
      <alignment horizontal="right" vertical="center"/>
    </xf>
    <xf numFmtId="0" fontId="110" fillId="3" borderId="100" xfId="20964" applyFont="1" applyFill="1" applyBorder="1" applyAlignment="1">
      <alignment horizontal="center" vertical="center"/>
    </xf>
    <xf numFmtId="0" fontId="111" fillId="77" borderId="102" xfId="20964" applyFont="1" applyFill="1" applyBorder="1" applyAlignment="1">
      <alignment horizontal="center" vertical="center"/>
    </xf>
    <xf numFmtId="0" fontId="45" fillId="77" borderId="104" xfId="20964" applyFont="1" applyFill="1" applyBorder="1" applyAlignment="1">
      <alignment vertical="center"/>
    </xf>
    <xf numFmtId="0" fontId="110" fillId="70" borderId="100" xfId="20964" applyFont="1" applyFill="1" applyBorder="1" applyAlignment="1">
      <alignment horizontal="center" vertical="center"/>
    </xf>
    <xf numFmtId="164" fontId="106" fillId="3" borderId="102" xfId="7" applyNumberFormat="1" applyFont="1" applyFill="1" applyBorder="1" applyAlignment="1" applyProtection="1">
      <alignment horizontal="right" vertical="center"/>
      <protection locked="0"/>
    </xf>
    <xf numFmtId="0" fontId="111" fillId="3" borderId="102" xfId="20964" applyFont="1" applyFill="1" applyBorder="1" applyAlignment="1">
      <alignment horizontal="center" vertical="center"/>
    </xf>
    <xf numFmtId="0" fontId="45" fillId="3" borderId="104" xfId="20964" applyFont="1" applyFill="1" applyBorder="1" applyAlignment="1">
      <alignment vertical="center"/>
    </xf>
    <xf numFmtId="0" fontId="107" fillId="70" borderId="102" xfId="20964" applyFont="1" applyFill="1" applyBorder="1" applyAlignment="1">
      <alignment horizontal="center" vertical="center"/>
    </xf>
    <xf numFmtId="0" fontId="19" fillId="70" borderId="102" xfId="20964" applyFont="1" applyFill="1" applyBorder="1" applyAlignment="1">
      <alignment horizontal="center" vertical="center"/>
    </xf>
    <xf numFmtId="0" fontId="101" fillId="0" borderId="102" xfId="0" applyFont="1" applyFill="1" applyBorder="1" applyAlignment="1">
      <alignment horizontal="left" vertical="center" wrapText="1"/>
    </xf>
    <xf numFmtId="10" fontId="97" fillId="0" borderId="102" xfId="20962" applyNumberFormat="1" applyFont="1" applyFill="1" applyBorder="1" applyAlignment="1">
      <alignment horizontal="left" vertical="center" wrapText="1"/>
    </xf>
    <xf numFmtId="10" fontId="3" fillId="0" borderId="102" xfId="20962" applyNumberFormat="1" applyFont="1" applyFill="1" applyBorder="1" applyAlignment="1">
      <alignment horizontal="left" vertical="center" wrapText="1"/>
    </xf>
    <xf numFmtId="10" fontId="4" fillId="36" borderId="102" xfId="0" applyNumberFormat="1" applyFont="1" applyFill="1" applyBorder="1" applyAlignment="1">
      <alignment horizontal="left" vertical="center" wrapText="1"/>
    </xf>
    <xf numFmtId="10" fontId="101" fillId="0" borderId="102" xfId="20962" applyNumberFormat="1" applyFont="1" applyFill="1" applyBorder="1" applyAlignment="1">
      <alignment horizontal="left" vertical="center" wrapText="1"/>
    </xf>
    <xf numFmtId="10" fontId="4" fillId="36" borderId="102" xfId="20962" applyNumberFormat="1" applyFont="1" applyFill="1" applyBorder="1" applyAlignment="1">
      <alignment horizontal="left" vertical="center" wrapText="1"/>
    </xf>
    <xf numFmtId="10" fontId="4" fillId="36" borderId="102" xfId="0" applyNumberFormat="1" applyFont="1" applyFill="1" applyBorder="1" applyAlignment="1">
      <alignment horizontal="center" vertical="center" wrapText="1"/>
    </xf>
    <xf numFmtId="10" fontId="103" fillId="0" borderId="24" xfId="20962" applyNumberFormat="1" applyFont="1" applyFill="1" applyBorder="1" applyAlignment="1" applyProtection="1">
      <alignment horizontal="left" vertical="center"/>
    </xf>
    <xf numFmtId="0" fontId="4" fillId="36" borderId="102" xfId="0" applyFont="1" applyFill="1" applyBorder="1" applyAlignment="1">
      <alignment horizontal="left" vertical="center" wrapText="1"/>
    </xf>
    <xf numFmtId="0" fontId="3" fillId="0" borderId="102" xfId="0" applyFont="1" applyFill="1" applyBorder="1" applyAlignment="1">
      <alignment horizontal="left" vertical="center" wrapText="1"/>
    </xf>
    <xf numFmtId="0" fontId="4" fillId="36" borderId="85" xfId="0" applyFont="1" applyFill="1" applyBorder="1" applyAlignment="1">
      <alignment vertical="center" wrapText="1"/>
    </xf>
    <xf numFmtId="0" fontId="4" fillId="36" borderId="101" xfId="0" applyFont="1" applyFill="1" applyBorder="1" applyAlignment="1">
      <alignment vertical="center" wrapText="1"/>
    </xf>
    <xf numFmtId="0" fontId="4" fillId="36" borderId="72" xfId="0" applyFont="1" applyFill="1" applyBorder="1" applyAlignment="1">
      <alignment vertical="center" wrapText="1"/>
    </xf>
    <xf numFmtId="0" fontId="4" fillId="36" borderId="31" xfId="0" applyFont="1" applyFill="1" applyBorder="1" applyAlignment="1">
      <alignment vertical="center" wrapText="1"/>
    </xf>
    <xf numFmtId="0" fontId="84" fillId="0" borderId="102" xfId="0" applyFont="1" applyBorder="1"/>
    <xf numFmtId="0" fontId="6" fillId="0" borderId="102" xfId="17" applyFill="1" applyBorder="1" applyAlignment="1" applyProtection="1">
      <alignment horizontal="left" vertical="center"/>
    </xf>
    <xf numFmtId="0" fontId="6" fillId="0" borderId="102" xfId="17" applyBorder="1" applyAlignment="1" applyProtection="1"/>
    <xf numFmtId="0" fontId="84" fillId="0" borderId="102" xfId="0" applyFont="1" applyFill="1" applyBorder="1"/>
    <xf numFmtId="0" fontId="6" fillId="0" borderId="102" xfId="17" applyFill="1" applyBorder="1" applyAlignment="1" applyProtection="1">
      <alignment horizontal="left" vertical="center" wrapText="1"/>
    </xf>
    <xf numFmtId="0" fontId="6" fillId="0" borderId="102" xfId="17" applyFill="1" applyBorder="1" applyAlignment="1" applyProtection="1"/>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3" fontId="104" fillId="36" borderId="102" xfId="0" applyNumberFormat="1" applyFont="1" applyFill="1" applyBorder="1" applyAlignment="1">
      <alignment vertical="center" wrapText="1"/>
    </xf>
    <xf numFmtId="3" fontId="104" fillId="0" borderId="102" xfId="0" applyNumberFormat="1" applyFont="1" applyBorder="1" applyAlignment="1">
      <alignment vertical="center" wrapText="1"/>
    </xf>
    <xf numFmtId="3" fontId="104" fillId="0" borderId="102" xfId="0" applyNumberFormat="1" applyFont="1" applyFill="1" applyBorder="1" applyAlignment="1">
      <alignment vertical="center" wrapText="1"/>
    </xf>
    <xf numFmtId="3" fontId="104" fillId="36" borderId="103" xfId="0" applyNumberFormat="1" applyFont="1" applyFill="1" applyBorder="1" applyAlignment="1">
      <alignment vertical="center" wrapText="1"/>
    </xf>
    <xf numFmtId="3" fontId="104" fillId="0" borderId="103" xfId="0" applyNumberFormat="1" applyFont="1" applyBorder="1" applyAlignment="1">
      <alignment vertical="center" wrapText="1"/>
    </xf>
    <xf numFmtId="3" fontId="104" fillId="36" borderId="26" xfId="0" applyNumberFormat="1" applyFont="1" applyFill="1" applyBorder="1" applyAlignment="1">
      <alignment vertical="center" wrapText="1"/>
    </xf>
    <xf numFmtId="3" fontId="104" fillId="36" borderId="87" xfId="0" applyNumberFormat="1" applyFont="1" applyFill="1" applyBorder="1" applyAlignment="1">
      <alignment vertical="center" wrapText="1"/>
    </xf>
    <xf numFmtId="3" fontId="104" fillId="0" borderId="87" xfId="0" applyNumberFormat="1" applyFont="1" applyBorder="1" applyAlignment="1">
      <alignment vertical="center" wrapText="1"/>
    </xf>
    <xf numFmtId="3" fontId="104" fillId="0" borderId="87" xfId="0" applyNumberFormat="1" applyFont="1" applyFill="1" applyBorder="1" applyAlignment="1">
      <alignment vertical="center" wrapText="1"/>
    </xf>
    <xf numFmtId="3" fontId="104" fillId="36" borderId="41" xfId="0" applyNumberFormat="1" applyFont="1" applyFill="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99" xfId="20" applyFont="1" applyBorder="1"/>
    <xf numFmtId="0" fontId="2" fillId="0" borderId="20" xfId="0" applyFont="1" applyFill="1" applyBorder="1" applyAlignment="1">
      <alignment horizontal="right" vertical="center" wrapText="1"/>
    </xf>
    <xf numFmtId="0" fontId="2" fillId="2" borderId="20" xfId="0" applyFont="1" applyFill="1" applyBorder="1" applyAlignment="1">
      <alignment horizontal="right" vertical="center"/>
    </xf>
    <xf numFmtId="0" fontId="45" fillId="0" borderId="20" xfId="0" applyFont="1" applyFill="1" applyBorder="1" applyAlignment="1">
      <alignment horizontal="center" vertical="center" wrapText="1"/>
    </xf>
    <xf numFmtId="0" fontId="2" fillId="2" borderId="23"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7" xfId="0" applyFont="1" applyFill="1" applyBorder="1"/>
    <xf numFmtId="0" fontId="3" fillId="3" borderId="105" xfId="0" applyFont="1" applyFill="1" applyBorder="1" applyAlignment="1">
      <alignment wrapText="1"/>
    </xf>
    <xf numFmtId="0" fontId="3" fillId="3" borderId="106" xfId="0" applyFont="1" applyFill="1" applyBorder="1"/>
    <xf numFmtId="0" fontId="4" fillId="3" borderId="78" xfId="0" applyFont="1" applyFill="1" applyBorder="1" applyAlignment="1">
      <alignment horizontal="center" wrapText="1"/>
    </xf>
    <xf numFmtId="0" fontId="3" fillId="0" borderId="102" xfId="0" applyFont="1" applyFill="1" applyBorder="1" applyAlignment="1">
      <alignment horizontal="center"/>
    </xf>
    <xf numFmtId="0" fontId="3" fillId="0" borderId="102" xfId="0" applyFont="1" applyBorder="1" applyAlignment="1">
      <alignment horizontal="center"/>
    </xf>
    <xf numFmtId="0" fontId="3" fillId="3" borderId="65"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9" xfId="0" applyFont="1" applyFill="1" applyBorder="1" applyAlignment="1">
      <alignment horizontal="center" vertical="center" wrapText="1"/>
    </xf>
    <xf numFmtId="0" fontId="3" fillId="0" borderId="20" xfId="0" applyFont="1" applyBorder="1"/>
    <xf numFmtId="0" fontId="3" fillId="0" borderId="102" xfId="0" applyFont="1" applyBorder="1" applyAlignment="1">
      <alignment wrapText="1"/>
    </xf>
    <xf numFmtId="164" fontId="3" fillId="0" borderId="102" xfId="7" applyNumberFormat="1" applyFont="1" applyBorder="1"/>
    <xf numFmtId="164" fontId="3" fillId="0" borderId="84" xfId="7" applyNumberFormat="1" applyFont="1" applyBorder="1"/>
    <xf numFmtId="0" fontId="100" fillId="0" borderId="102" xfId="0" applyFont="1" applyBorder="1" applyAlignment="1">
      <alignment horizontal="left" wrapText="1" indent="2"/>
    </xf>
    <xf numFmtId="169" fontId="9" fillId="37" borderId="102" xfId="20" applyBorder="1"/>
    <xf numFmtId="164" fontId="3" fillId="0" borderId="102" xfId="7" applyNumberFormat="1" applyFont="1" applyBorder="1" applyAlignment="1">
      <alignment vertical="center"/>
    </xf>
    <xf numFmtId="0" fontId="4" fillId="0" borderId="20" xfId="0" applyFont="1" applyBorder="1"/>
    <xf numFmtId="0" fontId="4" fillId="0" borderId="102" xfId="0" applyFont="1" applyBorder="1" applyAlignment="1">
      <alignment wrapText="1"/>
    </xf>
    <xf numFmtId="164" fontId="4" fillId="0" borderId="84" xfId="7" applyNumberFormat="1" applyFont="1" applyBorder="1"/>
    <xf numFmtId="0" fontId="112" fillId="3" borderId="65"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9" xfId="7" applyNumberFormat="1" applyFont="1" applyFill="1" applyBorder="1"/>
    <xf numFmtId="164" fontId="3" fillId="0" borderId="102" xfId="7" applyNumberFormat="1" applyFont="1" applyFill="1" applyBorder="1"/>
    <xf numFmtId="164" fontId="3" fillId="0" borderId="102" xfId="7" applyNumberFormat="1" applyFont="1" applyFill="1" applyBorder="1" applyAlignment="1">
      <alignment vertical="center"/>
    </xf>
    <xf numFmtId="0" fontId="100" fillId="0" borderId="102"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9" xfId="0" applyFont="1" applyFill="1" applyBorder="1"/>
    <xf numFmtId="0" fontId="4" fillId="0" borderId="23" xfId="0" applyFont="1" applyBorder="1"/>
    <xf numFmtId="0" fontId="4" fillId="0" borderId="24" xfId="0" applyFont="1" applyBorder="1" applyAlignment="1">
      <alignment wrapText="1"/>
    </xf>
    <xf numFmtId="10" fontId="4" fillId="0" borderId="25" xfId="20962" applyNumberFormat="1" applyFont="1" applyBorder="1"/>
    <xf numFmtId="0" fontId="2" fillId="2" borderId="90" xfId="0" applyFont="1" applyFill="1" applyBorder="1" applyAlignment="1">
      <alignment horizontal="right" vertical="center"/>
    </xf>
    <xf numFmtId="0" fontId="2" fillId="0" borderId="100" xfId="0" applyFont="1" applyBorder="1" applyAlignment="1">
      <alignment vertical="center" wrapText="1"/>
    </xf>
    <xf numFmtId="193" fontId="2" fillId="2" borderId="100" xfId="0" applyNumberFormat="1" applyFont="1" applyFill="1" applyBorder="1" applyAlignment="1" applyProtection="1">
      <alignment vertical="center"/>
      <protection locked="0"/>
    </xf>
    <xf numFmtId="193" fontId="87" fillId="2" borderId="100" xfId="0" applyNumberFormat="1" applyFont="1" applyFill="1" applyBorder="1" applyAlignment="1" applyProtection="1">
      <alignment vertical="center"/>
      <protection locked="0"/>
    </xf>
    <xf numFmtId="193" fontId="87" fillId="2" borderId="94"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7" xfId="13" applyFont="1" applyFill="1" applyBorder="1" applyAlignment="1" applyProtection="1">
      <alignment horizontal="left" vertical="center" wrapText="1"/>
      <protection locked="0"/>
    </xf>
    <xf numFmtId="49" fontId="118" fillId="0" borderId="117" xfId="5" applyNumberFormat="1" applyFont="1" applyFill="1" applyBorder="1" applyAlignment="1" applyProtection="1">
      <alignment horizontal="right" vertical="center"/>
      <protection locked="0"/>
    </xf>
    <xf numFmtId="49" fontId="119" fillId="0" borderId="117" xfId="5" applyNumberFormat="1" applyFont="1" applyFill="1" applyBorder="1" applyAlignment="1" applyProtection="1">
      <alignment horizontal="right" vertical="center"/>
      <protection locked="0"/>
    </xf>
    <xf numFmtId="0" fontId="114" fillId="0" borderId="117" xfId="0" applyFont="1" applyFill="1" applyBorder="1"/>
    <xf numFmtId="166" fontId="113" fillId="0" borderId="117" xfId="20965" applyFont="1" applyFill="1" applyBorder="1"/>
    <xf numFmtId="49" fontId="118" fillId="0" borderId="117" xfId="5" applyNumberFormat="1" applyFont="1" applyFill="1" applyBorder="1" applyAlignment="1" applyProtection="1">
      <alignment horizontal="right" vertical="center" wrapText="1"/>
      <protection locked="0"/>
    </xf>
    <xf numFmtId="49" fontId="119" fillId="0" borderId="117" xfId="5" applyNumberFormat="1" applyFont="1" applyFill="1" applyBorder="1" applyAlignment="1" applyProtection="1">
      <alignment horizontal="right" vertical="center" wrapText="1"/>
      <protection locked="0"/>
    </xf>
    <xf numFmtId="0" fontId="114" fillId="0" borderId="0" xfId="0" applyFont="1" applyFill="1"/>
    <xf numFmtId="0" fontId="113" fillId="0" borderId="117" xfId="0" applyNumberFormat="1" applyFont="1" applyFill="1" applyBorder="1" applyAlignment="1">
      <alignment horizontal="left" vertical="center" wrapText="1"/>
    </xf>
    <xf numFmtId="0" fontId="117" fillId="0" borderId="117" xfId="0" applyFont="1" applyFill="1" applyBorder="1"/>
    <xf numFmtId="0" fontId="114" fillId="0" borderId="0" xfId="0" applyFont="1" applyFill="1" applyBorder="1"/>
    <xf numFmtId="0" fontId="116" fillId="0" borderId="117" xfId="0" applyFont="1" applyFill="1" applyBorder="1" applyAlignment="1">
      <alignment horizontal="left" indent="1"/>
    </xf>
    <xf numFmtId="0" fontId="116" fillId="0" borderId="117" xfId="0" applyFont="1" applyFill="1" applyBorder="1" applyAlignment="1">
      <alignment horizontal="left" wrapText="1" indent="1"/>
    </xf>
    <xf numFmtId="0" fontId="113" fillId="0" borderId="117" xfId="0" applyFont="1" applyFill="1" applyBorder="1" applyAlignment="1">
      <alignment horizontal="left" indent="1"/>
    </xf>
    <xf numFmtId="0" fontId="113" fillId="0" borderId="117" xfId="0" applyNumberFormat="1" applyFont="1" applyFill="1" applyBorder="1" applyAlignment="1">
      <alignment horizontal="left" indent="1"/>
    </xf>
    <xf numFmtId="0" fontId="113" fillId="0" borderId="117" xfId="0" applyFont="1" applyFill="1" applyBorder="1" applyAlignment="1">
      <alignment horizontal="left" wrapText="1" indent="2"/>
    </xf>
    <xf numFmtId="0" fontId="116" fillId="0" borderId="117" xfId="0" applyFont="1" applyFill="1" applyBorder="1" applyAlignment="1">
      <alignment horizontal="left" vertical="center" indent="1"/>
    </xf>
    <xf numFmtId="0" fontId="114" fillId="0" borderId="117" xfId="0" applyFont="1" applyFill="1" applyBorder="1" applyAlignment="1">
      <alignment horizontal="left" wrapText="1"/>
    </xf>
    <xf numFmtId="0" fontId="114" fillId="0" borderId="117" xfId="0" applyFont="1" applyFill="1" applyBorder="1" applyAlignment="1">
      <alignment horizontal="left" wrapText="1" indent="2"/>
    </xf>
    <xf numFmtId="49" fontId="114" fillId="0" borderId="117" xfId="0" applyNumberFormat="1" applyFont="1" applyFill="1" applyBorder="1" applyAlignment="1">
      <alignment horizontal="left" indent="3"/>
    </xf>
    <xf numFmtId="49" fontId="114" fillId="0" borderId="117" xfId="0" applyNumberFormat="1" applyFont="1" applyFill="1" applyBorder="1" applyAlignment="1">
      <alignment horizontal="left" indent="1"/>
    </xf>
    <xf numFmtId="49" fontId="114" fillId="0" borderId="117" xfId="0" applyNumberFormat="1" applyFont="1" applyFill="1" applyBorder="1" applyAlignment="1">
      <alignment horizontal="left" vertical="top" wrapText="1" indent="2"/>
    </xf>
    <xf numFmtId="49" fontId="114" fillId="0" borderId="117" xfId="0" applyNumberFormat="1" applyFont="1" applyFill="1" applyBorder="1" applyAlignment="1">
      <alignment horizontal="left" wrapText="1" indent="3"/>
    </xf>
    <xf numFmtId="49" fontId="114" fillId="0" borderId="117" xfId="0" applyNumberFormat="1" applyFont="1" applyFill="1" applyBorder="1" applyAlignment="1">
      <alignment horizontal="left" wrapText="1" indent="2"/>
    </xf>
    <xf numFmtId="0" fontId="114" fillId="0" borderId="117" xfId="0" applyNumberFormat="1" applyFont="1" applyFill="1" applyBorder="1" applyAlignment="1">
      <alignment horizontal="left" wrapText="1" indent="1"/>
    </xf>
    <xf numFmtId="49" fontId="114" fillId="0" borderId="117" xfId="0" applyNumberFormat="1" applyFont="1" applyFill="1" applyBorder="1" applyAlignment="1">
      <alignment horizontal="left" wrapText="1" indent="1"/>
    </xf>
    <xf numFmtId="0" fontId="116" fillId="0" borderId="71" xfId="0" applyNumberFormat="1" applyFont="1" applyFill="1" applyBorder="1" applyAlignment="1">
      <alignment horizontal="left" vertical="center" wrapText="1"/>
    </xf>
    <xf numFmtId="0" fontId="114" fillId="0" borderId="118" xfId="0" applyFont="1" applyFill="1" applyBorder="1" applyAlignment="1">
      <alignment horizontal="center" vertical="center" wrapText="1"/>
    </xf>
    <xf numFmtId="0" fontId="116" fillId="0" borderId="117" xfId="0" applyNumberFormat="1" applyFont="1" applyFill="1" applyBorder="1" applyAlignment="1">
      <alignment horizontal="left" vertical="center" wrapText="1"/>
    </xf>
    <xf numFmtId="0" fontId="114" fillId="0" borderId="117" xfId="0" applyFont="1" applyFill="1" applyBorder="1" applyAlignment="1">
      <alignment horizontal="left" indent="1"/>
    </xf>
    <xf numFmtId="0" fontId="6" fillId="0" borderId="117" xfId="17" applyBorder="1" applyAlignment="1" applyProtection="1"/>
    <xf numFmtId="0" fontId="117" fillId="0" borderId="117"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7"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7" xfId="0" applyFont="1" applyFill="1" applyBorder="1" applyAlignment="1">
      <alignment horizontal="center" vertical="center"/>
    </xf>
    <xf numFmtId="0" fontId="114" fillId="0" borderId="117" xfId="0" applyFont="1" applyFill="1" applyBorder="1" applyAlignment="1">
      <alignment horizontal="center" vertical="center" wrapText="1"/>
    </xf>
    <xf numFmtId="0" fontId="117" fillId="0" borderId="0" xfId="0" applyFont="1" applyFill="1"/>
    <xf numFmtId="0" fontId="114" fillId="0" borderId="117" xfId="0" applyFont="1" applyFill="1" applyBorder="1" applyAlignment="1">
      <alignment wrapText="1"/>
    </xf>
    <xf numFmtId="0" fontId="114" fillId="0" borderId="117"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17" xfId="0" applyNumberFormat="1" applyFont="1" applyFill="1" applyBorder="1" applyAlignment="1">
      <alignment horizontal="center" vertical="center" wrapText="1"/>
    </xf>
    <xf numFmtId="0" fontId="114" fillId="0" borderId="117" xfId="0" applyFont="1" applyFill="1" applyBorder="1" applyAlignment="1">
      <alignment horizontal="center"/>
    </xf>
    <xf numFmtId="0" fontId="114" fillId="0" borderId="7" xfId="0" applyFont="1" applyFill="1" applyBorder="1"/>
    <xf numFmtId="0" fontId="114" fillId="0" borderId="117" xfId="0" applyFont="1" applyFill="1" applyBorder="1" applyAlignment="1">
      <alignment horizontal="left" indent="2"/>
    </xf>
    <xf numFmtId="0" fontId="114" fillId="0" borderId="117"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7" xfId="0" applyFont="1" applyFill="1" applyBorder="1" applyAlignment="1">
      <alignment horizontal="center" vertical="center" wrapText="1"/>
    </xf>
    <xf numFmtId="0" fontId="114" fillId="78" borderId="117" xfId="0" applyFont="1" applyFill="1" applyBorder="1"/>
    <xf numFmtId="0" fontId="117" fillId="78" borderId="117" xfId="0" applyFont="1" applyFill="1" applyBorder="1"/>
    <xf numFmtId="194" fontId="2" fillId="0" borderId="0" xfId="0" applyNumberFormat="1" applyFont="1"/>
    <xf numFmtId="167" fontId="123" fillId="0" borderId="64" xfId="0" applyNumberFormat="1" applyFont="1" applyBorder="1" applyAlignment="1">
      <alignment horizontal="center"/>
    </xf>
    <xf numFmtId="167" fontId="123" fillId="0" borderId="62" xfId="0" applyNumberFormat="1" applyFont="1" applyBorder="1" applyAlignment="1">
      <alignment horizontal="center"/>
    </xf>
    <xf numFmtId="0" fontId="84" fillId="0" borderId="11" xfId="0" applyFont="1" applyBorder="1" applyAlignment="1">
      <alignment horizontal="left" wrapText="1"/>
    </xf>
    <xf numFmtId="0" fontId="88" fillId="0" borderId="11" xfId="0" applyFont="1" applyBorder="1" applyAlignment="1">
      <alignment horizontal="left" wrapText="1" indent="3"/>
    </xf>
    <xf numFmtId="193" fontId="123" fillId="36" borderId="13" xfId="0" applyNumberFormat="1" applyFont="1" applyFill="1" applyBorder="1" applyAlignment="1">
      <alignment vertical="center"/>
    </xf>
    <xf numFmtId="193" fontId="125" fillId="36" borderId="16" xfId="0" applyNumberFormat="1" applyFont="1" applyFill="1" applyBorder="1" applyAlignment="1">
      <alignment vertical="center"/>
    </xf>
    <xf numFmtId="0" fontId="84" fillId="0" borderId="12" xfId="0" applyFont="1" applyBorder="1" applyAlignment="1">
      <alignment horizontal="left" wrapText="1" indent="1"/>
    </xf>
    <xf numFmtId="193" fontId="88" fillId="0" borderId="117" xfId="0" applyNumberFormat="1" applyFont="1" applyBorder="1" applyAlignment="1">
      <alignment vertical="center"/>
    </xf>
    <xf numFmtId="0" fontId="84" fillId="0" borderId="117" xfId="0" applyFont="1" applyBorder="1" applyAlignment="1">
      <alignment horizontal="center"/>
    </xf>
    <xf numFmtId="0" fontId="88" fillId="0" borderId="117" xfId="0" applyFont="1" applyBorder="1" applyAlignment="1">
      <alignment horizontal="right" wrapText="1"/>
    </xf>
    <xf numFmtId="193" fontId="123" fillId="0" borderId="13" xfId="0" applyNumberFormat="1" applyFont="1" applyBorder="1" applyAlignment="1">
      <alignment vertical="center"/>
    </xf>
    <xf numFmtId="193" fontId="125" fillId="36" borderId="60" xfId="0" applyNumberFormat="1" applyFont="1" applyFill="1" applyBorder="1" applyAlignment="1">
      <alignment vertical="center"/>
    </xf>
    <xf numFmtId="167" fontId="125" fillId="36" borderId="61" xfId="0" applyNumberFormat="1" applyFont="1" applyFill="1" applyBorder="1" applyAlignment="1">
      <alignment horizontal="center"/>
    </xf>
    <xf numFmtId="167" fontId="124" fillId="0" borderId="62" xfId="0" applyNumberFormat="1" applyFont="1" applyFill="1" applyBorder="1" applyAlignment="1">
      <alignment horizontal="center"/>
    </xf>
    <xf numFmtId="167" fontId="123" fillId="0" borderId="62" xfId="0" applyNumberFormat="1" applyFont="1" applyFill="1" applyBorder="1" applyAlignment="1">
      <alignment horizontal="center"/>
    </xf>
    <xf numFmtId="9" fontId="3" fillId="0" borderId="97" xfId="20962" applyFont="1" applyFill="1" applyBorder="1" applyAlignment="1">
      <alignment vertical="center"/>
    </xf>
    <xf numFmtId="9" fontId="3" fillId="0" borderId="98" xfId="20962" applyFont="1" applyFill="1" applyBorder="1" applyAlignment="1">
      <alignment vertical="center"/>
    </xf>
    <xf numFmtId="169" fontId="9" fillId="37" borderId="117" xfId="20" applyBorder="1"/>
    <xf numFmtId="3" fontId="114" fillId="0" borderId="117" xfId="0" applyNumberFormat="1" applyFont="1" applyBorder="1"/>
    <xf numFmtId="166" fontId="113" fillId="36" borderId="117" xfId="20965" applyFont="1" applyFill="1" applyBorder="1"/>
    <xf numFmtId="3" fontId="117" fillId="0" borderId="117" xfId="0" applyNumberFormat="1" applyFont="1" applyBorder="1"/>
    <xf numFmtId="3" fontId="117" fillId="0" borderId="7" xfId="0" applyNumberFormat="1" applyFont="1" applyBorder="1"/>
    <xf numFmtId="3" fontId="123" fillId="0" borderId="117" xfId="0" applyNumberFormat="1" applyFont="1" applyBorder="1"/>
    <xf numFmtId="0" fontId="114" fillId="79" borderId="117" xfId="0" applyFont="1" applyFill="1" applyBorder="1"/>
    <xf numFmtId="3" fontId="123" fillId="79" borderId="117" xfId="0" applyNumberFormat="1" applyFont="1" applyFill="1" applyBorder="1"/>
    <xf numFmtId="3" fontId="123" fillId="0" borderId="117" xfId="0" applyNumberFormat="1" applyFont="1" applyFill="1" applyBorder="1"/>
    <xf numFmtId="3" fontId="113" fillId="0" borderId="117" xfId="0" applyNumberFormat="1" applyFont="1" applyFill="1" applyBorder="1" applyAlignment="1">
      <alignment horizontal="left" vertical="center" wrapText="1"/>
    </xf>
    <xf numFmtId="14" fontId="114" fillId="0" borderId="0" xfId="0" applyNumberFormat="1" applyFont="1" applyFill="1"/>
    <xf numFmtId="14" fontId="114" fillId="0" borderId="0" xfId="0" applyNumberFormat="1" applyFont="1" applyFill="1" applyAlignment="1">
      <alignment wrapText="1"/>
    </xf>
    <xf numFmtId="14" fontId="3" fillId="0" borderId="0" xfId="0" applyNumberFormat="1" applyFont="1"/>
    <xf numFmtId="14" fontId="0" fillId="0" borderId="0" xfId="0" applyNumberFormat="1"/>
    <xf numFmtId="14" fontId="3" fillId="0" borderId="0" xfId="0" applyNumberFormat="1" applyFont="1" applyFill="1"/>
    <xf numFmtId="14" fontId="2" fillId="0" borderId="0" xfId="11" applyNumberFormat="1" applyFont="1" applyFill="1" applyBorder="1" applyAlignment="1" applyProtection="1"/>
    <xf numFmtId="14" fontId="95" fillId="0" borderId="0" xfId="11" applyNumberFormat="1" applyFont="1" applyFill="1" applyBorder="1" applyAlignment="1" applyProtection="1"/>
    <xf numFmtId="14" fontId="2" fillId="0" borderId="0" xfId="0" applyNumberFormat="1" applyFont="1" applyBorder="1"/>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9" fontId="2" fillId="37" borderId="0" xfId="20962" applyFont="1" applyFill="1" applyBorder="1"/>
    <xf numFmtId="9" fontId="2" fillId="37" borderId="99" xfId="20962" applyFont="1" applyFill="1" applyBorder="1"/>
    <xf numFmtId="9" fontId="84" fillId="0" borderId="3" xfId="20962" applyFont="1" applyFill="1" applyBorder="1" applyAlignment="1" applyProtection="1">
      <alignment horizontal="center" vertical="center" wrapText="1"/>
      <protection locked="0"/>
    </xf>
    <xf numFmtId="9" fontId="84" fillId="0" borderId="21" xfId="20962" applyFont="1" applyFill="1" applyBorder="1" applyAlignment="1" applyProtection="1">
      <alignment horizontal="center" vertical="center" wrapText="1"/>
      <protection locked="0"/>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21" xfId="20962" applyFont="1" applyBorder="1" applyAlignment="1" applyProtection="1">
      <alignment vertical="center" wrapText="1"/>
      <protection locked="0"/>
    </xf>
    <xf numFmtId="9" fontId="2" fillId="0" borderId="3" xfId="20962" applyFont="1" applyFill="1" applyBorder="1" applyAlignment="1" applyProtection="1">
      <alignment horizontal="center" vertical="center" wrapText="1"/>
      <protection locked="0"/>
    </xf>
    <xf numFmtId="9" fontId="2" fillId="2" borderId="100" xfId="20962" applyFont="1" applyFill="1" applyBorder="1" applyAlignment="1" applyProtection="1">
      <alignment vertical="center"/>
      <protection locked="0"/>
    </xf>
    <xf numFmtId="9" fontId="87" fillId="2" borderId="100" xfId="20962" applyFont="1" applyFill="1" applyBorder="1" applyAlignment="1" applyProtection="1">
      <alignment vertical="center"/>
      <protection locked="0"/>
    </xf>
    <xf numFmtId="9" fontId="87" fillId="2" borderId="94" xfId="20962" applyFont="1" applyFill="1" applyBorder="1" applyAlignment="1" applyProtection="1">
      <alignment vertical="center"/>
      <protection locked="0"/>
    </xf>
    <xf numFmtId="9" fontId="2" fillId="2" borderId="24" xfId="20962" applyFont="1" applyFill="1" applyBorder="1" applyAlignment="1" applyProtection="1">
      <alignment vertical="center"/>
      <protection locked="0"/>
    </xf>
    <xf numFmtId="9" fontId="87" fillId="2" borderId="24"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164" fontId="2" fillId="0" borderId="0" xfId="7" applyNumberFormat="1" applyFont="1"/>
    <xf numFmtId="164" fontId="84" fillId="0" borderId="0" xfId="7" applyNumberFormat="1" applyFont="1"/>
    <xf numFmtId="164" fontId="84" fillId="0" borderId="0" xfId="7" applyNumberFormat="1" applyFont="1" applyBorder="1"/>
    <xf numFmtId="164" fontId="2" fillId="0" borderId="0" xfId="7" applyNumberFormat="1" applyFont="1" applyBorder="1"/>
    <xf numFmtId="164" fontId="2" fillId="0" borderId="0" xfId="7" applyNumberFormat="1" applyFont="1" applyFill="1" applyBorder="1" applyProtection="1"/>
    <xf numFmtId="164" fontId="2" fillId="0" borderId="0" xfId="7" applyNumberFormat="1" applyFont="1" applyFill="1" applyBorder="1" applyProtection="1">
      <protection locked="0"/>
    </xf>
    <xf numFmtId="164" fontId="46" fillId="0" borderId="0" xfId="7" applyNumberFormat="1" applyFont="1" applyFill="1" applyBorder="1" applyAlignment="1" applyProtection="1">
      <alignment horizontal="right"/>
      <protection locked="0"/>
    </xf>
    <xf numFmtId="164" fontId="2" fillId="0" borderId="3" xfId="7" applyNumberFormat="1" applyFont="1" applyFill="1" applyBorder="1" applyAlignment="1">
      <alignment horizontal="center" vertical="center" wrapText="1"/>
    </xf>
    <xf numFmtId="164" fontId="2" fillId="0" borderId="21" xfId="7" applyNumberFormat="1" applyFont="1" applyFill="1" applyBorder="1" applyAlignment="1">
      <alignment horizontal="center" vertical="center" wrapText="1"/>
    </xf>
    <xf numFmtId="164" fontId="2" fillId="0" borderId="3" xfId="7" applyNumberFormat="1" applyFont="1" applyFill="1" applyBorder="1" applyAlignment="1" applyProtection="1">
      <alignment horizontal="right"/>
      <protection locked="0"/>
    </xf>
    <xf numFmtId="164" fontId="2" fillId="0" borderId="21"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1"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1"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4" xfId="7" applyNumberFormat="1" applyFont="1" applyFill="1" applyBorder="1" applyAlignment="1">
      <alignment horizontal="right"/>
    </xf>
    <xf numFmtId="164" fontId="2" fillId="36" borderId="24"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85" fillId="0" borderId="0" xfId="7" applyNumberFormat="1" applyFont="1"/>
    <xf numFmtId="164" fontId="2" fillId="0" borderId="0" xfId="7" applyNumberFormat="1" applyFont="1" applyFill="1" applyBorder="1" applyAlignment="1">
      <alignment horizontal="center"/>
    </xf>
    <xf numFmtId="164" fontId="2" fillId="0" borderId="0" xfId="7" applyNumberFormat="1" applyFont="1" applyFill="1" applyAlignment="1">
      <alignment horizontal="center"/>
    </xf>
    <xf numFmtId="164" fontId="46" fillId="0" borderId="0" xfId="7" applyNumberFormat="1" applyFont="1" applyFill="1" applyAlignment="1">
      <alignment horizontal="right"/>
    </xf>
    <xf numFmtId="164" fontId="2" fillId="0" borderId="3" xfId="7" applyNumberFormat="1" applyFont="1" applyFill="1" applyBorder="1" applyAlignment="1" applyProtection="1">
      <alignment horizontal="center" vertical="center" wrapText="1"/>
    </xf>
    <xf numFmtId="164" fontId="2" fillId="0" borderId="21" xfId="7" applyNumberFormat="1" applyFont="1" applyFill="1" applyBorder="1" applyAlignment="1" applyProtection="1">
      <alignment horizontal="center" vertical="center" wrapText="1"/>
    </xf>
    <xf numFmtId="164" fontId="2" fillId="0" borderId="3" xfId="7" applyNumberFormat="1" applyFont="1" applyFill="1" applyBorder="1" applyAlignment="1" applyProtection="1">
      <alignment horizontal="right"/>
    </xf>
    <xf numFmtId="164" fontId="2" fillId="0" borderId="24" xfId="7" applyNumberFormat="1" applyFont="1" applyFill="1" applyBorder="1" applyAlignment="1" applyProtection="1">
      <alignment horizontal="right"/>
    </xf>
    <xf numFmtId="164" fontId="3" fillId="0" borderId="84" xfId="7" applyNumberFormat="1" applyFont="1" applyFill="1" applyBorder="1" applyAlignment="1">
      <alignment horizontal="right" vertical="center" wrapText="1"/>
    </xf>
    <xf numFmtId="164" fontId="4" fillId="36" borderId="84" xfId="7" applyNumberFormat="1" applyFont="1" applyFill="1" applyBorder="1" applyAlignment="1">
      <alignment horizontal="left" vertical="center" wrapText="1"/>
    </xf>
    <xf numFmtId="164" fontId="4" fillId="36" borderId="84" xfId="7" applyNumberFormat="1" applyFont="1" applyFill="1" applyBorder="1" applyAlignment="1">
      <alignment horizontal="center" vertical="center" wrapText="1"/>
    </xf>
    <xf numFmtId="164" fontId="3" fillId="0" borderId="25" xfId="7" applyNumberFormat="1" applyFont="1" applyFill="1" applyBorder="1" applyAlignment="1">
      <alignment horizontal="right" vertical="center" wrapText="1"/>
    </xf>
    <xf numFmtId="9" fontId="106" fillId="0" borderId="102" xfId="20962" applyFont="1" applyFill="1" applyBorder="1" applyAlignment="1" applyProtection="1">
      <alignment horizontal="right" vertical="center"/>
      <protection locked="0"/>
    </xf>
    <xf numFmtId="164" fontId="9" fillId="37" borderId="102" xfId="7" applyNumberFormat="1" applyFont="1" applyFill="1" applyBorder="1"/>
    <xf numFmtId="0" fontId="95" fillId="0" borderId="85" xfId="0" applyFont="1" applyBorder="1" applyAlignment="1">
      <alignment vertical="center"/>
    </xf>
    <xf numFmtId="0" fontId="2" fillId="0" borderId="85" xfId="0" applyFont="1" applyBorder="1" applyAlignment="1">
      <alignment wrapText="1"/>
    </xf>
    <xf numFmtId="0" fontId="2" fillId="0" borderId="55" xfId="0" applyFont="1" applyBorder="1" applyAlignment="1">
      <alignment wrapText="1"/>
    </xf>
    <xf numFmtId="0" fontId="2" fillId="0" borderId="87" xfId="0" applyFont="1" applyBorder="1" applyAlignment="1">
      <alignment wrapText="1"/>
    </xf>
    <xf numFmtId="0" fontId="95" fillId="0" borderId="20" xfId="11" applyFont="1" applyFill="1" applyBorder="1" applyAlignment="1" applyProtection="1">
      <alignment horizontal="left"/>
      <protection locked="0"/>
    </xf>
    <xf numFmtId="10" fontId="127" fillId="0" borderId="84" xfId="0" applyNumberFormat="1" applyFont="1" applyBorder="1" applyAlignment="1">
      <alignment horizontal="right" vertical="center"/>
    </xf>
    <xf numFmtId="0" fontId="126" fillId="0" borderId="20" xfId="0" applyFont="1" applyFill="1" applyBorder="1" applyAlignment="1" applyProtection="1">
      <alignment horizontal="left"/>
      <protection locked="0"/>
    </xf>
    <xf numFmtId="0" fontId="95" fillId="0" borderId="119" xfId="0" applyFont="1" applyBorder="1"/>
    <xf numFmtId="0" fontId="95" fillId="0" borderId="23" xfId="0" applyFont="1" applyBorder="1" applyAlignment="1">
      <alignment horizontal="left" vertical="center" wrapText="1"/>
    </xf>
    <xf numFmtId="10" fontId="127" fillId="0" borderId="25" xfId="0" applyNumberFormat="1" applyFont="1" applyBorder="1" applyAlignment="1">
      <alignment horizontal="right" vertical="center"/>
    </xf>
    <xf numFmtId="164" fontId="114" fillId="0" borderId="117" xfId="7" applyNumberFormat="1" applyFont="1" applyFill="1" applyBorder="1"/>
    <xf numFmtId="164" fontId="117" fillId="0" borderId="117" xfId="7" applyNumberFormat="1" applyFont="1" applyFill="1" applyBorder="1"/>
    <xf numFmtId="0" fontId="94" fillId="0" borderId="68" xfId="0" applyFont="1" applyBorder="1" applyAlignment="1">
      <alignment horizontal="left" wrapText="1"/>
    </xf>
    <xf numFmtId="0" fontId="94" fillId="0" borderId="67" xfId="0" applyFont="1" applyBorder="1" applyAlignment="1">
      <alignment horizontal="left" wrapText="1"/>
    </xf>
    <xf numFmtId="0" fontId="2" fillId="0" borderId="28"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0" xfId="0" applyFont="1" applyFill="1" applyBorder="1" applyAlignment="1" applyProtection="1">
      <alignment horizontal="center"/>
    </xf>
    <xf numFmtId="164" fontId="2" fillId="0" borderId="28" xfId="7" applyNumberFormat="1" applyFont="1" applyFill="1" applyBorder="1" applyAlignment="1" applyProtection="1">
      <alignment horizontal="center"/>
    </xf>
    <xf numFmtId="164" fontId="2" fillId="0" borderId="29" xfId="7" applyNumberFormat="1" applyFont="1" applyFill="1" applyBorder="1" applyAlignment="1" applyProtection="1">
      <alignment horizontal="center"/>
    </xf>
    <xf numFmtId="164" fontId="2" fillId="0" borderId="31" xfId="7" applyNumberFormat="1" applyFont="1" applyFill="1" applyBorder="1" applyAlignment="1" applyProtection="1">
      <alignment horizontal="center"/>
    </xf>
    <xf numFmtId="164" fontId="2" fillId="0" borderId="30"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69"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2" fillId="0" borderId="20" xfId="0" applyFont="1" applyBorder="1" applyAlignment="1">
      <alignment wrapText="1"/>
    </xf>
    <xf numFmtId="0" fontId="84" fillId="0" borderId="84" xfId="0" applyFont="1" applyBorder="1" applyAlignment="1"/>
    <xf numFmtId="0" fontId="45" fillId="0" borderId="20" xfId="0" applyFont="1" applyBorder="1" applyAlignment="1">
      <alignment horizontal="center" vertical="center" wrapText="1"/>
    </xf>
    <xf numFmtId="0" fontId="45" fillId="0" borderId="84" xfId="0" applyFont="1" applyBorder="1" applyAlignment="1">
      <alignment horizontal="center" vertical="center" wrapText="1"/>
    </xf>
    <xf numFmtId="0" fontId="86" fillId="0" borderId="83" xfId="0" applyFont="1" applyFill="1" applyBorder="1" applyAlignment="1">
      <alignment horizontal="center" vertical="center" wrapText="1"/>
    </xf>
    <xf numFmtId="0" fontId="84" fillId="0" borderId="83" xfId="0" applyFont="1" applyFill="1" applyBorder="1" applyAlignment="1">
      <alignment horizontal="center" vertical="center" wrapText="1"/>
    </xf>
    <xf numFmtId="0" fontId="45" fillId="0" borderId="83" xfId="11" applyFont="1" applyFill="1" applyBorder="1" applyAlignment="1" applyProtection="1">
      <alignment horizontal="center" vertical="center" wrapText="1"/>
    </xf>
    <xf numFmtId="0" fontId="45" fillId="0" borderId="84" xfId="11" applyFont="1" applyFill="1" applyBorder="1" applyAlignment="1" applyProtection="1">
      <alignment horizontal="center" vertical="center" wrapText="1"/>
    </xf>
    <xf numFmtId="0" fontId="45" fillId="0" borderId="73"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4" xfId="13" applyFont="1" applyFill="1" applyBorder="1" applyAlignment="1" applyProtection="1">
      <alignment horizontal="center" vertical="center" wrapText="1"/>
      <protection locked="0"/>
    </xf>
    <xf numFmtId="0" fontId="99" fillId="3" borderId="66"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2"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164" fontId="45" fillId="0" borderId="75" xfId="1" applyNumberFormat="1" applyFont="1" applyFill="1" applyBorder="1" applyAlignment="1" applyProtection="1">
      <alignment horizontal="center" vertical="center" wrapText="1"/>
      <protection locked="0"/>
    </xf>
    <xf numFmtId="164" fontId="45" fillId="0" borderId="76" xfId="1" applyNumberFormat="1" applyFont="1" applyFill="1" applyBorder="1" applyAlignment="1" applyProtection="1">
      <alignment horizontal="center" vertical="center" wrapText="1"/>
      <protection locked="0"/>
    </xf>
    <xf numFmtId="0" fontId="3" fillId="0" borderId="7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86" fillId="0" borderId="77" xfId="0" applyFont="1" applyBorder="1" applyAlignment="1">
      <alignment horizontal="center"/>
    </xf>
    <xf numFmtId="0" fontId="86" fillId="0" borderId="78"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7" xfId="0" applyFont="1" applyFill="1" applyBorder="1" applyAlignment="1">
      <alignment horizontal="left" vertical="center"/>
    </xf>
    <xf numFmtId="0" fontId="100" fillId="0" borderId="58"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vertical="center" wrapText="1"/>
    </xf>
    <xf numFmtId="0" fontId="3" fillId="0" borderId="84" xfId="0" applyFont="1" applyBorder="1" applyAlignment="1">
      <alignment horizontal="center" vertical="center" wrapText="1"/>
    </xf>
    <xf numFmtId="0" fontId="116" fillId="0" borderId="107" xfId="0" applyNumberFormat="1" applyFont="1" applyFill="1" applyBorder="1" applyAlignment="1">
      <alignment horizontal="left" vertical="center" wrapText="1"/>
    </xf>
    <xf numFmtId="0" fontId="116" fillId="0" borderId="108"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5"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7" fillId="0" borderId="109" xfId="0" applyFont="1" applyFill="1" applyBorder="1" applyAlignment="1">
      <alignment horizontal="center" vertical="center" wrapText="1"/>
    </xf>
    <xf numFmtId="0" fontId="117" fillId="0" borderId="110"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88" xfId="0" applyFont="1" applyFill="1" applyBorder="1" applyAlignment="1">
      <alignment horizontal="center" vertical="center" wrapText="1"/>
    </xf>
    <xf numFmtId="0" fontId="117" fillId="0" borderId="114"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4" fillId="0" borderId="118"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7" xfId="0" applyFont="1" applyFill="1" applyBorder="1" applyAlignment="1">
      <alignment horizontal="center" vertical="center" wrapText="1"/>
    </xf>
    <xf numFmtId="0" fontId="121" fillId="0" borderId="117" xfId="0" applyFont="1" applyFill="1" applyBorder="1" applyAlignment="1">
      <alignment horizontal="center" vertical="center"/>
    </xf>
    <xf numFmtId="0" fontId="121" fillId="0" borderId="109" xfId="0" applyFont="1" applyFill="1" applyBorder="1" applyAlignment="1">
      <alignment horizontal="center" vertical="center"/>
    </xf>
    <xf numFmtId="0" fontId="121" fillId="0" borderId="111" xfId="0" applyFont="1" applyFill="1" applyBorder="1" applyAlignment="1">
      <alignment horizontal="center" vertical="center"/>
    </xf>
    <xf numFmtId="0" fontId="121" fillId="0" borderId="88" xfId="0" applyFont="1" applyFill="1" applyBorder="1" applyAlignment="1">
      <alignment horizontal="center" vertical="center"/>
    </xf>
    <xf numFmtId="0" fontId="121" fillId="0" borderId="78" xfId="0" applyFont="1" applyFill="1" applyBorder="1" applyAlignment="1">
      <alignment horizontal="center" vertical="center"/>
    </xf>
    <xf numFmtId="0" fontId="117" fillId="0" borderId="117" xfId="0" applyFont="1" applyFill="1" applyBorder="1" applyAlignment="1">
      <alignment horizontal="center" vertical="center" wrapText="1"/>
    </xf>
    <xf numFmtId="0" fontId="117" fillId="0" borderId="73" xfId="0" applyFont="1" applyFill="1" applyBorder="1" applyAlignment="1">
      <alignment horizontal="center" vertical="center" wrapText="1"/>
    </xf>
    <xf numFmtId="0" fontId="117" fillId="0" borderId="71" xfId="0" applyFont="1" applyFill="1" applyBorder="1" applyAlignment="1">
      <alignment horizontal="center" vertical="center" wrapText="1"/>
    </xf>
    <xf numFmtId="0" fontId="114" fillId="0" borderId="119"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7" fillId="0" borderId="79"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79" xfId="0" applyFont="1" applyFill="1" applyBorder="1" applyAlignment="1">
      <alignment horizontal="center" vertical="center" wrapText="1"/>
    </xf>
    <xf numFmtId="0" fontId="114" fillId="0" borderId="73"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1"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7" fillId="0" borderId="109" xfId="0" applyFont="1" applyFill="1" applyBorder="1" applyAlignment="1">
      <alignment horizontal="center" vertical="top" wrapText="1"/>
    </xf>
    <xf numFmtId="0" fontId="117" fillId="0" borderId="111" xfId="0" applyFont="1" applyFill="1" applyBorder="1" applyAlignment="1">
      <alignment horizontal="center" vertical="top" wrapText="1"/>
    </xf>
    <xf numFmtId="0" fontId="117" fillId="0" borderId="73" xfId="0" applyFont="1" applyFill="1" applyBorder="1" applyAlignment="1">
      <alignment horizontal="center" vertical="top" wrapText="1"/>
    </xf>
    <xf numFmtId="0" fontId="117" fillId="0" borderId="71" xfId="0" applyFont="1" applyFill="1" applyBorder="1" applyAlignment="1">
      <alignment horizontal="center" vertical="top" wrapText="1"/>
    </xf>
    <xf numFmtId="0" fontId="117" fillId="0" borderId="88"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1" xfId="0" applyFont="1" applyFill="1" applyBorder="1" applyAlignment="1">
      <alignment horizontal="center" vertical="center"/>
    </xf>
    <xf numFmtId="0" fontId="114" fillId="0" borderId="73" xfId="0" applyFont="1" applyFill="1" applyBorder="1" applyAlignment="1">
      <alignment horizontal="center" vertical="center"/>
    </xf>
    <xf numFmtId="0" fontId="114" fillId="0" borderId="119" xfId="0" applyFont="1" applyFill="1" applyBorder="1" applyAlignment="1">
      <alignment horizontal="center" vertical="center"/>
    </xf>
    <xf numFmtId="0" fontId="114" fillId="0" borderId="120" xfId="0" applyFont="1" applyFill="1" applyBorder="1" applyAlignment="1">
      <alignment horizontal="center" vertical="center"/>
    </xf>
    <xf numFmtId="0" fontId="114" fillId="0" borderId="121" xfId="0" applyFont="1" applyFill="1" applyBorder="1" applyAlignment="1">
      <alignment horizontal="center" vertical="center"/>
    </xf>
    <xf numFmtId="0" fontId="114" fillId="0" borderId="109" xfId="0" applyFont="1" applyFill="1" applyBorder="1" applyAlignment="1">
      <alignment horizontal="center" vertical="top" wrapText="1"/>
    </xf>
    <xf numFmtId="0" fontId="114" fillId="0" borderId="110" xfId="0" applyFont="1" applyFill="1" applyBorder="1" applyAlignment="1">
      <alignment horizontal="center" vertical="top" wrapText="1"/>
    </xf>
    <xf numFmtId="0" fontId="114" fillId="0" borderId="111" xfId="0" applyFont="1" applyFill="1" applyBorder="1" applyAlignment="1">
      <alignment horizontal="center" vertical="top" wrapText="1"/>
    </xf>
    <xf numFmtId="0" fontId="114" fillId="0" borderId="120" xfId="0" applyFont="1" applyFill="1" applyBorder="1" applyAlignment="1">
      <alignment horizontal="center" vertical="top" wrapText="1"/>
    </xf>
    <xf numFmtId="0" fontId="114" fillId="0" borderId="121" xfId="0" applyFont="1" applyFill="1" applyBorder="1" applyAlignment="1">
      <alignment horizontal="center" vertical="top" wrapText="1"/>
    </xf>
    <xf numFmtId="0" fontId="114" fillId="0" borderId="118"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2" xfId="0" applyNumberFormat="1" applyFont="1" applyFill="1" applyBorder="1" applyAlignment="1">
      <alignment horizontal="left" vertical="top" wrapText="1"/>
    </xf>
    <xf numFmtId="0" fontId="116" fillId="0" borderId="123"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4"/>
  <sheetViews>
    <sheetView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2"/>
      <c r="B1" s="214" t="s">
        <v>343</v>
      </c>
      <c r="C1" s="172"/>
    </row>
    <row r="2" spans="1:3">
      <c r="A2" s="215">
        <v>1</v>
      </c>
      <c r="B2" s="373" t="s">
        <v>344</v>
      </c>
      <c r="C2" s="91" t="s">
        <v>709</v>
      </c>
    </row>
    <row r="3" spans="1:3">
      <c r="A3" s="215">
        <v>2</v>
      </c>
      <c r="B3" s="374" t="s">
        <v>340</v>
      </c>
      <c r="C3" s="91" t="s">
        <v>728</v>
      </c>
    </row>
    <row r="4" spans="1:3">
      <c r="A4" s="215">
        <v>3</v>
      </c>
      <c r="B4" s="375" t="s">
        <v>345</v>
      </c>
      <c r="C4" s="91" t="s">
        <v>729</v>
      </c>
    </row>
    <row r="5" spans="1:3">
      <c r="A5" s="216">
        <v>4</v>
      </c>
      <c r="B5" s="376" t="s">
        <v>341</v>
      </c>
      <c r="C5" s="91" t="s">
        <v>730</v>
      </c>
    </row>
    <row r="6" spans="1:3" s="217" customFormat="1" ht="45.75" customHeight="1">
      <c r="A6" s="656" t="s">
        <v>419</v>
      </c>
      <c r="B6" s="657"/>
      <c r="C6" s="657"/>
    </row>
    <row r="7" spans="1:3" ht="15">
      <c r="A7" s="218" t="s">
        <v>29</v>
      </c>
      <c r="B7" s="214" t="s">
        <v>342</v>
      </c>
    </row>
    <row r="8" spans="1:3">
      <c r="A8" s="172">
        <v>1</v>
      </c>
      <c r="B8" s="262" t="s">
        <v>20</v>
      </c>
    </row>
    <row r="9" spans="1:3">
      <c r="A9" s="172">
        <v>2</v>
      </c>
      <c r="B9" s="263" t="s">
        <v>21</v>
      </c>
    </row>
    <row r="10" spans="1:3">
      <c r="A10" s="172">
        <v>3</v>
      </c>
      <c r="B10" s="263" t="s">
        <v>22</v>
      </c>
    </row>
    <row r="11" spans="1:3">
      <c r="A11" s="172">
        <v>4</v>
      </c>
      <c r="B11" s="263" t="s">
        <v>23</v>
      </c>
      <c r="C11" s="96"/>
    </row>
    <row r="12" spans="1:3">
      <c r="A12" s="172">
        <v>5</v>
      </c>
      <c r="B12" s="263" t="s">
        <v>24</v>
      </c>
    </row>
    <row r="13" spans="1:3">
      <c r="A13" s="172">
        <v>6</v>
      </c>
      <c r="B13" s="264" t="s">
        <v>352</v>
      </c>
    </row>
    <row r="14" spans="1:3">
      <c r="A14" s="172">
        <v>7</v>
      </c>
      <c r="B14" s="263" t="s">
        <v>346</v>
      </c>
    </row>
    <row r="15" spans="1:3">
      <c r="A15" s="172">
        <v>8</v>
      </c>
      <c r="B15" s="263" t="s">
        <v>347</v>
      </c>
    </row>
    <row r="16" spans="1:3">
      <c r="A16" s="172">
        <v>9</v>
      </c>
      <c r="B16" s="263" t="s">
        <v>25</v>
      </c>
    </row>
    <row r="17" spans="1:2">
      <c r="A17" s="372" t="s">
        <v>418</v>
      </c>
      <c r="B17" s="371" t="s">
        <v>405</v>
      </c>
    </row>
    <row r="18" spans="1:2">
      <c r="A18" s="172">
        <v>10</v>
      </c>
      <c r="B18" s="263" t="s">
        <v>26</v>
      </c>
    </row>
    <row r="19" spans="1:2">
      <c r="A19" s="172">
        <v>11</v>
      </c>
      <c r="B19" s="264" t="s">
        <v>348</v>
      </c>
    </row>
    <row r="20" spans="1:2">
      <c r="A20" s="172">
        <v>12</v>
      </c>
      <c r="B20" s="264" t="s">
        <v>27</v>
      </c>
    </row>
    <row r="21" spans="1:2">
      <c r="A21" s="423">
        <v>13</v>
      </c>
      <c r="B21" s="424" t="s">
        <v>349</v>
      </c>
    </row>
    <row r="22" spans="1:2">
      <c r="A22" s="423">
        <v>14</v>
      </c>
      <c r="B22" s="425" t="s">
        <v>376</v>
      </c>
    </row>
    <row r="23" spans="1:2">
      <c r="A23" s="426">
        <v>15</v>
      </c>
      <c r="B23" s="427" t="s">
        <v>28</v>
      </c>
    </row>
    <row r="24" spans="1:2">
      <c r="A24" s="426">
        <v>15.1</v>
      </c>
      <c r="B24" s="428" t="s">
        <v>432</v>
      </c>
    </row>
    <row r="25" spans="1:2">
      <c r="A25" s="426">
        <v>16</v>
      </c>
      <c r="B25" s="428" t="s">
        <v>495</v>
      </c>
    </row>
    <row r="26" spans="1:2">
      <c r="A26" s="426">
        <v>17</v>
      </c>
      <c r="B26" s="428" t="s">
        <v>536</v>
      </c>
    </row>
    <row r="27" spans="1:2">
      <c r="A27" s="426">
        <v>18</v>
      </c>
      <c r="B27" s="428" t="s">
        <v>706</v>
      </c>
    </row>
    <row r="28" spans="1:2">
      <c r="A28" s="426">
        <v>19</v>
      </c>
      <c r="B28" s="428" t="s">
        <v>707</v>
      </c>
    </row>
    <row r="29" spans="1:2">
      <c r="A29" s="426">
        <v>20</v>
      </c>
      <c r="B29" s="525" t="s">
        <v>537</v>
      </c>
    </row>
    <row r="30" spans="1:2">
      <c r="A30" s="426">
        <v>21</v>
      </c>
      <c r="B30" s="428" t="s">
        <v>703</v>
      </c>
    </row>
    <row r="31" spans="1:2">
      <c r="A31" s="426">
        <v>22</v>
      </c>
      <c r="B31" s="428" t="s">
        <v>538</v>
      </c>
    </row>
    <row r="32" spans="1:2">
      <c r="A32" s="426">
        <v>23</v>
      </c>
      <c r="B32" s="428" t="s">
        <v>539</v>
      </c>
    </row>
    <row r="33" spans="1:2">
      <c r="A33" s="426">
        <v>24</v>
      </c>
      <c r="B33" s="428" t="s">
        <v>540</v>
      </c>
    </row>
    <row r="34" spans="1:2">
      <c r="A34" s="426">
        <v>25</v>
      </c>
      <c r="B34" s="428" t="s">
        <v>541</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55"/>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ColWidth="9.140625" defaultRowHeight="12.75"/>
  <cols>
    <col min="1" max="1" width="9.5703125" style="99" bestFit="1" customWidth="1"/>
    <col min="2" max="2" width="132.42578125" style="4" customWidth="1"/>
    <col min="3" max="3" width="18.42578125" style="4" customWidth="1"/>
    <col min="4" max="16384" width="9.140625" style="4"/>
  </cols>
  <sheetData>
    <row r="1" spans="1:3">
      <c r="A1" s="2" t="s">
        <v>30</v>
      </c>
      <c r="B1" s="3" t="s">
        <v>709</v>
      </c>
    </row>
    <row r="2" spans="1:3" s="86" customFormat="1" ht="15.75" customHeight="1">
      <c r="A2" s="86" t="s">
        <v>31</v>
      </c>
      <c r="B2" s="443">
        <f>'1. key ratios '!B2</f>
        <v>44377</v>
      </c>
      <c r="C2" s="587"/>
    </row>
    <row r="3" spans="1:3" s="86" customFormat="1" ht="15.75" customHeight="1"/>
    <row r="4" spans="1:3" ht="13.5" thickBot="1">
      <c r="A4" s="99" t="s">
        <v>245</v>
      </c>
      <c r="B4" s="153" t="s">
        <v>244</v>
      </c>
    </row>
    <row r="5" spans="1:3">
      <c r="A5" s="100" t="s">
        <v>6</v>
      </c>
      <c r="B5" s="101"/>
      <c r="C5" s="102" t="s">
        <v>73</v>
      </c>
    </row>
    <row r="6" spans="1:3">
      <c r="A6" s="103">
        <v>1</v>
      </c>
      <c r="B6" s="104" t="s">
        <v>243</v>
      </c>
      <c r="C6" s="105">
        <f>SUM(C7:C11)</f>
        <v>2231635133.9497027</v>
      </c>
    </row>
    <row r="7" spans="1:3">
      <c r="A7" s="103">
        <v>2</v>
      </c>
      <c r="B7" s="106" t="s">
        <v>242</v>
      </c>
      <c r="C7" s="107">
        <v>27993660.18</v>
      </c>
    </row>
    <row r="8" spans="1:3">
      <c r="A8" s="103">
        <v>3</v>
      </c>
      <c r="B8" s="108" t="s">
        <v>241</v>
      </c>
      <c r="C8" s="107">
        <v>215698241.75</v>
      </c>
    </row>
    <row r="9" spans="1:3">
      <c r="A9" s="103">
        <v>4</v>
      </c>
      <c r="B9" s="108" t="s">
        <v>240</v>
      </c>
      <c r="C9" s="107">
        <v>5799065</v>
      </c>
    </row>
    <row r="10" spans="1:3">
      <c r="A10" s="103">
        <v>5</v>
      </c>
      <c r="B10" s="108" t="s">
        <v>239</v>
      </c>
      <c r="C10" s="107"/>
    </row>
    <row r="11" spans="1:3">
      <c r="A11" s="103">
        <v>6</v>
      </c>
      <c r="B11" s="109" t="s">
        <v>238</v>
      </c>
      <c r="C11" s="107">
        <v>1982144167.0197029</v>
      </c>
    </row>
    <row r="12" spans="1:3" s="79" customFormat="1">
      <c r="A12" s="103">
        <v>7</v>
      </c>
      <c r="B12" s="104" t="s">
        <v>237</v>
      </c>
      <c r="C12" s="110">
        <f>SUM(C13:C27)</f>
        <v>158075113.75</v>
      </c>
    </row>
    <row r="13" spans="1:3" s="79" customFormat="1">
      <c r="A13" s="103">
        <v>8</v>
      </c>
      <c r="B13" s="111" t="s">
        <v>236</v>
      </c>
      <c r="C13" s="112">
        <v>5799065</v>
      </c>
    </row>
    <row r="14" spans="1:3" s="79" customFormat="1" ht="25.5">
      <c r="A14" s="103">
        <v>9</v>
      </c>
      <c r="B14" s="113" t="s">
        <v>235</v>
      </c>
      <c r="C14" s="112">
        <v>0</v>
      </c>
    </row>
    <row r="15" spans="1:3" s="79" customFormat="1">
      <c r="A15" s="103">
        <v>10</v>
      </c>
      <c r="B15" s="114" t="s">
        <v>234</v>
      </c>
      <c r="C15" s="112">
        <v>135759767.78</v>
      </c>
    </row>
    <row r="16" spans="1:3" s="79" customFormat="1">
      <c r="A16" s="103">
        <v>11</v>
      </c>
      <c r="B16" s="115" t="s">
        <v>233</v>
      </c>
      <c r="C16" s="112">
        <v>0</v>
      </c>
    </row>
    <row r="17" spans="1:3" s="79" customFormat="1">
      <c r="A17" s="103">
        <v>12</v>
      </c>
      <c r="B17" s="114" t="s">
        <v>232</v>
      </c>
      <c r="C17" s="112">
        <v>2793285.2</v>
      </c>
    </row>
    <row r="18" spans="1:3" s="79" customFormat="1">
      <c r="A18" s="103">
        <v>13</v>
      </c>
      <c r="B18" s="114" t="s">
        <v>231</v>
      </c>
      <c r="C18" s="112">
        <v>4002631.5900000003</v>
      </c>
    </row>
    <row r="19" spans="1:3" s="79" customFormat="1">
      <c r="A19" s="103">
        <v>14</v>
      </c>
      <c r="B19" s="114" t="s">
        <v>230</v>
      </c>
      <c r="C19" s="112">
        <v>0</v>
      </c>
    </row>
    <row r="20" spans="1:3" s="79" customFormat="1">
      <c r="A20" s="103">
        <v>15</v>
      </c>
      <c r="B20" s="114" t="s">
        <v>229</v>
      </c>
      <c r="C20" s="112">
        <v>0</v>
      </c>
    </row>
    <row r="21" spans="1:3" s="79" customFormat="1" ht="25.5">
      <c r="A21" s="103">
        <v>16</v>
      </c>
      <c r="B21" s="113" t="s">
        <v>228</v>
      </c>
      <c r="C21" s="112">
        <v>0</v>
      </c>
    </row>
    <row r="22" spans="1:3" s="79" customFormat="1">
      <c r="A22" s="103">
        <v>17</v>
      </c>
      <c r="B22" s="116" t="s">
        <v>227</v>
      </c>
      <c r="C22" s="112">
        <v>9720364.1799999997</v>
      </c>
    </row>
    <row r="23" spans="1:3" s="79" customFormat="1">
      <c r="A23" s="103">
        <v>18</v>
      </c>
      <c r="B23" s="113" t="s">
        <v>226</v>
      </c>
      <c r="C23" s="112">
        <v>0</v>
      </c>
    </row>
    <row r="24" spans="1:3" s="79" customFormat="1" ht="25.5">
      <c r="A24" s="103">
        <v>19</v>
      </c>
      <c r="B24" s="113" t="s">
        <v>203</v>
      </c>
      <c r="C24" s="112">
        <v>0</v>
      </c>
    </row>
    <row r="25" spans="1:3" s="79" customFormat="1">
      <c r="A25" s="103">
        <v>20</v>
      </c>
      <c r="B25" s="117" t="s">
        <v>225</v>
      </c>
      <c r="C25" s="112">
        <v>0</v>
      </c>
    </row>
    <row r="26" spans="1:3" s="79" customFormat="1">
      <c r="A26" s="103">
        <v>21</v>
      </c>
      <c r="B26" s="117" t="s">
        <v>224</v>
      </c>
      <c r="C26" s="112">
        <v>0</v>
      </c>
    </row>
    <row r="27" spans="1:3" s="79" customFormat="1">
      <c r="A27" s="103">
        <v>22</v>
      </c>
      <c r="B27" s="117" t="s">
        <v>223</v>
      </c>
      <c r="C27" s="112">
        <v>0</v>
      </c>
    </row>
    <row r="28" spans="1:3" s="79" customFormat="1">
      <c r="A28" s="103">
        <v>23</v>
      </c>
      <c r="B28" s="118" t="s">
        <v>222</v>
      </c>
      <c r="C28" s="110">
        <f>C6-C12</f>
        <v>2073560020.1997027</v>
      </c>
    </row>
    <row r="29" spans="1:3" s="79" customFormat="1">
      <c r="A29" s="119"/>
      <c r="B29" s="120"/>
      <c r="C29" s="112"/>
    </row>
    <row r="30" spans="1:3" s="79" customFormat="1">
      <c r="A30" s="119">
        <v>24</v>
      </c>
      <c r="B30" s="118" t="s">
        <v>221</v>
      </c>
      <c r="C30" s="110">
        <f>C31+C34</f>
        <v>316030000</v>
      </c>
    </row>
    <row r="31" spans="1:3" s="79" customFormat="1">
      <c r="A31" s="119">
        <v>25</v>
      </c>
      <c r="B31" s="108" t="s">
        <v>220</v>
      </c>
      <c r="C31" s="121">
        <f>C32+C33</f>
        <v>0</v>
      </c>
    </row>
    <row r="32" spans="1:3" s="79" customFormat="1">
      <c r="A32" s="119">
        <v>26</v>
      </c>
      <c r="B32" s="122" t="s">
        <v>301</v>
      </c>
      <c r="C32" s="112"/>
    </row>
    <row r="33" spans="1:3" s="79" customFormat="1">
      <c r="A33" s="119">
        <v>27</v>
      </c>
      <c r="B33" s="122" t="s">
        <v>219</v>
      </c>
      <c r="C33" s="112"/>
    </row>
    <row r="34" spans="1:3" s="79" customFormat="1">
      <c r="A34" s="119">
        <v>28</v>
      </c>
      <c r="B34" s="108" t="s">
        <v>218</v>
      </c>
      <c r="C34" s="112">
        <v>316030000</v>
      </c>
    </row>
    <row r="35" spans="1:3" s="79" customFormat="1">
      <c r="A35" s="119">
        <v>29</v>
      </c>
      <c r="B35" s="118" t="s">
        <v>217</v>
      </c>
      <c r="C35" s="110">
        <f>SUM(C36:C40)</f>
        <v>0</v>
      </c>
    </row>
    <row r="36" spans="1:3" s="79" customFormat="1">
      <c r="A36" s="119">
        <v>30</v>
      </c>
      <c r="B36" s="113" t="s">
        <v>216</v>
      </c>
      <c r="C36" s="112"/>
    </row>
    <row r="37" spans="1:3" s="79" customFormat="1">
      <c r="A37" s="119">
        <v>31</v>
      </c>
      <c r="B37" s="114" t="s">
        <v>215</v>
      </c>
      <c r="C37" s="112"/>
    </row>
    <row r="38" spans="1:3" s="79" customFormat="1" ht="25.5">
      <c r="A38" s="119">
        <v>32</v>
      </c>
      <c r="B38" s="113" t="s">
        <v>214</v>
      </c>
      <c r="C38" s="112"/>
    </row>
    <row r="39" spans="1:3" s="79" customFormat="1" ht="25.5">
      <c r="A39" s="119">
        <v>33</v>
      </c>
      <c r="B39" s="113" t="s">
        <v>203</v>
      </c>
      <c r="C39" s="112"/>
    </row>
    <row r="40" spans="1:3" s="79" customFormat="1">
      <c r="A40" s="119">
        <v>34</v>
      </c>
      <c r="B40" s="117" t="s">
        <v>213</v>
      </c>
      <c r="C40" s="112"/>
    </row>
    <row r="41" spans="1:3" s="79" customFormat="1">
      <c r="A41" s="119">
        <v>35</v>
      </c>
      <c r="B41" s="118" t="s">
        <v>212</v>
      </c>
      <c r="C41" s="110">
        <f>C30-C35</f>
        <v>316030000</v>
      </c>
    </row>
    <row r="42" spans="1:3" s="79" customFormat="1">
      <c r="A42" s="119"/>
      <c r="B42" s="120"/>
      <c r="C42" s="112"/>
    </row>
    <row r="43" spans="1:3" s="79" customFormat="1">
      <c r="A43" s="119">
        <v>36</v>
      </c>
      <c r="B43" s="123" t="s">
        <v>211</v>
      </c>
      <c r="C43" s="110">
        <f>SUM(C44:C46)</f>
        <v>782067116.46875322</v>
      </c>
    </row>
    <row r="44" spans="1:3" s="79" customFormat="1">
      <c r="A44" s="119">
        <v>37</v>
      </c>
      <c r="B44" s="108" t="s">
        <v>210</v>
      </c>
      <c r="C44" s="112">
        <v>597296700</v>
      </c>
    </row>
    <row r="45" spans="1:3" s="79" customFormat="1">
      <c r="A45" s="119">
        <v>38</v>
      </c>
      <c r="B45" s="108" t="s">
        <v>209</v>
      </c>
      <c r="C45" s="112">
        <v>0</v>
      </c>
    </row>
    <row r="46" spans="1:3" s="79" customFormat="1">
      <c r="A46" s="119">
        <v>39</v>
      </c>
      <c r="B46" s="108" t="s">
        <v>208</v>
      </c>
      <c r="C46" s="112">
        <v>184770416.46875322</v>
      </c>
    </row>
    <row r="47" spans="1:3" s="79" customFormat="1">
      <c r="A47" s="119">
        <v>40</v>
      </c>
      <c r="B47" s="123" t="s">
        <v>207</v>
      </c>
      <c r="C47" s="110">
        <f>SUM(C48:C51)</f>
        <v>0</v>
      </c>
    </row>
    <row r="48" spans="1:3" s="79" customFormat="1">
      <c r="A48" s="119">
        <v>41</v>
      </c>
      <c r="B48" s="113" t="s">
        <v>206</v>
      </c>
      <c r="C48" s="112"/>
    </row>
    <row r="49" spans="1:3" s="79" customFormat="1">
      <c r="A49" s="119">
        <v>42</v>
      </c>
      <c r="B49" s="114" t="s">
        <v>205</v>
      </c>
      <c r="C49" s="112"/>
    </row>
    <row r="50" spans="1:3" s="79" customFormat="1">
      <c r="A50" s="119">
        <v>43</v>
      </c>
      <c r="B50" s="113" t="s">
        <v>204</v>
      </c>
      <c r="C50" s="112"/>
    </row>
    <row r="51" spans="1:3" s="79" customFormat="1" ht="25.5">
      <c r="A51" s="119">
        <v>44</v>
      </c>
      <c r="B51" s="113" t="s">
        <v>203</v>
      </c>
      <c r="C51" s="112"/>
    </row>
    <row r="52" spans="1:3" s="79" customFormat="1" ht="13.5" thickBot="1">
      <c r="A52" s="124">
        <v>45</v>
      </c>
      <c r="B52" s="125" t="s">
        <v>202</v>
      </c>
      <c r="C52" s="126">
        <f>C43-C47</f>
        <v>782067116.46875322</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3"/>
  <sheetViews>
    <sheetView showGridLines="0" zoomScaleNormal="100" workbookViewId="0"/>
  </sheetViews>
  <sheetFormatPr defaultColWidth="9.140625" defaultRowHeight="12.75"/>
  <cols>
    <col min="1" max="1" width="9.42578125" style="278" bestFit="1" customWidth="1"/>
    <col min="2" max="2" width="59" style="278" customWidth="1"/>
    <col min="3" max="3" width="16.7109375" style="278" bestFit="1" customWidth="1"/>
    <col min="4" max="4" width="15.7109375" style="278" bestFit="1" customWidth="1"/>
    <col min="5" max="16384" width="9.140625" style="278"/>
  </cols>
  <sheetData>
    <row r="1" spans="1:4" ht="15">
      <c r="A1" s="352" t="s">
        <v>30</v>
      </c>
      <c r="B1" s="3" t="s">
        <v>709</v>
      </c>
    </row>
    <row r="2" spans="1:4" s="245" customFormat="1" ht="15.75" customHeight="1">
      <c r="A2" s="245" t="s">
        <v>31</v>
      </c>
      <c r="B2" s="443">
        <f>'1. key ratios '!B2</f>
        <v>44377</v>
      </c>
      <c r="C2" s="588"/>
    </row>
    <row r="3" spans="1:4" s="245" customFormat="1" ht="15.75" customHeight="1"/>
    <row r="4" spans="1:4" ht="13.5" thickBot="1">
      <c r="A4" s="304" t="s">
        <v>404</v>
      </c>
      <c r="B4" s="360" t="s">
        <v>405</v>
      </c>
    </row>
    <row r="5" spans="1:4" s="361" customFormat="1" ht="12.75" customHeight="1">
      <c r="A5" s="421"/>
      <c r="B5" s="422" t="s">
        <v>408</v>
      </c>
      <c r="C5" s="353" t="s">
        <v>406</v>
      </c>
      <c r="D5" s="354" t="s">
        <v>407</v>
      </c>
    </row>
    <row r="6" spans="1:4" s="362" customFormat="1">
      <c r="A6" s="355">
        <v>1</v>
      </c>
      <c r="B6" s="417" t="s">
        <v>409</v>
      </c>
      <c r="C6" s="417"/>
      <c r="D6" s="356"/>
    </row>
    <row r="7" spans="1:4" s="362" customFormat="1">
      <c r="A7" s="357" t="s">
        <v>395</v>
      </c>
      <c r="B7" s="418" t="s">
        <v>410</v>
      </c>
      <c r="C7" s="410">
        <v>4.4999999999999998E-2</v>
      </c>
      <c r="D7" s="638">
        <v>746946468.01530981</v>
      </c>
    </row>
    <row r="8" spans="1:4" s="362" customFormat="1">
      <c r="A8" s="357" t="s">
        <v>396</v>
      </c>
      <c r="B8" s="418" t="s">
        <v>411</v>
      </c>
      <c r="C8" s="411">
        <v>0.06</v>
      </c>
      <c r="D8" s="638">
        <v>995928624.02041316</v>
      </c>
    </row>
    <row r="9" spans="1:4" s="362" customFormat="1">
      <c r="A9" s="357" t="s">
        <v>397</v>
      </c>
      <c r="B9" s="418" t="s">
        <v>412</v>
      </c>
      <c r="C9" s="411">
        <v>0.08</v>
      </c>
      <c r="D9" s="638">
        <v>1327904832.0272176</v>
      </c>
    </row>
    <row r="10" spans="1:4" s="362" customFormat="1">
      <c r="A10" s="355" t="s">
        <v>398</v>
      </c>
      <c r="B10" s="417" t="s">
        <v>413</v>
      </c>
      <c r="C10" s="412"/>
      <c r="D10" s="639"/>
    </row>
    <row r="11" spans="1:4" s="363" customFormat="1">
      <c r="A11" s="358" t="s">
        <v>399</v>
      </c>
      <c r="B11" s="409" t="s">
        <v>479</v>
      </c>
      <c r="C11" s="413">
        <v>2.5000000000000001E-2</v>
      </c>
      <c r="D11" s="638">
        <v>414970260.00850552</v>
      </c>
    </row>
    <row r="12" spans="1:4" s="363" customFormat="1">
      <c r="A12" s="358" t="s">
        <v>400</v>
      </c>
      <c r="B12" s="409" t="s">
        <v>414</v>
      </c>
      <c r="C12" s="413">
        <v>0</v>
      </c>
      <c r="D12" s="638">
        <v>0</v>
      </c>
    </row>
    <row r="13" spans="1:4" s="363" customFormat="1">
      <c r="A13" s="358" t="s">
        <v>401</v>
      </c>
      <c r="B13" s="409" t="s">
        <v>415</v>
      </c>
      <c r="C13" s="413">
        <v>0.02</v>
      </c>
      <c r="D13" s="638">
        <v>331976208.00680441</v>
      </c>
    </row>
    <row r="14" spans="1:4" s="363" customFormat="1">
      <c r="A14" s="355" t="s">
        <v>402</v>
      </c>
      <c r="B14" s="417" t="s">
        <v>476</v>
      </c>
      <c r="C14" s="414"/>
      <c r="D14" s="639"/>
    </row>
    <row r="15" spans="1:4" s="363" customFormat="1">
      <c r="A15" s="358">
        <v>3.1</v>
      </c>
      <c r="B15" s="409" t="s">
        <v>420</v>
      </c>
      <c r="C15" s="413">
        <v>2.1480913789548244E-2</v>
      </c>
      <c r="D15" s="638">
        <v>356557615.21876502</v>
      </c>
    </row>
    <row r="16" spans="1:4" s="363" customFormat="1">
      <c r="A16" s="358">
        <v>3.2</v>
      </c>
      <c r="B16" s="409" t="s">
        <v>421</v>
      </c>
      <c r="C16" s="413">
        <v>2.8716138994559687E-2</v>
      </c>
      <c r="D16" s="638">
        <v>476653746.60051268</v>
      </c>
    </row>
    <row r="17" spans="1:6" s="362" customFormat="1">
      <c r="A17" s="358">
        <v>3.3</v>
      </c>
      <c r="B17" s="409" t="s">
        <v>422</v>
      </c>
      <c r="C17" s="413">
        <v>5.212368775636695E-2</v>
      </c>
      <c r="D17" s="638">
        <v>865191210.43446994</v>
      </c>
    </row>
    <row r="18" spans="1:6" s="361" customFormat="1" ht="12.75" customHeight="1">
      <c r="A18" s="419"/>
      <c r="B18" s="420" t="s">
        <v>475</v>
      </c>
      <c r="C18" s="415" t="s">
        <v>719</v>
      </c>
      <c r="D18" s="640" t="s">
        <v>720</v>
      </c>
    </row>
    <row r="19" spans="1:6" s="362" customFormat="1">
      <c r="A19" s="359">
        <v>4</v>
      </c>
      <c r="B19" s="409" t="s">
        <v>416</v>
      </c>
      <c r="C19" s="413">
        <v>0.11148091378954825</v>
      </c>
      <c r="D19" s="638">
        <v>1850450551.2493849</v>
      </c>
    </row>
    <row r="20" spans="1:6" s="362" customFormat="1">
      <c r="A20" s="359">
        <v>5</v>
      </c>
      <c r="B20" s="409" t="s">
        <v>136</v>
      </c>
      <c r="C20" s="413">
        <v>0.1337161389945597</v>
      </c>
      <c r="D20" s="638">
        <v>2219528838.6362357</v>
      </c>
    </row>
    <row r="21" spans="1:6" s="362" customFormat="1" ht="13.5" thickBot="1">
      <c r="A21" s="364" t="s">
        <v>403</v>
      </c>
      <c r="B21" s="365" t="s">
        <v>417</v>
      </c>
      <c r="C21" s="416">
        <v>0.17712368775636694</v>
      </c>
      <c r="D21" s="641">
        <v>2940042510.4769974</v>
      </c>
    </row>
    <row r="22" spans="1:6">
      <c r="F22" s="304"/>
    </row>
    <row r="23" spans="1:6" ht="51">
      <c r="B23" s="30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48"/>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5">
      <c r="A1" s="2" t="s">
        <v>30</v>
      </c>
      <c r="B1" s="3" t="s">
        <v>709</v>
      </c>
      <c r="E1" s="4"/>
    </row>
    <row r="2" spans="1:5" s="86" customFormat="1" ht="12.75">
      <c r="A2" s="2" t="s">
        <v>31</v>
      </c>
      <c r="B2" s="554">
        <f>'1. key ratios '!B2</f>
        <v>44377</v>
      </c>
      <c r="C2" s="587"/>
    </row>
    <row r="3" spans="1:5" s="86" customFormat="1" ht="12.75">
      <c r="A3" s="127"/>
    </row>
    <row r="4" spans="1:5" s="86" customFormat="1" ht="13.5" thickBot="1">
      <c r="A4" s="86" t="s">
        <v>86</v>
      </c>
      <c r="B4" s="237" t="s">
        <v>285</v>
      </c>
      <c r="D4" s="54" t="s">
        <v>73</v>
      </c>
    </row>
    <row r="5" spans="1:5" ht="25.5">
      <c r="A5" s="128" t="s">
        <v>6</v>
      </c>
      <c r="B5" s="267" t="s">
        <v>339</v>
      </c>
      <c r="C5" s="129" t="s">
        <v>92</v>
      </c>
      <c r="D5" s="130" t="s">
        <v>93</v>
      </c>
    </row>
    <row r="6" spans="1:5" ht="15.75">
      <c r="A6" s="92">
        <v>1</v>
      </c>
      <c r="B6" s="131" t="s">
        <v>35</v>
      </c>
      <c r="C6" s="132">
        <v>698697897.18000007</v>
      </c>
      <c r="D6" s="555"/>
      <c r="E6" s="133"/>
    </row>
    <row r="7" spans="1:5" ht="15.75">
      <c r="A7" s="92">
        <v>2</v>
      </c>
      <c r="B7" s="134" t="s">
        <v>36</v>
      </c>
      <c r="C7" s="135">
        <v>2122691524.2299998</v>
      </c>
      <c r="D7" s="556"/>
      <c r="E7" s="133"/>
    </row>
    <row r="8" spans="1:5" ht="15.75">
      <c r="A8" s="92">
        <v>3</v>
      </c>
      <c r="B8" s="134" t="s">
        <v>37</v>
      </c>
      <c r="C8" s="135">
        <v>831101923.68999994</v>
      </c>
      <c r="D8" s="556"/>
      <c r="E8" s="133"/>
    </row>
    <row r="9" spans="1:5" ht="15.75">
      <c r="A9" s="92">
        <v>4</v>
      </c>
      <c r="B9" s="134" t="s">
        <v>38</v>
      </c>
      <c r="C9" s="135">
        <v>303.24</v>
      </c>
      <c r="D9" s="556"/>
      <c r="E9" s="133"/>
    </row>
    <row r="10" spans="1:5" ht="15.75">
      <c r="A10" s="92">
        <v>5</v>
      </c>
      <c r="B10" s="134" t="s">
        <v>39</v>
      </c>
      <c r="C10" s="135">
        <v>1989811701.8700004</v>
      </c>
      <c r="D10" s="569"/>
      <c r="E10" s="133"/>
    </row>
    <row r="11" spans="1:5" ht="15.75">
      <c r="A11" s="92">
        <v>5.0999999999999996</v>
      </c>
      <c r="B11" s="238" t="s">
        <v>710</v>
      </c>
      <c r="C11" s="135">
        <v>-548421.14</v>
      </c>
      <c r="D11" s="568" t="s">
        <v>722</v>
      </c>
      <c r="E11" s="137"/>
    </row>
    <row r="12" spans="1:5" ht="15.75">
      <c r="A12" s="92">
        <v>6.1</v>
      </c>
      <c r="B12" s="557" t="s">
        <v>40</v>
      </c>
      <c r="C12" s="136">
        <v>13954607891.308498</v>
      </c>
      <c r="D12" s="568"/>
      <c r="E12" s="137"/>
    </row>
    <row r="13" spans="1:5" ht="15.75">
      <c r="A13" s="92">
        <v>6.2</v>
      </c>
      <c r="B13" s="238" t="s">
        <v>41</v>
      </c>
      <c r="C13" s="136">
        <v>-657823618.35680008</v>
      </c>
      <c r="D13" s="568"/>
      <c r="E13" s="133"/>
    </row>
    <row r="14" spans="1:5" ht="15.75">
      <c r="A14" s="92" t="s">
        <v>711</v>
      </c>
      <c r="B14" s="558" t="s">
        <v>712</v>
      </c>
      <c r="C14" s="136">
        <v>-243203274.59619993</v>
      </c>
      <c r="D14" s="568" t="s">
        <v>722</v>
      </c>
      <c r="E14" s="133"/>
    </row>
    <row r="15" spans="1:5" ht="15.75">
      <c r="A15" s="92" t="s">
        <v>716</v>
      </c>
      <c r="B15" s="558" t="s">
        <v>717</v>
      </c>
      <c r="C15" s="136">
        <v>-35681924.619999997</v>
      </c>
      <c r="D15" s="568"/>
      <c r="E15" s="133"/>
    </row>
    <row r="16" spans="1:5" ht="15.75">
      <c r="A16" s="92">
        <v>6</v>
      </c>
      <c r="B16" s="134" t="s">
        <v>42</v>
      </c>
      <c r="C16" s="559">
        <f>C12+C13</f>
        <v>13296784272.951698</v>
      </c>
      <c r="D16" s="568"/>
      <c r="E16" s="133"/>
    </row>
    <row r="17" spans="1:5" ht="15.75">
      <c r="A17" s="92">
        <v>7</v>
      </c>
      <c r="B17" s="134" t="s">
        <v>43</v>
      </c>
      <c r="C17" s="135">
        <v>190317267.75830001</v>
      </c>
      <c r="D17" s="568"/>
      <c r="E17" s="133"/>
    </row>
    <row r="18" spans="1:5" ht="15.75">
      <c r="A18" s="92">
        <v>8</v>
      </c>
      <c r="B18" s="265" t="s">
        <v>198</v>
      </c>
      <c r="C18" s="135">
        <v>99459384.688999996</v>
      </c>
      <c r="D18" s="568"/>
      <c r="E18" s="133"/>
    </row>
    <row r="19" spans="1:5" ht="15.75">
      <c r="A19" s="92">
        <v>9</v>
      </c>
      <c r="B19" s="134" t="s">
        <v>44</v>
      </c>
      <c r="C19" s="135">
        <v>152366381.46000001</v>
      </c>
      <c r="D19" s="568" t="s">
        <v>723</v>
      </c>
      <c r="E19" s="133"/>
    </row>
    <row r="20" spans="1:5" ht="15.75">
      <c r="A20" s="92">
        <v>9.1</v>
      </c>
      <c r="B20" s="138" t="s">
        <v>88</v>
      </c>
      <c r="C20" s="136">
        <v>9720364.1799999997</v>
      </c>
      <c r="D20" s="568" t="s">
        <v>724</v>
      </c>
      <c r="E20" s="133"/>
    </row>
    <row r="21" spans="1:5" ht="15.75">
      <c r="A21" s="92">
        <v>9.1999999999999993</v>
      </c>
      <c r="B21" s="138" t="s">
        <v>89</v>
      </c>
      <c r="C21" s="136">
        <v>4002631.5900000003</v>
      </c>
      <c r="D21" s="568" t="s">
        <v>725</v>
      </c>
      <c r="E21" s="133"/>
    </row>
    <row r="22" spans="1:5" ht="15.75">
      <c r="A22" s="92">
        <v>9.3000000000000007</v>
      </c>
      <c r="B22" s="239" t="s">
        <v>267</v>
      </c>
      <c r="C22" s="136">
        <v>0</v>
      </c>
      <c r="D22" s="568"/>
      <c r="E22" s="133"/>
    </row>
    <row r="23" spans="1:5" ht="15.75">
      <c r="A23" s="92">
        <v>10</v>
      </c>
      <c r="B23" s="134" t="s">
        <v>45</v>
      </c>
      <c r="C23" s="135">
        <v>517421737</v>
      </c>
      <c r="D23" s="568" t="s">
        <v>726</v>
      </c>
      <c r="E23" s="133"/>
    </row>
    <row r="24" spans="1:5" ht="15.75">
      <c r="A24" s="92">
        <v>10.1</v>
      </c>
      <c r="B24" s="138" t="s">
        <v>90</v>
      </c>
      <c r="C24" s="135">
        <v>0</v>
      </c>
      <c r="D24" s="568"/>
      <c r="E24" s="142"/>
    </row>
    <row r="25" spans="1:5" ht="15.75">
      <c r="A25" s="92">
        <v>11</v>
      </c>
      <c r="B25" s="139" t="s">
        <v>46</v>
      </c>
      <c r="C25" s="140">
        <v>246719464.29510003</v>
      </c>
      <c r="D25" s="568" t="s">
        <v>727</v>
      </c>
      <c r="E25" s="133"/>
    </row>
    <row r="26" spans="1:5" ht="15.75">
      <c r="A26" s="92">
        <v>11.1</v>
      </c>
      <c r="B26" s="138" t="s">
        <v>713</v>
      </c>
      <c r="C26" s="135">
        <v>0</v>
      </c>
      <c r="D26" s="568"/>
      <c r="E26" s="133"/>
    </row>
    <row r="27" spans="1:5" ht="15.75">
      <c r="A27" s="92">
        <v>12</v>
      </c>
      <c r="B27" s="141" t="s">
        <v>47</v>
      </c>
      <c r="C27" s="560">
        <f>SUM(C6:C10,C16:C19,C23,C25)</f>
        <v>20145371858.364098</v>
      </c>
      <c r="D27" s="568"/>
      <c r="E27" s="133"/>
    </row>
    <row r="28" spans="1:5" ht="15.75">
      <c r="A28" s="92">
        <v>13</v>
      </c>
      <c r="B28" s="134" t="s">
        <v>49</v>
      </c>
      <c r="C28" s="135">
        <v>246132613.71999997</v>
      </c>
      <c r="D28" s="568"/>
      <c r="E28" s="133"/>
    </row>
    <row r="29" spans="1:5" ht="15.75">
      <c r="A29" s="92">
        <v>14</v>
      </c>
      <c r="B29" s="134" t="s">
        <v>50</v>
      </c>
      <c r="C29" s="135">
        <v>2992460461.3864999</v>
      </c>
      <c r="D29" s="568"/>
      <c r="E29" s="133"/>
    </row>
    <row r="30" spans="1:5" ht="15.75">
      <c r="A30" s="92">
        <v>15</v>
      </c>
      <c r="B30" s="134" t="s">
        <v>51</v>
      </c>
      <c r="C30" s="135">
        <v>2944381674.6899996</v>
      </c>
      <c r="D30" s="568"/>
      <c r="E30" s="133"/>
    </row>
    <row r="31" spans="1:5" ht="15.75">
      <c r="A31" s="92">
        <v>16</v>
      </c>
      <c r="B31" s="134" t="s">
        <v>52</v>
      </c>
      <c r="C31" s="135">
        <v>7506627385.3400002</v>
      </c>
      <c r="D31" s="568"/>
      <c r="E31" s="133"/>
    </row>
    <row r="32" spans="1:5" ht="15.75">
      <c r="A32" s="92">
        <v>17</v>
      </c>
      <c r="B32" s="134" t="s">
        <v>53</v>
      </c>
      <c r="C32" s="135">
        <v>1035349129.26</v>
      </c>
      <c r="D32" s="568"/>
      <c r="E32" s="133"/>
    </row>
    <row r="33" spans="1:5" ht="15.75">
      <c r="A33" s="92">
        <v>18</v>
      </c>
      <c r="B33" s="134" t="s">
        <v>54</v>
      </c>
      <c r="C33" s="135">
        <v>1704504455.1700001</v>
      </c>
      <c r="D33" s="568"/>
      <c r="E33" s="133"/>
    </row>
    <row r="34" spans="1:5" ht="15.75">
      <c r="A34" s="92">
        <v>19</v>
      </c>
      <c r="B34" s="134" t="s">
        <v>55</v>
      </c>
      <c r="C34" s="135">
        <v>95180522.729999989</v>
      </c>
      <c r="D34" s="568"/>
      <c r="E34" s="133"/>
    </row>
    <row r="35" spans="1:5" ht="15.75">
      <c r="A35" s="92">
        <v>20</v>
      </c>
      <c r="B35" s="134" t="s">
        <v>56</v>
      </c>
      <c r="C35" s="140">
        <v>390078667.14789999</v>
      </c>
      <c r="D35" s="568"/>
      <c r="E35" s="133"/>
    </row>
    <row r="36" spans="1:5" ht="15.75">
      <c r="A36" s="92">
        <v>20.100000000000001</v>
      </c>
      <c r="B36" s="561" t="s">
        <v>714</v>
      </c>
      <c r="C36" s="140">
        <v>29990718.702</v>
      </c>
      <c r="D36" s="568"/>
      <c r="E36" s="142"/>
    </row>
    <row r="37" spans="1:5" ht="15.75">
      <c r="A37" s="92">
        <v>21</v>
      </c>
      <c r="B37" s="139" t="s">
        <v>57</v>
      </c>
      <c r="C37" s="144" t="s">
        <v>721</v>
      </c>
      <c r="D37" s="568"/>
      <c r="E37" s="133"/>
    </row>
    <row r="38" spans="1:5" ht="15.75">
      <c r="A38" s="92">
        <v>21.1</v>
      </c>
      <c r="B38" s="143" t="s">
        <v>91</v>
      </c>
      <c r="C38" s="562">
        <v>597296700</v>
      </c>
      <c r="D38" s="568"/>
      <c r="E38" s="133"/>
    </row>
    <row r="39" spans="1:5" ht="15.75">
      <c r="A39" s="563">
        <v>21.2</v>
      </c>
      <c r="B39" s="564" t="s">
        <v>715</v>
      </c>
      <c r="C39" s="562">
        <v>316030000</v>
      </c>
      <c r="D39" s="568"/>
      <c r="E39" s="133"/>
    </row>
    <row r="40" spans="1:5" ht="15.75">
      <c r="A40" s="92">
        <v>22</v>
      </c>
      <c r="B40" s="141" t="s">
        <v>58</v>
      </c>
      <c r="C40" s="560">
        <f>SUM(C28:C37)</f>
        <v>16944705628.146399</v>
      </c>
      <c r="D40" s="568"/>
      <c r="E40" s="133"/>
    </row>
    <row r="41" spans="1:5" ht="15.75">
      <c r="A41" s="92">
        <v>23</v>
      </c>
      <c r="B41" s="139" t="s">
        <v>60</v>
      </c>
      <c r="C41" s="565">
        <v>27993660.18</v>
      </c>
      <c r="D41" s="568"/>
      <c r="E41" s="133"/>
    </row>
    <row r="42" spans="1:5" ht="15.75">
      <c r="A42" s="92">
        <v>24</v>
      </c>
      <c r="B42" s="139" t="s">
        <v>61</v>
      </c>
      <c r="C42" s="565">
        <v>0</v>
      </c>
      <c r="D42" s="568"/>
      <c r="E42" s="133"/>
    </row>
    <row r="43" spans="1:5" ht="15.75">
      <c r="A43" s="92">
        <v>25</v>
      </c>
      <c r="B43" s="139" t="s">
        <v>62</v>
      </c>
      <c r="C43" s="565">
        <v>-2793285.2</v>
      </c>
      <c r="D43" s="568"/>
      <c r="E43" s="133"/>
    </row>
    <row r="44" spans="1:5" ht="15.75">
      <c r="A44" s="92">
        <v>26</v>
      </c>
      <c r="B44" s="139" t="s">
        <v>63</v>
      </c>
      <c r="C44" s="565">
        <v>215698241.75</v>
      </c>
      <c r="D44" s="568"/>
      <c r="E44" s="133"/>
    </row>
    <row r="45" spans="1:5" ht="15.75">
      <c r="A45" s="92">
        <v>27</v>
      </c>
      <c r="B45" s="139" t="s">
        <v>64</v>
      </c>
      <c r="C45" s="565">
        <v>0</v>
      </c>
      <c r="D45" s="568"/>
      <c r="E45" s="142"/>
    </row>
    <row r="46" spans="1:5" ht="15.75">
      <c r="A46" s="92">
        <v>28</v>
      </c>
      <c r="B46" s="139" t="s">
        <v>65</v>
      </c>
      <c r="C46" s="565">
        <v>1982144167.0197029</v>
      </c>
      <c r="D46" s="568"/>
    </row>
    <row r="47" spans="1:5" ht="15.75">
      <c r="A47" s="92">
        <v>29</v>
      </c>
      <c r="B47" s="139" t="s">
        <v>66</v>
      </c>
      <c r="C47" s="565">
        <v>5799065.1700000018</v>
      </c>
      <c r="D47" s="568"/>
    </row>
    <row r="48" spans="1:5" ht="16.5" thickBot="1">
      <c r="A48" s="145">
        <v>30</v>
      </c>
      <c r="B48" s="146" t="s">
        <v>265</v>
      </c>
      <c r="C48" s="566">
        <f>SUM(C41:C47)</f>
        <v>2228841848.919703</v>
      </c>
      <c r="D48" s="56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2"/>
  <sheetViews>
    <sheetView showGridLines="0" zoomScaleNormal="100" workbookViewId="0">
      <pane xSplit="1" ySplit="4" topLeftCell="B5" activePane="bottomRight" state="frozen"/>
      <selection activeCell="B1" sqref="B1"/>
      <selection pane="topRight" activeCell="B1" sqref="B1"/>
      <selection pane="bottomLeft" activeCell="B1" sqref="B1"/>
      <selection pane="bottomRight" activeCell="B5" sqref="B5"/>
    </sheetView>
  </sheetViews>
  <sheetFormatPr defaultColWidth="9.140625" defaultRowHeight="12.75"/>
  <cols>
    <col min="1" max="1" width="10.5703125" style="4" bestFit="1" customWidth="1"/>
    <col min="2" max="2" width="95" style="4" customWidth="1"/>
    <col min="3" max="3" width="14.7109375" style="4" customWidth="1"/>
    <col min="4" max="4" width="16.42578125" style="4" bestFit="1" customWidth="1"/>
    <col min="5" max="5" width="13" style="4" bestFit="1" customWidth="1"/>
    <col min="6" max="6" width="16.42578125" style="4" bestFit="1" customWidth="1"/>
    <col min="7" max="7" width="15.7109375" style="4"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85546875" style="52" customWidth="1"/>
    <col min="20" max="16384" width="9.140625" style="52"/>
  </cols>
  <sheetData>
    <row r="1" spans="1:19">
      <c r="A1" s="2" t="s">
        <v>30</v>
      </c>
      <c r="B1" s="3" t="s">
        <v>709</v>
      </c>
    </row>
    <row r="2" spans="1:19">
      <c r="A2" s="2" t="s">
        <v>31</v>
      </c>
      <c r="B2" s="443">
        <f>'1. key ratios '!B2</f>
        <v>44377</v>
      </c>
      <c r="C2" s="444"/>
    </row>
    <row r="4" spans="1:19" ht="26.25" thickBot="1">
      <c r="A4" s="4" t="s">
        <v>248</v>
      </c>
      <c r="B4" s="289" t="s">
        <v>374</v>
      </c>
    </row>
    <row r="5" spans="1:19" s="275" customFormat="1">
      <c r="A5" s="270"/>
      <c r="B5" s="271"/>
      <c r="C5" s="272" t="s">
        <v>0</v>
      </c>
      <c r="D5" s="272" t="s">
        <v>1</v>
      </c>
      <c r="E5" s="272" t="s">
        <v>2</v>
      </c>
      <c r="F5" s="272" t="s">
        <v>3</v>
      </c>
      <c r="G5" s="272" t="s">
        <v>4</v>
      </c>
      <c r="H5" s="272" t="s">
        <v>5</v>
      </c>
      <c r="I5" s="272" t="s">
        <v>8</v>
      </c>
      <c r="J5" s="272" t="s">
        <v>9</v>
      </c>
      <c r="K5" s="272" t="s">
        <v>10</v>
      </c>
      <c r="L5" s="272" t="s">
        <v>11</v>
      </c>
      <c r="M5" s="272" t="s">
        <v>12</v>
      </c>
      <c r="N5" s="272" t="s">
        <v>13</v>
      </c>
      <c r="O5" s="272" t="s">
        <v>357</v>
      </c>
      <c r="P5" s="272" t="s">
        <v>358</v>
      </c>
      <c r="Q5" s="272" t="s">
        <v>359</v>
      </c>
      <c r="R5" s="273" t="s">
        <v>360</v>
      </c>
      <c r="S5" s="274" t="s">
        <v>361</v>
      </c>
    </row>
    <row r="6" spans="1:19" s="275" customFormat="1" ht="99" customHeight="1">
      <c r="A6" s="276"/>
      <c r="B6" s="684" t="s">
        <v>362</v>
      </c>
      <c r="C6" s="680">
        <v>0</v>
      </c>
      <c r="D6" s="681"/>
      <c r="E6" s="680">
        <v>0.2</v>
      </c>
      <c r="F6" s="681"/>
      <c r="G6" s="680">
        <v>0.35</v>
      </c>
      <c r="H6" s="681"/>
      <c r="I6" s="680">
        <v>0.5</v>
      </c>
      <c r="J6" s="681"/>
      <c r="K6" s="680">
        <v>0.75</v>
      </c>
      <c r="L6" s="681"/>
      <c r="M6" s="680">
        <v>1</v>
      </c>
      <c r="N6" s="681"/>
      <c r="O6" s="680">
        <v>1.5</v>
      </c>
      <c r="P6" s="681"/>
      <c r="Q6" s="680">
        <v>2.5</v>
      </c>
      <c r="R6" s="681"/>
      <c r="S6" s="682" t="s">
        <v>247</v>
      </c>
    </row>
    <row r="7" spans="1:19" s="275" customFormat="1" ht="30.75" customHeight="1">
      <c r="A7" s="276"/>
      <c r="B7" s="685"/>
      <c r="C7" s="266" t="s">
        <v>250</v>
      </c>
      <c r="D7" s="266" t="s">
        <v>249</v>
      </c>
      <c r="E7" s="266" t="s">
        <v>250</v>
      </c>
      <c r="F7" s="266" t="s">
        <v>249</v>
      </c>
      <c r="G7" s="266" t="s">
        <v>250</v>
      </c>
      <c r="H7" s="266" t="s">
        <v>249</v>
      </c>
      <c r="I7" s="266" t="s">
        <v>250</v>
      </c>
      <c r="J7" s="266" t="s">
        <v>249</v>
      </c>
      <c r="K7" s="266" t="s">
        <v>250</v>
      </c>
      <c r="L7" s="266" t="s">
        <v>249</v>
      </c>
      <c r="M7" s="266" t="s">
        <v>250</v>
      </c>
      <c r="N7" s="266" t="s">
        <v>249</v>
      </c>
      <c r="O7" s="266" t="s">
        <v>250</v>
      </c>
      <c r="P7" s="266" t="s">
        <v>249</v>
      </c>
      <c r="Q7" s="266" t="s">
        <v>250</v>
      </c>
      <c r="R7" s="266" t="s">
        <v>249</v>
      </c>
      <c r="S7" s="683"/>
    </row>
    <row r="8" spans="1:19" s="149" customFormat="1">
      <c r="A8" s="147">
        <v>1</v>
      </c>
      <c r="B8" s="1" t="s">
        <v>95</v>
      </c>
      <c r="C8" s="148">
        <v>1326525701.1099999</v>
      </c>
      <c r="D8" s="148"/>
      <c r="E8" s="148">
        <v>33384474.8257</v>
      </c>
      <c r="F8" s="148"/>
      <c r="G8" s="148">
        <v>0</v>
      </c>
      <c r="H8" s="148"/>
      <c r="I8" s="148">
        <v>0</v>
      </c>
      <c r="J8" s="148"/>
      <c r="K8" s="148">
        <v>0</v>
      </c>
      <c r="L8" s="148"/>
      <c r="M8" s="148">
        <v>1975243597.3000002</v>
      </c>
      <c r="N8" s="148"/>
      <c r="O8" s="148">
        <v>0</v>
      </c>
      <c r="P8" s="148"/>
      <c r="Q8" s="148">
        <v>0</v>
      </c>
      <c r="R8" s="148"/>
      <c r="S8" s="290">
        <v>1981920492.2651403</v>
      </c>
    </row>
    <row r="9" spans="1:19" s="149" customFormat="1">
      <c r="A9" s="147">
        <v>2</v>
      </c>
      <c r="B9" s="1" t="s">
        <v>96</v>
      </c>
      <c r="C9" s="148">
        <v>0</v>
      </c>
      <c r="D9" s="148"/>
      <c r="E9" s="148">
        <v>0</v>
      </c>
      <c r="F9" s="148"/>
      <c r="G9" s="148">
        <v>0</v>
      </c>
      <c r="H9" s="148"/>
      <c r="I9" s="148">
        <v>0</v>
      </c>
      <c r="J9" s="148"/>
      <c r="K9" s="148">
        <v>0</v>
      </c>
      <c r="L9" s="148"/>
      <c r="M9" s="148">
        <v>0</v>
      </c>
      <c r="N9" s="148"/>
      <c r="O9" s="148">
        <v>0</v>
      </c>
      <c r="P9" s="148"/>
      <c r="Q9" s="148">
        <v>0</v>
      </c>
      <c r="R9" s="148"/>
      <c r="S9" s="290">
        <v>0</v>
      </c>
    </row>
    <row r="10" spans="1:19" s="149" customFormat="1">
      <c r="A10" s="147">
        <v>3</v>
      </c>
      <c r="B10" s="1" t="s">
        <v>268</v>
      </c>
      <c r="C10" s="148"/>
      <c r="D10" s="148"/>
      <c r="E10" s="148">
        <v>0</v>
      </c>
      <c r="F10" s="148"/>
      <c r="G10" s="148">
        <v>0</v>
      </c>
      <c r="H10" s="148"/>
      <c r="I10" s="148">
        <v>0</v>
      </c>
      <c r="J10" s="148"/>
      <c r="K10" s="148">
        <v>0</v>
      </c>
      <c r="L10" s="148"/>
      <c r="M10" s="148">
        <v>0</v>
      </c>
      <c r="N10" s="148"/>
      <c r="O10" s="148">
        <v>0</v>
      </c>
      <c r="P10" s="148"/>
      <c r="Q10" s="148">
        <v>0</v>
      </c>
      <c r="R10" s="148"/>
      <c r="S10" s="290">
        <v>0</v>
      </c>
    </row>
    <row r="11" spans="1:19" s="149" customFormat="1">
      <c r="A11" s="147">
        <v>4</v>
      </c>
      <c r="B11" s="1" t="s">
        <v>97</v>
      </c>
      <c r="C11" s="148">
        <v>645603728.47000003</v>
      </c>
      <c r="D11" s="148"/>
      <c r="E11" s="148">
        <v>60964840.719999999</v>
      </c>
      <c r="F11" s="148"/>
      <c r="G11" s="148">
        <v>0</v>
      </c>
      <c r="H11" s="148"/>
      <c r="I11" s="148">
        <v>65414481.790000007</v>
      </c>
      <c r="J11" s="148"/>
      <c r="K11" s="148">
        <v>0</v>
      </c>
      <c r="L11" s="148"/>
      <c r="M11" s="148">
        <v>0</v>
      </c>
      <c r="N11" s="148"/>
      <c r="O11" s="148">
        <v>0</v>
      </c>
      <c r="P11" s="148"/>
      <c r="Q11" s="148">
        <v>0</v>
      </c>
      <c r="R11" s="148"/>
      <c r="S11" s="290">
        <v>44900209.039000005</v>
      </c>
    </row>
    <row r="12" spans="1:19" s="149" customFormat="1">
      <c r="A12" s="147">
        <v>5</v>
      </c>
      <c r="B12" s="1" t="s">
        <v>98</v>
      </c>
      <c r="C12" s="148">
        <v>0</v>
      </c>
      <c r="D12" s="148"/>
      <c r="E12" s="148">
        <v>0</v>
      </c>
      <c r="F12" s="148"/>
      <c r="G12" s="148">
        <v>0</v>
      </c>
      <c r="H12" s="148"/>
      <c r="I12" s="148">
        <v>0</v>
      </c>
      <c r="J12" s="148"/>
      <c r="K12" s="148">
        <v>0</v>
      </c>
      <c r="L12" s="148"/>
      <c r="M12" s="148">
        <v>0</v>
      </c>
      <c r="N12" s="148"/>
      <c r="O12" s="148">
        <v>0</v>
      </c>
      <c r="P12" s="148"/>
      <c r="Q12" s="148">
        <v>0</v>
      </c>
      <c r="R12" s="148"/>
      <c r="S12" s="290">
        <v>0</v>
      </c>
    </row>
    <row r="13" spans="1:19" s="149" customFormat="1">
      <c r="A13" s="147">
        <v>6</v>
      </c>
      <c r="B13" s="1" t="s">
        <v>99</v>
      </c>
      <c r="C13" s="148"/>
      <c r="D13" s="148"/>
      <c r="E13" s="148">
        <v>826194756.20089996</v>
      </c>
      <c r="F13" s="148"/>
      <c r="G13" s="148">
        <v>0</v>
      </c>
      <c r="H13" s="148"/>
      <c r="I13" s="148">
        <v>92203635.060000002</v>
      </c>
      <c r="J13" s="148"/>
      <c r="K13" s="148">
        <v>0</v>
      </c>
      <c r="L13" s="148"/>
      <c r="M13" s="148">
        <v>342396.98</v>
      </c>
      <c r="N13" s="148"/>
      <c r="O13" s="148">
        <v>60627.9</v>
      </c>
      <c r="P13" s="148"/>
      <c r="Q13" s="148">
        <v>0</v>
      </c>
      <c r="R13" s="148"/>
      <c r="S13" s="290">
        <v>211774107.60018</v>
      </c>
    </row>
    <row r="14" spans="1:19" s="149" customFormat="1">
      <c r="A14" s="147">
        <v>7</v>
      </c>
      <c r="B14" s="1" t="s">
        <v>100</v>
      </c>
      <c r="C14" s="148"/>
      <c r="D14" s="148"/>
      <c r="E14" s="148">
        <v>0</v>
      </c>
      <c r="F14" s="148"/>
      <c r="G14" s="148">
        <v>0</v>
      </c>
      <c r="H14" s="148"/>
      <c r="I14" s="148">
        <v>0</v>
      </c>
      <c r="J14" s="148"/>
      <c r="K14" s="148">
        <v>0</v>
      </c>
      <c r="L14" s="148"/>
      <c r="M14" s="148">
        <v>5237975759.5507002</v>
      </c>
      <c r="N14" s="148">
        <v>847174636.65799999</v>
      </c>
      <c r="O14" s="148">
        <v>111115222.5675</v>
      </c>
      <c r="P14" s="148"/>
      <c r="Q14" s="148">
        <v>0</v>
      </c>
      <c r="R14" s="148"/>
      <c r="S14" s="290">
        <v>6251823230.0599499</v>
      </c>
    </row>
    <row r="15" spans="1:19" s="149" customFormat="1">
      <c r="A15" s="147">
        <v>8</v>
      </c>
      <c r="B15" s="1" t="s">
        <v>101</v>
      </c>
      <c r="C15" s="148"/>
      <c r="D15" s="148"/>
      <c r="E15" s="148">
        <v>0</v>
      </c>
      <c r="F15" s="148"/>
      <c r="G15" s="148">
        <v>0</v>
      </c>
      <c r="H15" s="148"/>
      <c r="I15" s="148">
        <v>0</v>
      </c>
      <c r="J15" s="148"/>
      <c r="K15" s="148">
        <v>3794962870.4783001</v>
      </c>
      <c r="L15" s="148">
        <v>118448830.60384999</v>
      </c>
      <c r="M15" s="148">
        <v>0</v>
      </c>
      <c r="N15" s="148">
        <v>0</v>
      </c>
      <c r="O15" s="148"/>
      <c r="P15" s="148"/>
      <c r="Q15" s="148">
        <v>0</v>
      </c>
      <c r="R15" s="148"/>
      <c r="S15" s="290">
        <v>2935058775.8116126</v>
      </c>
    </row>
    <row r="16" spans="1:19" s="149" customFormat="1">
      <c r="A16" s="147">
        <v>9</v>
      </c>
      <c r="B16" s="1" t="s">
        <v>102</v>
      </c>
      <c r="C16" s="148"/>
      <c r="D16" s="148"/>
      <c r="E16" s="148">
        <v>0</v>
      </c>
      <c r="F16" s="148"/>
      <c r="G16" s="148">
        <v>3204765749.2581</v>
      </c>
      <c r="H16" s="148"/>
      <c r="I16" s="148">
        <v>0</v>
      </c>
      <c r="J16" s="148"/>
      <c r="K16" s="148">
        <v>0</v>
      </c>
      <c r="L16" s="148"/>
      <c r="M16" s="148">
        <v>0</v>
      </c>
      <c r="N16" s="148"/>
      <c r="O16" s="148">
        <v>0</v>
      </c>
      <c r="P16" s="148"/>
      <c r="Q16" s="148">
        <v>0</v>
      </c>
      <c r="R16" s="148"/>
      <c r="S16" s="290">
        <v>1121668012.240335</v>
      </c>
    </row>
    <row r="17" spans="1:19" s="149" customFormat="1">
      <c r="A17" s="147">
        <v>10</v>
      </c>
      <c r="B17" s="1" t="s">
        <v>103</v>
      </c>
      <c r="C17" s="148"/>
      <c r="D17" s="148"/>
      <c r="E17" s="148">
        <v>0</v>
      </c>
      <c r="F17" s="148"/>
      <c r="G17" s="148">
        <v>0</v>
      </c>
      <c r="H17" s="148"/>
      <c r="I17" s="148">
        <v>14214625.143999999</v>
      </c>
      <c r="J17" s="148"/>
      <c r="K17" s="148">
        <v>0</v>
      </c>
      <c r="L17" s="148"/>
      <c r="M17" s="148">
        <v>116003539.9736</v>
      </c>
      <c r="N17" s="148"/>
      <c r="O17" s="148">
        <v>6656667.3735999996</v>
      </c>
      <c r="P17" s="148"/>
      <c r="Q17" s="148">
        <v>0</v>
      </c>
      <c r="R17" s="148"/>
      <c r="S17" s="290">
        <v>133095853.60599999</v>
      </c>
    </row>
    <row r="18" spans="1:19" s="149" customFormat="1">
      <c r="A18" s="147">
        <v>11</v>
      </c>
      <c r="B18" s="1" t="s">
        <v>104</v>
      </c>
      <c r="C18" s="148"/>
      <c r="D18" s="148"/>
      <c r="E18" s="148">
        <v>0</v>
      </c>
      <c r="F18" s="148"/>
      <c r="G18" s="148">
        <v>0</v>
      </c>
      <c r="H18" s="148"/>
      <c r="I18" s="148">
        <v>0</v>
      </c>
      <c r="J18" s="148"/>
      <c r="K18" s="148">
        <v>0</v>
      </c>
      <c r="L18" s="148"/>
      <c r="M18" s="148">
        <v>955672933.59519994</v>
      </c>
      <c r="N18" s="148"/>
      <c r="O18" s="148">
        <v>349696740.33530003</v>
      </c>
      <c r="P18" s="148"/>
      <c r="Q18" s="148">
        <v>36964274.759999998</v>
      </c>
      <c r="R18" s="148"/>
      <c r="S18" s="290">
        <v>1572628730.9981501</v>
      </c>
    </row>
    <row r="19" spans="1:19" s="149" customFormat="1">
      <c r="A19" s="147">
        <v>12</v>
      </c>
      <c r="B19" s="1" t="s">
        <v>105</v>
      </c>
      <c r="C19" s="148"/>
      <c r="D19" s="148"/>
      <c r="E19" s="148">
        <v>0</v>
      </c>
      <c r="F19" s="148"/>
      <c r="G19" s="148">
        <v>0</v>
      </c>
      <c r="H19" s="148"/>
      <c r="I19" s="148">
        <v>0</v>
      </c>
      <c r="J19" s="148"/>
      <c r="K19" s="148">
        <v>0</v>
      </c>
      <c r="L19" s="148"/>
      <c r="M19" s="148">
        <v>0</v>
      </c>
      <c r="N19" s="148"/>
      <c r="O19" s="148">
        <v>0</v>
      </c>
      <c r="P19" s="148"/>
      <c r="Q19" s="148">
        <v>0</v>
      </c>
      <c r="R19" s="148"/>
      <c r="S19" s="290">
        <v>0</v>
      </c>
    </row>
    <row r="20" spans="1:19" s="149" customFormat="1">
      <c r="A20" s="147">
        <v>13</v>
      </c>
      <c r="B20" s="1" t="s">
        <v>246</v>
      </c>
      <c r="C20" s="148"/>
      <c r="D20" s="148"/>
      <c r="E20" s="148">
        <v>0</v>
      </c>
      <c r="F20" s="148"/>
      <c r="G20" s="148">
        <v>0</v>
      </c>
      <c r="H20" s="148"/>
      <c r="I20" s="148">
        <v>0</v>
      </c>
      <c r="J20" s="148"/>
      <c r="K20" s="148">
        <v>0</v>
      </c>
      <c r="L20" s="148"/>
      <c r="M20" s="148">
        <v>0</v>
      </c>
      <c r="N20" s="148"/>
      <c r="O20" s="148">
        <v>0</v>
      </c>
      <c r="P20" s="148"/>
      <c r="Q20" s="148">
        <v>0</v>
      </c>
      <c r="R20" s="148"/>
      <c r="S20" s="290">
        <v>0</v>
      </c>
    </row>
    <row r="21" spans="1:19" s="149" customFormat="1">
      <c r="A21" s="147">
        <v>14</v>
      </c>
      <c r="B21" s="1" t="s">
        <v>107</v>
      </c>
      <c r="C21" s="148">
        <v>698697897.17999995</v>
      </c>
      <c r="D21" s="148"/>
      <c r="E21" s="148">
        <v>0</v>
      </c>
      <c r="F21" s="148"/>
      <c r="G21" s="148">
        <v>0</v>
      </c>
      <c r="H21" s="148"/>
      <c r="I21" s="148">
        <v>0</v>
      </c>
      <c r="J21" s="148"/>
      <c r="K21" s="148">
        <v>0</v>
      </c>
      <c r="L21" s="148"/>
      <c r="M21" s="148">
        <v>584508970.17831802</v>
      </c>
      <c r="N21" s="148"/>
      <c r="O21" s="148">
        <v>0</v>
      </c>
      <c r="P21" s="148"/>
      <c r="Q21" s="148">
        <v>138643385.69</v>
      </c>
      <c r="R21" s="148"/>
      <c r="S21" s="290">
        <v>931117434.40331805</v>
      </c>
    </row>
    <row r="22" spans="1:19" ht="13.5" thickBot="1">
      <c r="A22" s="150"/>
      <c r="B22" s="151" t="s">
        <v>108</v>
      </c>
      <c r="C22" s="152">
        <f>SUM(C8:C21)</f>
        <v>2670827326.7599998</v>
      </c>
      <c r="D22" s="152">
        <f t="shared" ref="D22:J22" si="0">SUM(D8:D21)</f>
        <v>0</v>
      </c>
      <c r="E22" s="152">
        <f t="shared" si="0"/>
        <v>920544071.74659991</v>
      </c>
      <c r="F22" s="152">
        <f t="shared" si="0"/>
        <v>0</v>
      </c>
      <c r="G22" s="152">
        <f t="shared" si="0"/>
        <v>3204765749.2581</v>
      </c>
      <c r="H22" s="152">
        <f t="shared" si="0"/>
        <v>0</v>
      </c>
      <c r="I22" s="152">
        <f t="shared" si="0"/>
        <v>171832741.99400002</v>
      </c>
      <c r="J22" s="152">
        <f t="shared" si="0"/>
        <v>0</v>
      </c>
      <c r="K22" s="152">
        <f t="shared" ref="K22:S22" si="1">SUM(K8:K21)</f>
        <v>3794962870.4783001</v>
      </c>
      <c r="L22" s="152">
        <f t="shared" si="1"/>
        <v>118448830.60384999</v>
      </c>
      <c r="M22" s="152">
        <f t="shared" si="1"/>
        <v>8869747197.5778179</v>
      </c>
      <c r="N22" s="152">
        <f t="shared" si="1"/>
        <v>847174636.65799999</v>
      </c>
      <c r="O22" s="152">
        <f t="shared" si="1"/>
        <v>467529258.17640007</v>
      </c>
      <c r="P22" s="152">
        <f t="shared" si="1"/>
        <v>0</v>
      </c>
      <c r="Q22" s="152">
        <f t="shared" si="1"/>
        <v>175607660.44999999</v>
      </c>
      <c r="R22" s="152">
        <f t="shared" si="1"/>
        <v>0</v>
      </c>
      <c r="S22" s="291">
        <f t="shared" si="1"/>
        <v>15183986846.023687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28"/>
  <sheetViews>
    <sheetView showGridLines="0" zoomScaleNormal="100" workbookViewId="0">
      <pane xSplit="2" ySplit="6" topLeftCell="C7" activePane="bottomRight" state="frozen"/>
      <selection activeCell="B1" sqref="B1"/>
      <selection pane="topRight" activeCell="B1" sqref="B1"/>
      <selection pane="bottomLeft" activeCell="B1" sqref="B1"/>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2"/>
  </cols>
  <sheetData>
    <row r="1" spans="1:22">
      <c r="A1" s="2" t="s">
        <v>30</v>
      </c>
      <c r="B1" s="3" t="s">
        <v>709</v>
      </c>
    </row>
    <row r="2" spans="1:22">
      <c r="A2" s="2" t="s">
        <v>31</v>
      </c>
      <c r="B2" s="443">
        <f>'1. key ratios '!B2</f>
        <v>44377</v>
      </c>
      <c r="C2" s="444"/>
    </row>
    <row r="4" spans="1:22" ht="13.5" thickBot="1">
      <c r="A4" s="4" t="s">
        <v>365</v>
      </c>
      <c r="B4" s="153" t="s">
        <v>94</v>
      </c>
      <c r="V4" s="54" t="s">
        <v>73</v>
      </c>
    </row>
    <row r="5" spans="1:22" ht="12.75" customHeight="1">
      <c r="A5" s="154"/>
      <c r="B5" s="155"/>
      <c r="C5" s="686" t="s">
        <v>276</v>
      </c>
      <c r="D5" s="687"/>
      <c r="E5" s="687"/>
      <c r="F5" s="687"/>
      <c r="G5" s="687"/>
      <c r="H5" s="687"/>
      <c r="I5" s="687"/>
      <c r="J5" s="687"/>
      <c r="K5" s="687"/>
      <c r="L5" s="688"/>
      <c r="M5" s="689" t="s">
        <v>277</v>
      </c>
      <c r="N5" s="690"/>
      <c r="O5" s="690"/>
      <c r="P5" s="690"/>
      <c r="Q5" s="690"/>
      <c r="R5" s="690"/>
      <c r="S5" s="691"/>
      <c r="T5" s="694" t="s">
        <v>363</v>
      </c>
      <c r="U5" s="694" t="s">
        <v>364</v>
      </c>
      <c r="V5" s="692" t="s">
        <v>120</v>
      </c>
    </row>
    <row r="6" spans="1:22" s="98" customFormat="1" ht="102">
      <c r="A6" s="95"/>
      <c r="B6" s="156"/>
      <c r="C6" s="157" t="s">
        <v>109</v>
      </c>
      <c r="D6" s="242" t="s">
        <v>110</v>
      </c>
      <c r="E6" s="184" t="s">
        <v>279</v>
      </c>
      <c r="F6" s="184" t="s">
        <v>280</v>
      </c>
      <c r="G6" s="242" t="s">
        <v>283</v>
      </c>
      <c r="H6" s="242" t="s">
        <v>278</v>
      </c>
      <c r="I6" s="242" t="s">
        <v>111</v>
      </c>
      <c r="J6" s="242" t="s">
        <v>112</v>
      </c>
      <c r="K6" s="158" t="s">
        <v>113</v>
      </c>
      <c r="L6" s="159" t="s">
        <v>114</v>
      </c>
      <c r="M6" s="157" t="s">
        <v>281</v>
      </c>
      <c r="N6" s="158" t="s">
        <v>115</v>
      </c>
      <c r="O6" s="158" t="s">
        <v>116</v>
      </c>
      <c r="P6" s="158" t="s">
        <v>117</v>
      </c>
      <c r="Q6" s="158" t="s">
        <v>118</v>
      </c>
      <c r="R6" s="158" t="s">
        <v>119</v>
      </c>
      <c r="S6" s="268" t="s">
        <v>282</v>
      </c>
      <c r="T6" s="695"/>
      <c r="U6" s="695"/>
      <c r="V6" s="693"/>
    </row>
    <row r="7" spans="1:22" s="149" customFormat="1">
      <c r="A7" s="160">
        <v>1</v>
      </c>
      <c r="B7" s="1" t="s">
        <v>95</v>
      </c>
      <c r="C7" s="161"/>
      <c r="D7" s="148">
        <v>0</v>
      </c>
      <c r="E7" s="148"/>
      <c r="F7" s="148"/>
      <c r="G7" s="148"/>
      <c r="H7" s="148"/>
      <c r="I7" s="148"/>
      <c r="J7" s="148"/>
      <c r="K7" s="148"/>
      <c r="L7" s="162"/>
      <c r="M7" s="161">
        <v>0</v>
      </c>
      <c r="N7" s="148"/>
      <c r="O7" s="148"/>
      <c r="P7" s="148"/>
      <c r="Q7" s="148"/>
      <c r="R7" s="148">
        <v>0</v>
      </c>
      <c r="S7" s="162"/>
      <c r="T7" s="277"/>
      <c r="U7" s="277"/>
      <c r="V7" s="163">
        <f>SUM(C7:S7)</f>
        <v>0</v>
      </c>
    </row>
    <row r="8" spans="1:22" s="149" customFormat="1">
      <c r="A8" s="160">
        <v>2</v>
      </c>
      <c r="B8" s="1" t="s">
        <v>96</v>
      </c>
      <c r="C8" s="161">
        <v>0</v>
      </c>
      <c r="D8" s="148">
        <v>0</v>
      </c>
      <c r="E8" s="148"/>
      <c r="F8" s="148"/>
      <c r="G8" s="148"/>
      <c r="H8" s="148"/>
      <c r="I8" s="148"/>
      <c r="J8" s="148"/>
      <c r="K8" s="148"/>
      <c r="L8" s="162"/>
      <c r="M8" s="161"/>
      <c r="N8" s="148"/>
      <c r="O8" s="148"/>
      <c r="P8" s="148"/>
      <c r="Q8" s="148"/>
      <c r="R8" s="148">
        <v>0</v>
      </c>
      <c r="S8" s="162"/>
      <c r="T8" s="277"/>
      <c r="U8" s="277"/>
      <c r="V8" s="163">
        <f t="shared" ref="V8:V20" si="0">SUM(C8:S8)</f>
        <v>0</v>
      </c>
    </row>
    <row r="9" spans="1:22" s="149" customFormat="1">
      <c r="A9" s="160">
        <v>3</v>
      </c>
      <c r="B9" s="1" t="s">
        <v>269</v>
      </c>
      <c r="C9" s="161"/>
      <c r="D9" s="148">
        <v>0</v>
      </c>
      <c r="E9" s="148"/>
      <c r="F9" s="148"/>
      <c r="G9" s="148"/>
      <c r="H9" s="148"/>
      <c r="I9" s="148"/>
      <c r="J9" s="148"/>
      <c r="K9" s="148"/>
      <c r="L9" s="162"/>
      <c r="M9" s="161"/>
      <c r="N9" s="148"/>
      <c r="O9" s="148"/>
      <c r="P9" s="148"/>
      <c r="Q9" s="148"/>
      <c r="R9" s="148">
        <v>0</v>
      </c>
      <c r="S9" s="162"/>
      <c r="T9" s="277"/>
      <c r="U9" s="277"/>
      <c r="V9" s="163">
        <f t="shared" si="0"/>
        <v>0</v>
      </c>
    </row>
    <row r="10" spans="1:22" s="149" customFormat="1">
      <c r="A10" s="160">
        <v>4</v>
      </c>
      <c r="B10" s="1" t="s">
        <v>97</v>
      </c>
      <c r="C10" s="161"/>
      <c r="D10" s="148">
        <v>0</v>
      </c>
      <c r="E10" s="148"/>
      <c r="F10" s="148"/>
      <c r="G10" s="148"/>
      <c r="H10" s="148"/>
      <c r="I10" s="148"/>
      <c r="J10" s="148"/>
      <c r="K10" s="148"/>
      <c r="L10" s="162"/>
      <c r="M10" s="161"/>
      <c r="N10" s="148"/>
      <c r="O10" s="148"/>
      <c r="P10" s="148"/>
      <c r="Q10" s="148"/>
      <c r="R10" s="148">
        <v>0</v>
      </c>
      <c r="S10" s="162"/>
      <c r="T10" s="277"/>
      <c r="U10" s="277"/>
      <c r="V10" s="163">
        <f t="shared" si="0"/>
        <v>0</v>
      </c>
    </row>
    <row r="11" spans="1:22" s="149" customFormat="1">
      <c r="A11" s="160">
        <v>5</v>
      </c>
      <c r="B11" s="1" t="s">
        <v>98</v>
      </c>
      <c r="C11" s="161" t="s">
        <v>718</v>
      </c>
      <c r="D11" s="148">
        <v>0</v>
      </c>
      <c r="E11" s="148"/>
      <c r="F11" s="148"/>
      <c r="G11" s="148"/>
      <c r="H11" s="148"/>
      <c r="I11" s="148"/>
      <c r="J11" s="148"/>
      <c r="K11" s="148"/>
      <c r="L11" s="162"/>
      <c r="M11" s="161"/>
      <c r="N11" s="148"/>
      <c r="O11" s="148"/>
      <c r="P11" s="148"/>
      <c r="Q11" s="148"/>
      <c r="R11" s="148">
        <v>0</v>
      </c>
      <c r="S11" s="162"/>
      <c r="T11" s="277"/>
      <c r="U11" s="277"/>
      <c r="V11" s="163">
        <f t="shared" si="0"/>
        <v>0</v>
      </c>
    </row>
    <row r="12" spans="1:22" s="149" customFormat="1">
      <c r="A12" s="160">
        <v>6</v>
      </c>
      <c r="B12" s="1" t="s">
        <v>99</v>
      </c>
      <c r="C12" s="161"/>
      <c r="D12" s="148">
        <v>0</v>
      </c>
      <c r="E12" s="148"/>
      <c r="F12" s="148"/>
      <c r="G12" s="148"/>
      <c r="H12" s="148"/>
      <c r="I12" s="148"/>
      <c r="J12" s="148"/>
      <c r="K12" s="148"/>
      <c r="L12" s="162"/>
      <c r="M12" s="161"/>
      <c r="N12" s="148"/>
      <c r="O12" s="148"/>
      <c r="P12" s="148"/>
      <c r="Q12" s="148"/>
      <c r="R12" s="148">
        <v>0</v>
      </c>
      <c r="S12" s="162"/>
      <c r="T12" s="277"/>
      <c r="U12" s="277"/>
      <c r="V12" s="163">
        <f t="shared" si="0"/>
        <v>0</v>
      </c>
    </row>
    <row r="13" spans="1:22" s="149" customFormat="1">
      <c r="A13" s="160">
        <v>7</v>
      </c>
      <c r="B13" s="1" t="s">
        <v>100</v>
      </c>
      <c r="C13" s="161"/>
      <c r="D13" s="148">
        <v>110433737.1468</v>
      </c>
      <c r="E13" s="148"/>
      <c r="F13" s="148"/>
      <c r="G13" s="148"/>
      <c r="H13" s="148"/>
      <c r="I13" s="148"/>
      <c r="J13" s="148"/>
      <c r="K13" s="148"/>
      <c r="L13" s="162"/>
      <c r="M13" s="161">
        <v>7261348.0033999998</v>
      </c>
      <c r="N13" s="148"/>
      <c r="O13" s="148">
        <v>25072542.180399999</v>
      </c>
      <c r="P13" s="148"/>
      <c r="Q13" s="148"/>
      <c r="R13" s="148">
        <v>202117180.61930001</v>
      </c>
      <c r="S13" s="162"/>
      <c r="T13" s="277"/>
      <c r="U13" s="277"/>
      <c r="V13" s="163">
        <f t="shared" si="0"/>
        <v>344884807.94990003</v>
      </c>
    </row>
    <row r="14" spans="1:22" s="149" customFormat="1">
      <c r="A14" s="160">
        <v>8</v>
      </c>
      <c r="B14" s="1" t="s">
        <v>101</v>
      </c>
      <c r="C14" s="161"/>
      <c r="D14" s="148">
        <v>0</v>
      </c>
      <c r="E14" s="148"/>
      <c r="F14" s="148"/>
      <c r="G14" s="148"/>
      <c r="H14" s="148"/>
      <c r="I14" s="148"/>
      <c r="J14" s="148">
        <v>0</v>
      </c>
      <c r="K14" s="148"/>
      <c r="L14" s="162"/>
      <c r="M14" s="161">
        <v>905356.97750000004</v>
      </c>
      <c r="N14" s="148"/>
      <c r="O14" s="148">
        <v>3381981.5614</v>
      </c>
      <c r="P14" s="148"/>
      <c r="Q14" s="148"/>
      <c r="R14" s="148">
        <v>0</v>
      </c>
      <c r="S14" s="162"/>
      <c r="T14" s="277"/>
      <c r="U14" s="277"/>
      <c r="V14" s="163">
        <f t="shared" si="0"/>
        <v>4287338.5389</v>
      </c>
    </row>
    <row r="15" spans="1:22" s="149" customFormat="1">
      <c r="A15" s="160">
        <v>9</v>
      </c>
      <c r="B15" s="1" t="s">
        <v>102</v>
      </c>
      <c r="C15" s="161"/>
      <c r="D15" s="148">
        <v>37163605.028499998</v>
      </c>
      <c r="E15" s="148"/>
      <c r="F15" s="148"/>
      <c r="G15" s="148"/>
      <c r="H15" s="148"/>
      <c r="I15" s="148"/>
      <c r="J15" s="148"/>
      <c r="K15" s="148"/>
      <c r="L15" s="162"/>
      <c r="M15" s="161">
        <v>702046.34609999997</v>
      </c>
      <c r="N15" s="148"/>
      <c r="O15" s="148">
        <v>190848.1954</v>
      </c>
      <c r="P15" s="148"/>
      <c r="Q15" s="148"/>
      <c r="R15" s="148">
        <v>0</v>
      </c>
      <c r="S15" s="162"/>
      <c r="T15" s="277"/>
      <c r="U15" s="277"/>
      <c r="V15" s="163">
        <f t="shared" si="0"/>
        <v>38056499.57</v>
      </c>
    </row>
    <row r="16" spans="1:22" s="149" customFormat="1">
      <c r="A16" s="160">
        <v>10</v>
      </c>
      <c r="B16" s="1" t="s">
        <v>103</v>
      </c>
      <c r="C16" s="161"/>
      <c r="D16" s="148">
        <v>0</v>
      </c>
      <c r="E16" s="148"/>
      <c r="F16" s="148"/>
      <c r="G16" s="148"/>
      <c r="H16" s="148"/>
      <c r="I16" s="148"/>
      <c r="J16" s="148"/>
      <c r="K16" s="148"/>
      <c r="L16" s="162"/>
      <c r="M16" s="161"/>
      <c r="N16" s="148"/>
      <c r="O16" s="148"/>
      <c r="P16" s="148"/>
      <c r="Q16" s="148"/>
      <c r="R16" s="148">
        <v>0</v>
      </c>
      <c r="S16" s="162"/>
      <c r="T16" s="277"/>
      <c r="U16" s="277"/>
      <c r="V16" s="163">
        <f t="shared" si="0"/>
        <v>0</v>
      </c>
    </row>
    <row r="17" spans="1:22" s="149" customFormat="1">
      <c r="A17" s="160">
        <v>11</v>
      </c>
      <c r="B17" s="1" t="s">
        <v>104</v>
      </c>
      <c r="C17" s="161"/>
      <c r="D17" s="148">
        <v>32002.750599999999</v>
      </c>
      <c r="E17" s="148"/>
      <c r="F17" s="148"/>
      <c r="G17" s="148"/>
      <c r="H17" s="148"/>
      <c r="I17" s="148"/>
      <c r="J17" s="148"/>
      <c r="K17" s="148"/>
      <c r="L17" s="162"/>
      <c r="M17" s="161">
        <v>1874772.0423000001</v>
      </c>
      <c r="N17" s="148"/>
      <c r="O17" s="148">
        <v>0</v>
      </c>
      <c r="P17" s="148"/>
      <c r="Q17" s="148"/>
      <c r="R17" s="148">
        <v>0</v>
      </c>
      <c r="S17" s="162"/>
      <c r="T17" s="277"/>
      <c r="U17" s="277"/>
      <c r="V17" s="163">
        <f t="shared" si="0"/>
        <v>1906774.7929</v>
      </c>
    </row>
    <row r="18" spans="1:22" s="149" customFormat="1">
      <c r="A18" s="160">
        <v>12</v>
      </c>
      <c r="B18" s="1" t="s">
        <v>105</v>
      </c>
      <c r="C18" s="161"/>
      <c r="D18" s="148">
        <v>62089.941299999999</v>
      </c>
      <c r="E18" s="148"/>
      <c r="F18" s="148"/>
      <c r="G18" s="148"/>
      <c r="H18" s="148"/>
      <c r="I18" s="148"/>
      <c r="J18" s="148"/>
      <c r="K18" s="148"/>
      <c r="L18" s="162"/>
      <c r="M18" s="161"/>
      <c r="N18" s="148"/>
      <c r="O18" s="148"/>
      <c r="P18" s="148"/>
      <c r="Q18" s="148"/>
      <c r="R18" s="148">
        <v>0</v>
      </c>
      <c r="S18" s="162"/>
      <c r="T18" s="277"/>
      <c r="U18" s="277"/>
      <c r="V18" s="163">
        <f t="shared" si="0"/>
        <v>62089.941299999999</v>
      </c>
    </row>
    <row r="19" spans="1:22" s="149" customFormat="1">
      <c r="A19" s="160">
        <v>13</v>
      </c>
      <c r="B19" s="1" t="s">
        <v>106</v>
      </c>
      <c r="C19" s="161"/>
      <c r="D19" s="148">
        <v>0</v>
      </c>
      <c r="E19" s="148"/>
      <c r="F19" s="148"/>
      <c r="G19" s="148"/>
      <c r="H19" s="148"/>
      <c r="I19" s="148"/>
      <c r="J19" s="148"/>
      <c r="K19" s="148"/>
      <c r="L19" s="162"/>
      <c r="M19" s="161"/>
      <c r="N19" s="148"/>
      <c r="O19" s="148"/>
      <c r="P19" s="148"/>
      <c r="Q19" s="148"/>
      <c r="R19" s="148">
        <v>0</v>
      </c>
      <c r="S19" s="162"/>
      <c r="T19" s="277"/>
      <c r="U19" s="277"/>
      <c r="V19" s="163">
        <f t="shared" si="0"/>
        <v>0</v>
      </c>
    </row>
    <row r="20" spans="1:22" s="149" customFormat="1">
      <c r="A20" s="160">
        <v>14</v>
      </c>
      <c r="B20" s="1" t="s">
        <v>107</v>
      </c>
      <c r="C20" s="161"/>
      <c r="D20" s="148">
        <v>0</v>
      </c>
      <c r="E20" s="148"/>
      <c r="F20" s="148"/>
      <c r="G20" s="148"/>
      <c r="H20" s="148"/>
      <c r="I20" s="148"/>
      <c r="J20" s="148"/>
      <c r="K20" s="148"/>
      <c r="L20" s="162"/>
      <c r="M20" s="161"/>
      <c r="N20" s="148"/>
      <c r="O20" s="148"/>
      <c r="P20" s="148"/>
      <c r="Q20" s="148"/>
      <c r="R20" s="148">
        <v>0</v>
      </c>
      <c r="S20" s="162"/>
      <c r="T20" s="277"/>
      <c r="U20" s="277"/>
      <c r="V20" s="163">
        <f t="shared" si="0"/>
        <v>0</v>
      </c>
    </row>
    <row r="21" spans="1:22" ht="13.5" thickBot="1">
      <c r="A21" s="150"/>
      <c r="B21" s="164" t="s">
        <v>108</v>
      </c>
      <c r="C21" s="165">
        <f>SUM(C7:C20)</f>
        <v>0</v>
      </c>
      <c r="D21" s="152">
        <f t="shared" ref="D21:V21" si="1">SUM(D7:D20)</f>
        <v>147691434.86720002</v>
      </c>
      <c r="E21" s="152">
        <f t="shared" si="1"/>
        <v>0</v>
      </c>
      <c r="F21" s="152">
        <f t="shared" si="1"/>
        <v>0</v>
      </c>
      <c r="G21" s="152">
        <f t="shared" si="1"/>
        <v>0</v>
      </c>
      <c r="H21" s="152">
        <f t="shared" si="1"/>
        <v>0</v>
      </c>
      <c r="I21" s="152">
        <f t="shared" si="1"/>
        <v>0</v>
      </c>
      <c r="J21" s="152">
        <f t="shared" si="1"/>
        <v>0</v>
      </c>
      <c r="K21" s="152">
        <f t="shared" si="1"/>
        <v>0</v>
      </c>
      <c r="L21" s="166">
        <f t="shared" si="1"/>
        <v>0</v>
      </c>
      <c r="M21" s="165">
        <f t="shared" si="1"/>
        <v>10743523.3693</v>
      </c>
      <c r="N21" s="152">
        <f t="shared" si="1"/>
        <v>0</v>
      </c>
      <c r="O21" s="152">
        <f t="shared" si="1"/>
        <v>28645371.937199999</v>
      </c>
      <c r="P21" s="152">
        <f t="shared" si="1"/>
        <v>0</v>
      </c>
      <c r="Q21" s="152">
        <f t="shared" si="1"/>
        <v>0</v>
      </c>
      <c r="R21" s="152">
        <f t="shared" si="1"/>
        <v>202117180.61930001</v>
      </c>
      <c r="S21" s="166">
        <f>SUM(S7:S20)</f>
        <v>0</v>
      </c>
      <c r="T21" s="166">
        <f>SUM(T7:T20)</f>
        <v>0</v>
      </c>
      <c r="U21" s="166">
        <f t="shared" ref="U21" si="2">SUM(U7:U20)</f>
        <v>0</v>
      </c>
      <c r="V21" s="167">
        <f t="shared" si="1"/>
        <v>389197510.79300004</v>
      </c>
    </row>
    <row r="24" spans="1:22">
      <c r="A24" s="7"/>
      <c r="B24" s="7"/>
      <c r="C24" s="77"/>
      <c r="D24" s="77"/>
      <c r="E24" s="77"/>
    </row>
    <row r="25" spans="1:22">
      <c r="A25" s="168"/>
      <c r="B25" s="168"/>
      <c r="C25" s="7"/>
      <c r="D25" s="77"/>
      <c r="E25" s="77"/>
    </row>
    <row r="26" spans="1:22">
      <c r="A26" s="168"/>
      <c r="B26" s="78"/>
      <c r="C26" s="7"/>
      <c r="D26" s="77"/>
      <c r="E26" s="77"/>
    </row>
    <row r="27" spans="1:22">
      <c r="A27" s="168"/>
      <c r="B27" s="168"/>
      <c r="C27" s="7"/>
      <c r="D27" s="77"/>
      <c r="E27" s="77"/>
    </row>
    <row r="28" spans="1:22">
      <c r="A28" s="168"/>
      <c r="B28" s="78"/>
      <c r="C28" s="7"/>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2"/>
  <sheetViews>
    <sheetView showGridLines="0" zoomScaleNormal="100" workbookViewId="0">
      <pane xSplit="1" ySplit="7" topLeftCell="B8" activePane="bottomRight" state="frozen"/>
      <selection activeCell="B1" sqref="B1"/>
      <selection pane="topRight" activeCell="B1" sqref="B1"/>
      <selection pane="bottomLeft" activeCell="B1" sqref="B1"/>
      <selection pane="bottomRight" activeCell="B8" sqref="B8"/>
    </sheetView>
  </sheetViews>
  <sheetFormatPr defaultColWidth="9.140625" defaultRowHeight="12.75"/>
  <cols>
    <col min="1" max="1" width="10.5703125" style="4" bestFit="1" customWidth="1"/>
    <col min="2" max="2" width="101.85546875" style="4" customWidth="1"/>
    <col min="3" max="3" width="13.7109375" style="278" customWidth="1"/>
    <col min="4" max="4" width="14.85546875" style="278" bestFit="1" customWidth="1"/>
    <col min="5" max="5" width="17.7109375" style="278" customWidth="1"/>
    <col min="6" max="6" width="15.85546875" style="278" customWidth="1"/>
    <col min="7" max="7" width="17.42578125" style="278" customWidth="1"/>
    <col min="8" max="8" width="15.28515625" style="278" customWidth="1"/>
    <col min="9" max="16384" width="9.140625" style="52"/>
  </cols>
  <sheetData>
    <row r="1" spans="1:9">
      <c r="A1" s="2" t="s">
        <v>30</v>
      </c>
      <c r="B1" s="4" t="s">
        <v>709</v>
      </c>
      <c r="C1" s="3">
        <f>'Info '!D2</f>
        <v>0</v>
      </c>
    </row>
    <row r="2" spans="1:9">
      <c r="A2" s="2" t="s">
        <v>31</v>
      </c>
      <c r="B2" s="444">
        <f>'1. key ratios '!B2</f>
        <v>44377</v>
      </c>
      <c r="C2" s="443"/>
    </row>
    <row r="4" spans="1:9" ht="13.5" thickBot="1">
      <c r="A4" s="2" t="s">
        <v>252</v>
      </c>
      <c r="B4" s="153" t="s">
        <v>375</v>
      </c>
    </row>
    <row r="5" spans="1:9">
      <c r="A5" s="154"/>
      <c r="B5" s="169"/>
      <c r="C5" s="279" t="s">
        <v>0</v>
      </c>
      <c r="D5" s="279" t="s">
        <v>1</v>
      </c>
      <c r="E5" s="279" t="s">
        <v>2</v>
      </c>
      <c r="F5" s="279" t="s">
        <v>3</v>
      </c>
      <c r="G5" s="280" t="s">
        <v>4</v>
      </c>
      <c r="H5" s="281" t="s">
        <v>5</v>
      </c>
      <c r="I5" s="170"/>
    </row>
    <row r="6" spans="1:9" s="170" customFormat="1" ht="12.75" customHeight="1">
      <c r="A6" s="171"/>
      <c r="B6" s="698" t="s">
        <v>251</v>
      </c>
      <c r="C6" s="700" t="s">
        <v>367</v>
      </c>
      <c r="D6" s="702" t="s">
        <v>366</v>
      </c>
      <c r="E6" s="703"/>
      <c r="F6" s="700" t="s">
        <v>371</v>
      </c>
      <c r="G6" s="700" t="s">
        <v>372</v>
      </c>
      <c r="H6" s="696" t="s">
        <v>370</v>
      </c>
    </row>
    <row r="7" spans="1:9" ht="38.25">
      <c r="A7" s="173"/>
      <c r="B7" s="699"/>
      <c r="C7" s="701"/>
      <c r="D7" s="282" t="s">
        <v>369</v>
      </c>
      <c r="E7" s="282" t="s">
        <v>368</v>
      </c>
      <c r="F7" s="701"/>
      <c r="G7" s="701"/>
      <c r="H7" s="697"/>
      <c r="I7" s="170"/>
    </row>
    <row r="8" spans="1:9">
      <c r="A8" s="171">
        <v>1</v>
      </c>
      <c r="B8" s="1" t="s">
        <v>95</v>
      </c>
      <c r="C8" s="283">
        <v>3335153773.2357001</v>
      </c>
      <c r="D8" s="284"/>
      <c r="E8" s="283"/>
      <c r="F8" s="283">
        <v>1981920492.2651403</v>
      </c>
      <c r="G8" s="285">
        <v>1981920492.2651403</v>
      </c>
      <c r="H8" s="287">
        <f>G8/(C8+E8)</f>
        <v>0.59425160787783415</v>
      </c>
    </row>
    <row r="9" spans="1:9" ht="15" customHeight="1">
      <c r="A9" s="171">
        <v>2</v>
      </c>
      <c r="B9" s="1" t="s">
        <v>96</v>
      </c>
      <c r="C9" s="283">
        <v>0</v>
      </c>
      <c r="D9" s="284"/>
      <c r="E9" s="283"/>
      <c r="F9" s="283"/>
      <c r="G9" s="285">
        <v>0</v>
      </c>
      <c r="H9" s="287" t="e">
        <f t="shared" ref="H9:H21" si="0">G9/(C9+E9)</f>
        <v>#DIV/0!</v>
      </c>
    </row>
    <row r="10" spans="1:9">
      <c r="A10" s="171">
        <v>3</v>
      </c>
      <c r="B10" s="1" t="s">
        <v>269</v>
      </c>
      <c r="C10" s="283"/>
      <c r="D10" s="284"/>
      <c r="E10" s="283"/>
      <c r="F10" s="283"/>
      <c r="G10" s="285">
        <v>0</v>
      </c>
      <c r="H10" s="287" t="e">
        <f t="shared" si="0"/>
        <v>#DIV/0!</v>
      </c>
    </row>
    <row r="11" spans="1:9">
      <c r="A11" s="171">
        <v>4</v>
      </c>
      <c r="B11" s="1" t="s">
        <v>97</v>
      </c>
      <c r="C11" s="283">
        <v>771983050.98000002</v>
      </c>
      <c r="D11" s="284"/>
      <c r="E11" s="283"/>
      <c r="F11" s="283">
        <v>44900209.039000005</v>
      </c>
      <c r="G11" s="285">
        <v>44900209.039000005</v>
      </c>
      <c r="H11" s="287">
        <f t="shared" si="0"/>
        <v>5.8162169469913982E-2</v>
      </c>
    </row>
    <row r="12" spans="1:9">
      <c r="A12" s="171">
        <v>5</v>
      </c>
      <c r="B12" s="1" t="s">
        <v>98</v>
      </c>
      <c r="C12" s="283">
        <v>0</v>
      </c>
      <c r="D12" s="284"/>
      <c r="E12" s="283"/>
      <c r="F12" s="283">
        <v>0</v>
      </c>
      <c r="G12" s="285">
        <v>0</v>
      </c>
      <c r="H12" s="287" t="e">
        <f t="shared" si="0"/>
        <v>#DIV/0!</v>
      </c>
    </row>
    <row r="13" spans="1:9">
      <c r="A13" s="171">
        <v>6</v>
      </c>
      <c r="B13" s="1" t="s">
        <v>99</v>
      </c>
      <c r="C13" s="283">
        <v>918801416.14090002</v>
      </c>
      <c r="D13" s="284"/>
      <c r="E13" s="283"/>
      <c r="F13" s="283">
        <v>211774107.60018</v>
      </c>
      <c r="G13" s="285">
        <v>211774107.60018</v>
      </c>
      <c r="H13" s="287">
        <f t="shared" si="0"/>
        <v>0.23048953112160203</v>
      </c>
    </row>
    <row r="14" spans="1:9">
      <c r="A14" s="171">
        <v>7</v>
      </c>
      <c r="B14" s="1" t="s">
        <v>100</v>
      </c>
      <c r="C14" s="283">
        <v>5349090982.1182003</v>
      </c>
      <c r="D14" s="284">
        <v>2040929232.962925</v>
      </c>
      <c r="E14" s="283">
        <v>847174636.65799999</v>
      </c>
      <c r="F14" s="283">
        <v>6251823230.0599499</v>
      </c>
      <c r="G14" s="285">
        <v>5906938422.1100492</v>
      </c>
      <c r="H14" s="287">
        <f t="shared" si="0"/>
        <v>0.95330619852876886</v>
      </c>
    </row>
    <row r="15" spans="1:9">
      <c r="A15" s="171">
        <v>8</v>
      </c>
      <c r="B15" s="1" t="s">
        <v>101</v>
      </c>
      <c r="C15" s="283">
        <v>3794962870.4783001</v>
      </c>
      <c r="D15" s="284">
        <v>241543389.264175</v>
      </c>
      <c r="E15" s="283">
        <v>118448830.60384999</v>
      </c>
      <c r="F15" s="283">
        <v>2935058775.8116126</v>
      </c>
      <c r="G15" s="285">
        <v>2893607832.2442126</v>
      </c>
      <c r="H15" s="287">
        <f t="shared" si="0"/>
        <v>0.73940797781231715</v>
      </c>
    </row>
    <row r="16" spans="1:9">
      <c r="A16" s="171">
        <v>9</v>
      </c>
      <c r="B16" s="1" t="s">
        <v>102</v>
      </c>
      <c r="C16" s="283">
        <v>3204765749.2581</v>
      </c>
      <c r="D16" s="284"/>
      <c r="E16" s="283"/>
      <c r="F16" s="283">
        <v>1121668012.240335</v>
      </c>
      <c r="G16" s="285">
        <v>1120743114.948235</v>
      </c>
      <c r="H16" s="287">
        <f t="shared" si="0"/>
        <v>0.34971139940811147</v>
      </c>
    </row>
    <row r="17" spans="1:8">
      <c r="A17" s="171">
        <v>10</v>
      </c>
      <c r="B17" s="1" t="s">
        <v>103</v>
      </c>
      <c r="C17" s="283">
        <v>136874832.4912</v>
      </c>
      <c r="D17" s="284"/>
      <c r="E17" s="283"/>
      <c r="F17" s="283">
        <v>133095853.60599999</v>
      </c>
      <c r="G17" s="285">
        <v>133033763.66469999</v>
      </c>
      <c r="H17" s="287">
        <f t="shared" si="0"/>
        <v>0.97193736235807293</v>
      </c>
    </row>
    <row r="18" spans="1:8">
      <c r="A18" s="171">
        <v>11</v>
      </c>
      <c r="B18" s="1" t="s">
        <v>104</v>
      </c>
      <c r="C18" s="283">
        <v>1342333948.6905</v>
      </c>
      <c r="D18" s="284"/>
      <c r="E18" s="283"/>
      <c r="F18" s="283">
        <v>1572628730.9981501</v>
      </c>
      <c r="G18" s="285">
        <v>1570753958.9558501</v>
      </c>
      <c r="H18" s="287">
        <f t="shared" si="0"/>
        <v>1.1701663065947061</v>
      </c>
    </row>
    <row r="19" spans="1:8">
      <c r="A19" s="171">
        <v>12</v>
      </c>
      <c r="B19" s="1" t="s">
        <v>105</v>
      </c>
      <c r="C19" s="283">
        <v>0</v>
      </c>
      <c r="D19" s="284"/>
      <c r="E19" s="283"/>
      <c r="F19" s="283"/>
      <c r="G19" s="285">
        <v>0</v>
      </c>
      <c r="H19" s="287" t="e">
        <f t="shared" si="0"/>
        <v>#DIV/0!</v>
      </c>
    </row>
    <row r="20" spans="1:8">
      <c r="A20" s="171">
        <v>13</v>
      </c>
      <c r="B20" s="1" t="s">
        <v>246</v>
      </c>
      <c r="C20" s="283">
        <v>0</v>
      </c>
      <c r="D20" s="284"/>
      <c r="E20" s="283"/>
      <c r="F20" s="283"/>
      <c r="G20" s="285">
        <v>0</v>
      </c>
      <c r="H20" s="287" t="e">
        <f t="shared" si="0"/>
        <v>#DIV/0!</v>
      </c>
    </row>
    <row r="21" spans="1:8">
      <c r="A21" s="171">
        <v>14</v>
      </c>
      <c r="B21" s="1" t="s">
        <v>107</v>
      </c>
      <c r="C21" s="283">
        <v>1421850253.0483179</v>
      </c>
      <c r="D21" s="284"/>
      <c r="E21" s="283"/>
      <c r="F21" s="283">
        <v>931117434.40331805</v>
      </c>
      <c r="G21" s="285">
        <v>931117434.40331805</v>
      </c>
      <c r="H21" s="287">
        <f t="shared" si="0"/>
        <v>0.65486321953179438</v>
      </c>
    </row>
    <row r="22" spans="1:8" ht="13.5" thickBot="1">
      <c r="A22" s="174"/>
      <c r="B22" s="175" t="s">
        <v>108</v>
      </c>
      <c r="C22" s="286">
        <f>SUM(C8:C21)</f>
        <v>20275816876.441216</v>
      </c>
      <c r="D22" s="286">
        <f>SUM(D8:D21)</f>
        <v>2282472622.2270999</v>
      </c>
      <c r="E22" s="286">
        <f>SUM(E8:E21)</f>
        <v>965623467.26185</v>
      </c>
      <c r="F22" s="286">
        <f>SUM(F8:F21)</f>
        <v>15183986846.023687</v>
      </c>
      <c r="G22" s="286">
        <f>SUM(G8:G21)</f>
        <v>14794789335.230686</v>
      </c>
      <c r="H22" s="288">
        <f>G22/(C22+E22)</f>
        <v>0.69650593819625506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7"/>
  <sheetViews>
    <sheetView showGridLines="0" zoomScaleNormal="100" workbookViewId="0">
      <pane xSplit="2" ySplit="6" topLeftCell="C7" activePane="bottomRight" state="frozen"/>
      <selection activeCell="B1" sqref="B1"/>
      <selection pane="topRight" activeCell="B1" sqref="B1"/>
      <selection pane="bottomLeft" activeCell="B1" sqref="B1"/>
      <selection pane="bottomRight" activeCell="C7" sqref="C7"/>
    </sheetView>
  </sheetViews>
  <sheetFormatPr defaultColWidth="9.140625" defaultRowHeight="12.75"/>
  <cols>
    <col min="1" max="1" width="10.5703125" style="278" bestFit="1" customWidth="1"/>
    <col min="2" max="2" width="104.140625" style="278" customWidth="1"/>
    <col min="3" max="11" width="12.7109375" style="278" customWidth="1"/>
    <col min="12" max="16384" width="9.140625" style="278"/>
  </cols>
  <sheetData>
    <row r="1" spans="1:11">
      <c r="A1" s="278" t="s">
        <v>30</v>
      </c>
      <c r="B1" s="3" t="s">
        <v>709</v>
      </c>
    </row>
    <row r="2" spans="1:11">
      <c r="A2" s="278" t="s">
        <v>31</v>
      </c>
      <c r="B2" s="443">
        <f>'1. key ratios '!B2</f>
        <v>44377</v>
      </c>
      <c r="C2" s="586"/>
      <c r="D2" s="304"/>
    </row>
    <row r="3" spans="1:11">
      <c r="B3" s="304"/>
      <c r="C3" s="304"/>
      <c r="D3" s="304"/>
    </row>
    <row r="4" spans="1:11" ht="13.5" thickBot="1">
      <c r="A4" s="278" t="s">
        <v>248</v>
      </c>
      <c r="B4" s="342" t="s">
        <v>376</v>
      </c>
      <c r="C4" s="304"/>
      <c r="D4" s="304"/>
    </row>
    <row r="5" spans="1:11" ht="30" customHeight="1">
      <c r="A5" s="704"/>
      <c r="B5" s="705"/>
      <c r="C5" s="706" t="s">
        <v>428</v>
      </c>
      <c r="D5" s="706"/>
      <c r="E5" s="706"/>
      <c r="F5" s="706" t="s">
        <v>429</v>
      </c>
      <c r="G5" s="706"/>
      <c r="H5" s="706"/>
      <c r="I5" s="706" t="s">
        <v>430</v>
      </c>
      <c r="J5" s="706"/>
      <c r="K5" s="707"/>
    </row>
    <row r="6" spans="1:11">
      <c r="A6" s="305"/>
      <c r="B6" s="306"/>
      <c r="C6" s="59" t="s">
        <v>69</v>
      </c>
      <c r="D6" s="59" t="s">
        <v>70</v>
      </c>
      <c r="E6" s="59" t="s">
        <v>71</v>
      </c>
      <c r="F6" s="59" t="s">
        <v>69</v>
      </c>
      <c r="G6" s="59" t="s">
        <v>70</v>
      </c>
      <c r="H6" s="59" t="s">
        <v>71</v>
      </c>
      <c r="I6" s="59" t="s">
        <v>69</v>
      </c>
      <c r="J6" s="59" t="s">
        <v>70</v>
      </c>
      <c r="K6" s="59" t="s">
        <v>71</v>
      </c>
    </row>
    <row r="7" spans="1:11">
      <c r="A7" s="307" t="s">
        <v>379</v>
      </c>
      <c r="B7" s="308"/>
      <c r="C7" s="308"/>
      <c r="D7" s="308"/>
      <c r="E7" s="308"/>
      <c r="F7" s="308"/>
      <c r="G7" s="308"/>
      <c r="H7" s="308"/>
      <c r="I7" s="308"/>
      <c r="J7" s="308"/>
      <c r="K7" s="309"/>
    </row>
    <row r="8" spans="1:11">
      <c r="A8" s="310">
        <v>1</v>
      </c>
      <c r="B8" s="311" t="s">
        <v>377</v>
      </c>
      <c r="C8" s="312"/>
      <c r="D8" s="312"/>
      <c r="E8" s="312"/>
      <c r="F8" s="313">
        <v>1468805275.7826192</v>
      </c>
      <c r="G8" s="313">
        <v>3530906276.7839556</v>
      </c>
      <c r="H8" s="313">
        <v>4999711552.5665751</v>
      </c>
      <c r="I8" s="313">
        <v>1430613737.3210809</v>
      </c>
      <c r="J8" s="313">
        <v>2469354258.6274719</v>
      </c>
      <c r="K8" s="314">
        <v>3899967995.9485526</v>
      </c>
    </row>
    <row r="9" spans="1:11">
      <c r="A9" s="307" t="s">
        <v>380</v>
      </c>
      <c r="B9" s="308"/>
      <c r="C9" s="308"/>
      <c r="D9" s="308"/>
      <c r="E9" s="308"/>
      <c r="F9" s="308"/>
      <c r="G9" s="308"/>
      <c r="H9" s="308"/>
      <c r="I9" s="308"/>
      <c r="J9" s="308"/>
      <c r="K9" s="309"/>
    </row>
    <row r="10" spans="1:11">
      <c r="A10" s="315">
        <v>2</v>
      </c>
      <c r="B10" s="316" t="s">
        <v>388</v>
      </c>
      <c r="C10" s="316">
        <v>1798985680.205934</v>
      </c>
      <c r="D10" s="317">
        <v>4718510356.2349243</v>
      </c>
      <c r="E10" s="317">
        <v>6407147046.2059107</v>
      </c>
      <c r="F10" s="317">
        <v>338026732.32628453</v>
      </c>
      <c r="G10" s="317">
        <v>1021302188.5470957</v>
      </c>
      <c r="H10" s="317">
        <v>1338918211.820689</v>
      </c>
      <c r="I10" s="317">
        <v>97448512.559175804</v>
      </c>
      <c r="J10" s="317">
        <v>292492458.06769145</v>
      </c>
      <c r="K10" s="318">
        <v>384030381.18166906</v>
      </c>
    </row>
    <row r="11" spans="1:11">
      <c r="A11" s="315">
        <v>3</v>
      </c>
      <c r="B11" s="316" t="s">
        <v>382</v>
      </c>
      <c r="C11" s="316">
        <v>3683960230.0285692</v>
      </c>
      <c r="D11" s="317">
        <v>6947847286.1041136</v>
      </c>
      <c r="E11" s="317">
        <v>10400312896.924812</v>
      </c>
      <c r="F11" s="317">
        <v>1270227022.8908706</v>
      </c>
      <c r="G11" s="317">
        <v>2071240338.528754</v>
      </c>
      <c r="H11" s="317">
        <v>3341467361.41962</v>
      </c>
      <c r="I11" s="317">
        <v>988162316.1567086</v>
      </c>
      <c r="J11" s="317">
        <v>1202475660.8324437</v>
      </c>
      <c r="K11" s="318">
        <v>2190637976.989152</v>
      </c>
    </row>
    <row r="12" spans="1:11">
      <c r="A12" s="315">
        <v>4</v>
      </c>
      <c r="B12" s="316" t="s">
        <v>383</v>
      </c>
      <c r="C12" s="316">
        <v>1870180879.1208792</v>
      </c>
      <c r="D12" s="317">
        <v>60230769.230769232</v>
      </c>
      <c r="E12" s="317">
        <v>1809950109.8901098</v>
      </c>
      <c r="F12" s="317">
        <v>0</v>
      </c>
      <c r="G12" s="317">
        <v>0</v>
      </c>
      <c r="H12" s="317">
        <v>0</v>
      </c>
      <c r="I12" s="317">
        <v>0</v>
      </c>
      <c r="J12" s="317">
        <v>0</v>
      </c>
      <c r="K12" s="318">
        <v>0</v>
      </c>
    </row>
    <row r="13" spans="1:11">
      <c r="A13" s="315">
        <v>5</v>
      </c>
      <c r="B13" s="316" t="s">
        <v>391</v>
      </c>
      <c r="C13" s="316">
        <v>1132439729.2177415</v>
      </c>
      <c r="D13" s="317">
        <v>1168644361.8162816</v>
      </c>
      <c r="E13" s="317">
        <v>2228960871.7144623</v>
      </c>
      <c r="F13" s="317">
        <v>173629694.90338901</v>
      </c>
      <c r="G13" s="317">
        <v>168818047.7880128</v>
      </c>
      <c r="H13" s="317">
        <v>342447742.6914019</v>
      </c>
      <c r="I13" s="317">
        <v>67402696.138785735</v>
      </c>
      <c r="J13" s="317">
        <v>70200680.503173769</v>
      </c>
      <c r="K13" s="318">
        <v>137603376.64195949</v>
      </c>
    </row>
    <row r="14" spans="1:11">
      <c r="A14" s="315">
        <v>6</v>
      </c>
      <c r="B14" s="316" t="s">
        <v>423</v>
      </c>
      <c r="C14" s="316"/>
      <c r="D14" s="317"/>
      <c r="E14" s="317"/>
      <c r="F14" s="317"/>
      <c r="G14" s="317"/>
      <c r="H14" s="317"/>
      <c r="I14" s="317"/>
      <c r="J14" s="317"/>
      <c r="K14" s="318"/>
    </row>
    <row r="15" spans="1:11">
      <c r="A15" s="315">
        <v>7</v>
      </c>
      <c r="B15" s="316" t="s">
        <v>424</v>
      </c>
      <c r="C15" s="316">
        <v>78102316.13619785</v>
      </c>
      <c r="D15" s="317">
        <v>193302713.75626373</v>
      </c>
      <c r="E15" s="317">
        <v>266980008.82520878</v>
      </c>
      <c r="F15" s="317">
        <v>72977413.570813239</v>
      </c>
      <c r="G15" s="317">
        <v>196215105.78802198</v>
      </c>
      <c r="H15" s="317">
        <v>269192519.3588351</v>
      </c>
      <c r="I15" s="317">
        <v>72977413.570813239</v>
      </c>
      <c r="J15" s="317">
        <v>196215105.78802198</v>
      </c>
      <c r="K15" s="318">
        <v>269192519.3588351</v>
      </c>
    </row>
    <row r="16" spans="1:11">
      <c r="A16" s="315">
        <v>8</v>
      </c>
      <c r="B16" s="319" t="s">
        <v>384</v>
      </c>
      <c r="C16" s="316">
        <v>6764683154.5033884</v>
      </c>
      <c r="D16" s="317">
        <v>8370025130.9074278</v>
      </c>
      <c r="E16" s="317">
        <v>14706203887.354593</v>
      </c>
      <c r="F16" s="317">
        <v>1516834131.3650727</v>
      </c>
      <c r="G16" s="317">
        <v>2436273492.1047888</v>
      </c>
      <c r="H16" s="317">
        <v>3953107623.4698572</v>
      </c>
      <c r="I16" s="317">
        <v>1128542425.8663075</v>
      </c>
      <c r="J16" s="317">
        <v>1468891447.1236396</v>
      </c>
      <c r="K16" s="318">
        <v>2597433872.9899468</v>
      </c>
    </row>
    <row r="17" spans="1:11">
      <c r="A17" s="307" t="s">
        <v>381</v>
      </c>
      <c r="B17" s="308"/>
      <c r="C17" s="308"/>
      <c r="D17" s="308"/>
      <c r="E17" s="308"/>
      <c r="F17" s="308"/>
      <c r="G17" s="308"/>
      <c r="H17" s="308"/>
      <c r="I17" s="308"/>
      <c r="J17" s="308"/>
      <c r="K17" s="309"/>
    </row>
    <row r="18" spans="1:11">
      <c r="A18" s="315">
        <v>9</v>
      </c>
      <c r="B18" s="316" t="s">
        <v>387</v>
      </c>
      <c r="C18" s="316"/>
      <c r="D18" s="317"/>
      <c r="E18" s="317"/>
      <c r="F18" s="317"/>
      <c r="G18" s="317"/>
      <c r="H18" s="317"/>
      <c r="I18" s="317"/>
      <c r="J18" s="317"/>
      <c r="K18" s="318"/>
    </row>
    <row r="19" spans="1:11">
      <c r="A19" s="315">
        <v>10</v>
      </c>
      <c r="B19" s="316" t="s">
        <v>425</v>
      </c>
      <c r="C19" s="316">
        <v>328799032.77343094</v>
      </c>
      <c r="D19" s="317">
        <v>212677275.11269006</v>
      </c>
      <c r="E19" s="317">
        <v>519732386.78941721</v>
      </c>
      <c r="F19" s="317">
        <v>163672902.79486257</v>
      </c>
      <c r="G19" s="317">
        <v>104064028.34084943</v>
      </c>
      <c r="H19" s="317">
        <v>267736931.13571206</v>
      </c>
      <c r="I19" s="317">
        <v>208397893.46200562</v>
      </c>
      <c r="J19" s="317">
        <v>1173759936.1265638</v>
      </c>
      <c r="K19" s="318">
        <v>1382157829.5885701</v>
      </c>
    </row>
    <row r="20" spans="1:11">
      <c r="A20" s="315">
        <v>11</v>
      </c>
      <c r="B20" s="316" t="s">
        <v>386</v>
      </c>
      <c r="C20" s="316">
        <v>7487733.9705065964</v>
      </c>
      <c r="D20" s="317">
        <v>290338.92633846158</v>
      </c>
      <c r="E20" s="317">
        <v>7197395.0441681342</v>
      </c>
      <c r="F20" s="317">
        <v>7487733.9705065964</v>
      </c>
      <c r="G20" s="317">
        <v>0</v>
      </c>
      <c r="H20" s="317">
        <v>7487733.9705065964</v>
      </c>
      <c r="I20" s="317">
        <v>7487733.9705065964</v>
      </c>
      <c r="J20" s="317">
        <v>0</v>
      </c>
      <c r="K20" s="318">
        <v>7487733.9705065964</v>
      </c>
    </row>
    <row r="21" spans="1:11" ht="13.5" thickBot="1">
      <c r="A21" s="320">
        <v>12</v>
      </c>
      <c r="B21" s="321" t="s">
        <v>385</v>
      </c>
      <c r="C21" s="322">
        <v>336286766.74393755</v>
      </c>
      <c r="D21" s="323">
        <v>212967614.03902853</v>
      </c>
      <c r="E21" s="322">
        <v>526929781.83358532</v>
      </c>
      <c r="F21" s="323">
        <v>171160636.76536918</v>
      </c>
      <c r="G21" s="323">
        <v>104064028.34084943</v>
      </c>
      <c r="H21" s="323">
        <v>275224665.10621864</v>
      </c>
      <c r="I21" s="323">
        <v>215885627.43251222</v>
      </c>
      <c r="J21" s="323">
        <v>1173759936.1265638</v>
      </c>
      <c r="K21" s="324">
        <v>1389645563.5590768</v>
      </c>
    </row>
    <row r="22" spans="1:11" ht="38.25" customHeight="1" thickBot="1">
      <c r="A22" s="325"/>
      <c r="B22" s="326"/>
      <c r="C22" s="326"/>
      <c r="D22" s="326"/>
      <c r="E22" s="326"/>
      <c r="F22" s="708" t="s">
        <v>427</v>
      </c>
      <c r="G22" s="706"/>
      <c r="H22" s="706"/>
      <c r="I22" s="708" t="s">
        <v>392</v>
      </c>
      <c r="J22" s="706"/>
      <c r="K22" s="707"/>
    </row>
    <row r="23" spans="1:11">
      <c r="A23" s="327">
        <v>13</v>
      </c>
      <c r="B23" s="328" t="s">
        <v>377</v>
      </c>
      <c r="C23" s="329"/>
      <c r="D23" s="329"/>
      <c r="E23" s="329"/>
      <c r="F23" s="330">
        <v>1468805275.7826192</v>
      </c>
      <c r="G23" s="330">
        <v>3530906276.7839556</v>
      </c>
      <c r="H23" s="330">
        <v>4999711552.5665751</v>
      </c>
      <c r="I23" s="330">
        <v>1430613737.3210809</v>
      </c>
      <c r="J23" s="330">
        <v>2469354258.6274719</v>
      </c>
      <c r="K23" s="331">
        <v>3899967995.9485526</v>
      </c>
    </row>
    <row r="24" spans="1:11" ht="13.5" thickBot="1">
      <c r="A24" s="332">
        <v>14</v>
      </c>
      <c r="B24" s="333" t="s">
        <v>389</v>
      </c>
      <c r="C24" s="334"/>
      <c r="D24" s="335"/>
      <c r="E24" s="336"/>
      <c r="F24" s="337">
        <v>1345673494.5997031</v>
      </c>
      <c r="G24" s="337">
        <v>2332209463.763937</v>
      </c>
      <c r="H24" s="337">
        <v>3677882958.3636408</v>
      </c>
      <c r="I24" s="337">
        <v>912656798.43379629</v>
      </c>
      <c r="J24" s="337">
        <v>488257080.13205433</v>
      </c>
      <c r="K24" s="338">
        <v>1214105445.1126873</v>
      </c>
    </row>
    <row r="25" spans="1:11" ht="13.5" thickBot="1">
      <c r="A25" s="339">
        <v>15</v>
      </c>
      <c r="B25" s="340" t="s">
        <v>390</v>
      </c>
      <c r="C25" s="341"/>
      <c r="D25" s="341"/>
      <c r="E25" s="341"/>
      <c r="F25" s="570">
        <v>1.091501974050209</v>
      </c>
      <c r="G25" s="570">
        <v>1.5139747658366201</v>
      </c>
      <c r="H25" s="570">
        <v>1.3593993091044529</v>
      </c>
      <c r="I25" s="570">
        <v>1.5675265223204897</v>
      </c>
      <c r="J25" s="570">
        <v>5.0574878667598817</v>
      </c>
      <c r="K25" s="571">
        <v>3.2122152253312533</v>
      </c>
    </row>
    <row r="27" spans="1:11" ht="25.5">
      <c r="B27" s="30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2"/>
  <sheetViews>
    <sheetView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2"/>
  </cols>
  <sheetData>
    <row r="1" spans="1:14">
      <c r="A1" s="4" t="s">
        <v>30</v>
      </c>
      <c r="B1" s="3" t="s">
        <v>709</v>
      </c>
    </row>
    <row r="2" spans="1:14" ht="14.25" customHeight="1">
      <c r="A2" s="4" t="s">
        <v>31</v>
      </c>
      <c r="B2" s="443">
        <f>'1. key ratios '!B2</f>
        <v>44377</v>
      </c>
      <c r="C2" s="444"/>
    </row>
    <row r="3" spans="1:14" ht="14.25" customHeight="1"/>
    <row r="4" spans="1:14" ht="13.5" thickBot="1">
      <c r="A4" s="4" t="s">
        <v>264</v>
      </c>
      <c r="B4" s="241" t="s">
        <v>28</v>
      </c>
    </row>
    <row r="5" spans="1:14" s="181" customFormat="1">
      <c r="A5" s="177"/>
      <c r="B5" s="178"/>
      <c r="C5" s="179" t="s">
        <v>0</v>
      </c>
      <c r="D5" s="179" t="s">
        <v>1</v>
      </c>
      <c r="E5" s="179" t="s">
        <v>2</v>
      </c>
      <c r="F5" s="179" t="s">
        <v>3</v>
      </c>
      <c r="G5" s="179" t="s">
        <v>4</v>
      </c>
      <c r="H5" s="179" t="s">
        <v>5</v>
      </c>
      <c r="I5" s="179" t="s">
        <v>8</v>
      </c>
      <c r="J5" s="179" t="s">
        <v>9</v>
      </c>
      <c r="K5" s="179" t="s">
        <v>10</v>
      </c>
      <c r="L5" s="179" t="s">
        <v>11</v>
      </c>
      <c r="M5" s="179" t="s">
        <v>12</v>
      </c>
      <c r="N5" s="180" t="s">
        <v>13</v>
      </c>
    </row>
    <row r="6" spans="1:14" ht="25.5">
      <c r="A6" s="182"/>
      <c r="B6" s="183"/>
      <c r="C6" s="184" t="s">
        <v>263</v>
      </c>
      <c r="D6" s="185" t="s">
        <v>262</v>
      </c>
      <c r="E6" s="186" t="s">
        <v>261</v>
      </c>
      <c r="F6" s="187">
        <v>0</v>
      </c>
      <c r="G6" s="187">
        <v>0.2</v>
      </c>
      <c r="H6" s="187">
        <v>0.35</v>
      </c>
      <c r="I6" s="187">
        <v>0.5</v>
      </c>
      <c r="J6" s="187">
        <v>0.75</v>
      </c>
      <c r="K6" s="187">
        <v>1</v>
      </c>
      <c r="L6" s="187">
        <v>1.5</v>
      </c>
      <c r="M6" s="187">
        <v>2.5</v>
      </c>
      <c r="N6" s="240" t="s">
        <v>275</v>
      </c>
    </row>
    <row r="7" spans="1:14" ht="15">
      <c r="A7" s="188">
        <v>1</v>
      </c>
      <c r="B7" s="189" t="s">
        <v>260</v>
      </c>
      <c r="C7" s="190">
        <f>SUM(C8:C13)</f>
        <v>155920255.07939997</v>
      </c>
      <c r="D7" s="183"/>
      <c r="E7" s="191">
        <f t="shared" ref="E7" si="0">SUM(E8:E13)</f>
        <v>3383718.939971</v>
      </c>
      <c r="F7" s="192">
        <v>0</v>
      </c>
      <c r="G7" s="192">
        <v>19549334.387839999</v>
      </c>
      <c r="H7" s="192">
        <v>0</v>
      </c>
      <c r="I7" s="192">
        <v>31858505.209174</v>
      </c>
      <c r="J7" s="192">
        <v>0</v>
      </c>
      <c r="K7" s="192">
        <v>2667825.6074179998</v>
      </c>
      <c r="L7" s="192">
        <v>0</v>
      </c>
      <c r="M7" s="192">
        <v>0</v>
      </c>
      <c r="N7" s="193">
        <v>22506945.089572996</v>
      </c>
    </row>
    <row r="8" spans="1:14" ht="14.25">
      <c r="A8" s="188">
        <v>1.1000000000000001</v>
      </c>
      <c r="B8" s="194" t="s">
        <v>258</v>
      </c>
      <c r="C8" s="192">
        <v>147363666.34999999</v>
      </c>
      <c r="D8" s="195">
        <v>0.02</v>
      </c>
      <c r="E8" s="191">
        <f>C8*D8</f>
        <v>2947273.327</v>
      </c>
      <c r="F8" s="192">
        <v>0</v>
      </c>
      <c r="G8" s="192">
        <v>19549334.387839999</v>
      </c>
      <c r="H8" s="192">
        <v>0</v>
      </c>
      <c r="I8" s="192">
        <v>31858505.209174</v>
      </c>
      <c r="J8" s="192">
        <v>0</v>
      </c>
      <c r="K8" s="192">
        <v>2227929.5043219998</v>
      </c>
      <c r="L8" s="192">
        <v>0</v>
      </c>
      <c r="M8" s="192">
        <v>0</v>
      </c>
      <c r="N8" s="193">
        <v>22067048.986476999</v>
      </c>
    </row>
    <row r="9" spans="1:14" ht="14.25">
      <c r="A9" s="188">
        <v>1.2</v>
      </c>
      <c r="B9" s="194" t="s">
        <v>257</v>
      </c>
      <c r="C9" s="192">
        <v>6833353.4292000001</v>
      </c>
      <c r="D9" s="195">
        <v>0.05</v>
      </c>
      <c r="E9" s="191">
        <f>C9*D9</f>
        <v>341667.67146000004</v>
      </c>
      <c r="F9" s="192">
        <v>0</v>
      </c>
      <c r="G9" s="192">
        <v>0</v>
      </c>
      <c r="H9" s="192">
        <v>0</v>
      </c>
      <c r="I9" s="192">
        <v>0</v>
      </c>
      <c r="J9" s="192">
        <v>0</v>
      </c>
      <c r="K9" s="192">
        <v>341667.67145999998</v>
      </c>
      <c r="L9" s="192">
        <v>0</v>
      </c>
      <c r="M9" s="192">
        <v>0</v>
      </c>
      <c r="N9" s="193">
        <v>341667.67145999998</v>
      </c>
    </row>
    <row r="10" spans="1:14" ht="14.25">
      <c r="A10" s="188">
        <v>1.3</v>
      </c>
      <c r="B10" s="194" t="s">
        <v>256</v>
      </c>
      <c r="C10" s="192"/>
      <c r="D10" s="195">
        <v>0.08</v>
      </c>
      <c r="E10" s="191">
        <f>C10*D10</f>
        <v>0</v>
      </c>
      <c r="F10" s="192">
        <v>0</v>
      </c>
      <c r="G10" s="192">
        <v>0</v>
      </c>
      <c r="H10" s="192">
        <v>0</v>
      </c>
      <c r="I10" s="192">
        <v>0</v>
      </c>
      <c r="J10" s="192">
        <v>0</v>
      </c>
      <c r="K10" s="192">
        <v>35927.018528000001</v>
      </c>
      <c r="L10" s="192">
        <v>0</v>
      </c>
      <c r="M10" s="192">
        <v>0</v>
      </c>
      <c r="N10" s="193">
        <v>35927.018528000001</v>
      </c>
    </row>
    <row r="11" spans="1:14" ht="14.25">
      <c r="A11" s="188">
        <v>1.4</v>
      </c>
      <c r="B11" s="194" t="s">
        <v>255</v>
      </c>
      <c r="C11" s="192">
        <v>861617.65009999997</v>
      </c>
      <c r="D11" s="195">
        <v>0.11</v>
      </c>
      <c r="E11" s="191">
        <f>C11*D11</f>
        <v>94777.941510999997</v>
      </c>
      <c r="F11" s="192">
        <v>0</v>
      </c>
      <c r="G11" s="192">
        <v>0</v>
      </c>
      <c r="H11" s="192">
        <v>0</v>
      </c>
      <c r="I11" s="192">
        <v>0</v>
      </c>
      <c r="J11" s="192">
        <v>0</v>
      </c>
      <c r="K11" s="192">
        <v>62301.413108000001</v>
      </c>
      <c r="L11" s="192">
        <v>0</v>
      </c>
      <c r="M11" s="192">
        <v>0</v>
      </c>
      <c r="N11" s="193">
        <v>62301.413108000001</v>
      </c>
    </row>
    <row r="12" spans="1:14" ht="14.25">
      <c r="A12" s="188">
        <v>1.5</v>
      </c>
      <c r="B12" s="194" t="s">
        <v>254</v>
      </c>
      <c r="C12" s="192">
        <v>0</v>
      </c>
      <c r="D12" s="195">
        <v>0.14000000000000001</v>
      </c>
      <c r="E12" s="191">
        <f>C12*D12</f>
        <v>0</v>
      </c>
      <c r="F12" s="192">
        <v>0</v>
      </c>
      <c r="G12" s="192">
        <v>0</v>
      </c>
      <c r="H12" s="192">
        <v>0</v>
      </c>
      <c r="I12" s="192">
        <v>0</v>
      </c>
      <c r="J12" s="192">
        <v>0</v>
      </c>
      <c r="K12" s="192">
        <v>0</v>
      </c>
      <c r="L12" s="192">
        <v>0</v>
      </c>
      <c r="M12" s="192">
        <v>0</v>
      </c>
      <c r="N12" s="193">
        <v>0</v>
      </c>
    </row>
    <row r="13" spans="1:14" ht="14.25">
      <c r="A13" s="188">
        <v>1.6</v>
      </c>
      <c r="B13" s="196" t="s">
        <v>253</v>
      </c>
      <c r="C13" s="192">
        <v>861617.65009999997</v>
      </c>
      <c r="D13" s="197"/>
      <c r="E13" s="192"/>
      <c r="F13" s="192"/>
      <c r="G13" s="192"/>
      <c r="H13" s="192"/>
      <c r="I13" s="192"/>
      <c r="J13" s="192"/>
      <c r="K13" s="192"/>
      <c r="L13" s="192"/>
      <c r="M13" s="192"/>
      <c r="N13" s="193">
        <v>0</v>
      </c>
    </row>
    <row r="14" spans="1:14" ht="15">
      <c r="A14" s="188">
        <v>2</v>
      </c>
      <c r="B14" s="198" t="s">
        <v>259</v>
      </c>
      <c r="C14" s="190">
        <f>SUM(C15:C20)</f>
        <v>7584720</v>
      </c>
      <c r="D14" s="183"/>
      <c r="E14" s="191">
        <f t="shared" ref="E14" si="1">SUM(E15:E20)</f>
        <v>37923.599999999999</v>
      </c>
      <c r="F14" s="192">
        <v>0</v>
      </c>
      <c r="G14" s="192">
        <v>0</v>
      </c>
      <c r="H14" s="192">
        <v>0</v>
      </c>
      <c r="I14" s="192">
        <v>37923.599999999999</v>
      </c>
      <c r="J14" s="192">
        <v>0</v>
      </c>
      <c r="K14" s="192">
        <v>0</v>
      </c>
      <c r="L14" s="192">
        <v>0</v>
      </c>
      <c r="M14" s="192">
        <v>0</v>
      </c>
      <c r="N14" s="193">
        <v>18961.8</v>
      </c>
    </row>
    <row r="15" spans="1:14" ht="14.25">
      <c r="A15" s="188">
        <v>2.1</v>
      </c>
      <c r="B15" s="196" t="s">
        <v>258</v>
      </c>
      <c r="C15" s="192">
        <v>7584720</v>
      </c>
      <c r="D15" s="195">
        <v>5.0000000000000001E-3</v>
      </c>
      <c r="E15" s="191">
        <f>C15*D15</f>
        <v>37923.599999999999</v>
      </c>
      <c r="F15" s="192">
        <v>0</v>
      </c>
      <c r="G15" s="192">
        <v>0</v>
      </c>
      <c r="H15" s="192">
        <v>0</v>
      </c>
      <c r="I15" s="192">
        <v>37923.599999999999</v>
      </c>
      <c r="J15" s="192">
        <v>0</v>
      </c>
      <c r="K15" s="192">
        <v>0</v>
      </c>
      <c r="L15" s="192">
        <v>0</v>
      </c>
      <c r="M15" s="192">
        <v>0</v>
      </c>
      <c r="N15" s="193">
        <v>18961.8</v>
      </c>
    </row>
    <row r="16" spans="1:14" ht="14.25">
      <c r="A16" s="188">
        <v>2.2000000000000002</v>
      </c>
      <c r="B16" s="196" t="s">
        <v>257</v>
      </c>
      <c r="C16" s="192">
        <v>0</v>
      </c>
      <c r="D16" s="195">
        <v>0.01</v>
      </c>
      <c r="E16" s="191">
        <f>C16*D16</f>
        <v>0</v>
      </c>
      <c r="F16" s="192">
        <v>0</v>
      </c>
      <c r="G16" s="192">
        <v>0</v>
      </c>
      <c r="H16" s="192">
        <v>0</v>
      </c>
      <c r="I16" s="192">
        <v>0</v>
      </c>
      <c r="J16" s="192">
        <v>0</v>
      </c>
      <c r="K16" s="192">
        <v>0</v>
      </c>
      <c r="L16" s="192">
        <v>0</v>
      </c>
      <c r="M16" s="192">
        <v>0</v>
      </c>
      <c r="N16" s="193">
        <v>0</v>
      </c>
    </row>
    <row r="17" spans="1:14" ht="14.25">
      <c r="A17" s="188">
        <v>2.2999999999999998</v>
      </c>
      <c r="B17" s="196" t="s">
        <v>256</v>
      </c>
      <c r="C17" s="192">
        <v>0</v>
      </c>
      <c r="D17" s="195">
        <v>0.02</v>
      </c>
      <c r="E17" s="191">
        <f>C17*D17</f>
        <v>0</v>
      </c>
      <c r="F17" s="192">
        <v>0</v>
      </c>
      <c r="G17" s="192">
        <v>0</v>
      </c>
      <c r="H17" s="192">
        <v>0</v>
      </c>
      <c r="I17" s="192">
        <v>0</v>
      </c>
      <c r="J17" s="192">
        <v>0</v>
      </c>
      <c r="K17" s="192">
        <v>0</v>
      </c>
      <c r="L17" s="192">
        <v>0</v>
      </c>
      <c r="M17" s="192">
        <v>0</v>
      </c>
      <c r="N17" s="193">
        <v>0</v>
      </c>
    </row>
    <row r="18" spans="1:14" ht="14.25">
      <c r="A18" s="188">
        <v>2.4</v>
      </c>
      <c r="B18" s="196" t="s">
        <v>255</v>
      </c>
      <c r="C18" s="192">
        <v>0</v>
      </c>
      <c r="D18" s="195">
        <v>0.03</v>
      </c>
      <c r="E18" s="191">
        <f>C18*D18</f>
        <v>0</v>
      </c>
      <c r="F18" s="192">
        <v>0</v>
      </c>
      <c r="G18" s="192">
        <v>0</v>
      </c>
      <c r="H18" s="192">
        <v>0</v>
      </c>
      <c r="I18" s="192">
        <v>0</v>
      </c>
      <c r="J18" s="192">
        <v>0</v>
      </c>
      <c r="K18" s="192">
        <v>0</v>
      </c>
      <c r="L18" s="192">
        <v>0</v>
      </c>
      <c r="M18" s="192">
        <v>0</v>
      </c>
      <c r="N18" s="193">
        <v>0</v>
      </c>
    </row>
    <row r="19" spans="1:14" ht="14.25">
      <c r="A19" s="188">
        <v>2.5</v>
      </c>
      <c r="B19" s="196" t="s">
        <v>254</v>
      </c>
      <c r="C19" s="192">
        <v>0</v>
      </c>
      <c r="D19" s="195">
        <v>0.04</v>
      </c>
      <c r="E19" s="191">
        <f>C19*D19</f>
        <v>0</v>
      </c>
      <c r="F19" s="192">
        <v>0</v>
      </c>
      <c r="G19" s="192">
        <v>0</v>
      </c>
      <c r="H19" s="192">
        <v>0</v>
      </c>
      <c r="I19" s="192">
        <v>0</v>
      </c>
      <c r="J19" s="192">
        <v>0</v>
      </c>
      <c r="K19" s="192">
        <v>0</v>
      </c>
      <c r="L19" s="192">
        <v>0</v>
      </c>
      <c r="M19" s="192">
        <v>0</v>
      </c>
      <c r="N19" s="193">
        <v>0</v>
      </c>
    </row>
    <row r="20" spans="1:14" ht="14.25">
      <c r="A20" s="188">
        <v>2.6</v>
      </c>
      <c r="B20" s="196" t="s">
        <v>253</v>
      </c>
      <c r="C20" s="192">
        <v>0</v>
      </c>
      <c r="D20" s="197"/>
      <c r="E20" s="199"/>
      <c r="F20" s="192"/>
      <c r="G20" s="192"/>
      <c r="H20" s="192"/>
      <c r="I20" s="192"/>
      <c r="J20" s="192"/>
      <c r="K20" s="192"/>
      <c r="L20" s="192"/>
      <c r="M20" s="192"/>
      <c r="N20" s="193">
        <v>0</v>
      </c>
    </row>
    <row r="21" spans="1:14" ht="15.75" thickBot="1">
      <c r="A21" s="200"/>
      <c r="B21" s="201" t="s">
        <v>108</v>
      </c>
      <c r="C21" s="176">
        <f>C14+C7</f>
        <v>163504975.07939997</v>
      </c>
      <c r="D21" s="202"/>
      <c r="E21" s="203">
        <f>E14+E7</f>
        <v>3421642.539971</v>
      </c>
      <c r="F21" s="204">
        <v>0</v>
      </c>
      <c r="G21" s="204">
        <v>19549334.387839999</v>
      </c>
      <c r="H21" s="204">
        <v>0</v>
      </c>
      <c r="I21" s="204">
        <v>31896428.809174001</v>
      </c>
      <c r="J21" s="204">
        <v>0</v>
      </c>
      <c r="K21" s="204">
        <v>2667825.6074179998</v>
      </c>
      <c r="L21" s="204">
        <v>0</v>
      </c>
      <c r="M21" s="204">
        <v>0</v>
      </c>
      <c r="N21" s="205">
        <v>22525906.889572997</v>
      </c>
    </row>
    <row r="22" spans="1:14">
      <c r="E22" s="206"/>
      <c r="F22" s="206"/>
      <c r="G22" s="206"/>
      <c r="H22" s="206"/>
      <c r="I22" s="206"/>
      <c r="J22" s="206"/>
      <c r="K22" s="206"/>
      <c r="L22" s="206"/>
      <c r="M22" s="20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3"/>
  <sheetViews>
    <sheetView zoomScaleNormal="100" workbookViewId="0"/>
  </sheetViews>
  <sheetFormatPr defaultRowHeight="15"/>
  <cols>
    <col min="1" max="1" width="11.42578125" customWidth="1"/>
    <col min="2" max="2" width="76.85546875" style="377" customWidth="1"/>
    <col min="3" max="3" width="22.85546875" customWidth="1"/>
  </cols>
  <sheetData>
    <row r="1" spans="1:3">
      <c r="A1" s="2" t="s">
        <v>30</v>
      </c>
      <c r="B1" s="3" t="s">
        <v>709</v>
      </c>
    </row>
    <row r="2" spans="1:3">
      <c r="A2" s="2" t="s">
        <v>31</v>
      </c>
      <c r="B2" s="443">
        <f>'1. key ratios '!B2</f>
        <v>44377</v>
      </c>
      <c r="C2" s="585"/>
    </row>
    <row r="3" spans="1:3">
      <c r="A3" s="4"/>
      <c r="B3"/>
    </row>
    <row r="4" spans="1:3">
      <c r="A4" s="4" t="s">
        <v>431</v>
      </c>
      <c r="B4" t="s">
        <v>432</v>
      </c>
    </row>
    <row r="5" spans="1:3">
      <c r="A5" s="378" t="s">
        <v>433</v>
      </c>
      <c r="B5" s="379"/>
      <c r="C5" s="380"/>
    </row>
    <row r="6" spans="1:3" ht="24">
      <c r="A6" s="381">
        <v>1</v>
      </c>
      <c r="B6" s="382" t="s">
        <v>484</v>
      </c>
      <c r="C6" s="383">
        <v>20425299639.941219</v>
      </c>
    </row>
    <row r="7" spans="1:3">
      <c r="A7" s="381">
        <v>2</v>
      </c>
      <c r="B7" s="382" t="s">
        <v>434</v>
      </c>
      <c r="C7" s="383">
        <v>-158075113.75</v>
      </c>
    </row>
    <row r="8" spans="1:3" ht="24">
      <c r="A8" s="384">
        <v>3</v>
      </c>
      <c r="B8" s="385" t="s">
        <v>435</v>
      </c>
      <c r="C8" s="383">
        <v>20267224526.191219</v>
      </c>
    </row>
    <row r="9" spans="1:3">
      <c r="A9" s="378" t="s">
        <v>436</v>
      </c>
      <c r="B9" s="379"/>
      <c r="C9" s="386"/>
    </row>
    <row r="10" spans="1:3" ht="24">
      <c r="A10" s="387">
        <v>4</v>
      </c>
      <c r="B10" s="388" t="s">
        <v>437</v>
      </c>
      <c r="C10" s="383"/>
    </row>
    <row r="11" spans="1:3">
      <c r="A11" s="387">
        <v>5</v>
      </c>
      <c r="B11" s="389" t="s">
        <v>438</v>
      </c>
      <c r="C11" s="383"/>
    </row>
    <row r="12" spans="1:3">
      <c r="A12" s="387" t="s">
        <v>439</v>
      </c>
      <c r="B12" s="389" t="s">
        <v>440</v>
      </c>
      <c r="C12" s="383">
        <v>54144597.468927003</v>
      </c>
    </row>
    <row r="13" spans="1:3" ht="24">
      <c r="A13" s="390">
        <v>6</v>
      </c>
      <c r="B13" s="388" t="s">
        <v>441</v>
      </c>
      <c r="C13" s="383"/>
    </row>
    <row r="14" spans="1:3">
      <c r="A14" s="390">
        <v>7</v>
      </c>
      <c r="B14" s="391" t="s">
        <v>442</v>
      </c>
      <c r="C14" s="383"/>
    </row>
    <row r="15" spans="1:3">
      <c r="A15" s="392">
        <v>8</v>
      </c>
      <c r="B15" s="393" t="s">
        <v>443</v>
      </c>
      <c r="C15" s="383"/>
    </row>
    <row r="16" spans="1:3">
      <c r="A16" s="390">
        <v>9</v>
      </c>
      <c r="B16" s="391" t="s">
        <v>444</v>
      </c>
      <c r="C16" s="383"/>
    </row>
    <row r="17" spans="1:3">
      <c r="A17" s="390">
        <v>10</v>
      </c>
      <c r="B17" s="391" t="s">
        <v>445</v>
      </c>
      <c r="C17" s="383"/>
    </row>
    <row r="18" spans="1:3">
      <c r="A18" s="394">
        <v>11</v>
      </c>
      <c r="B18" s="395" t="s">
        <v>446</v>
      </c>
      <c r="C18" s="396">
        <v>54144597.468927003</v>
      </c>
    </row>
    <row r="19" spans="1:3">
      <c r="A19" s="397" t="s">
        <v>447</v>
      </c>
      <c r="B19" s="398"/>
      <c r="C19" s="399"/>
    </row>
    <row r="20" spans="1:3" ht="24">
      <c r="A20" s="400">
        <v>12</v>
      </c>
      <c r="B20" s="388" t="s">
        <v>448</v>
      </c>
      <c r="C20" s="383"/>
    </row>
    <row r="21" spans="1:3">
      <c r="A21" s="400">
        <v>13</v>
      </c>
      <c r="B21" s="388" t="s">
        <v>449</v>
      </c>
      <c r="C21" s="383"/>
    </row>
    <row r="22" spans="1:3">
      <c r="A22" s="400">
        <v>14</v>
      </c>
      <c r="B22" s="388" t="s">
        <v>450</v>
      </c>
      <c r="C22" s="383"/>
    </row>
    <row r="23" spans="1:3" ht="24">
      <c r="A23" s="400" t="s">
        <v>451</v>
      </c>
      <c r="B23" s="388" t="s">
        <v>452</v>
      </c>
      <c r="C23" s="383"/>
    </row>
    <row r="24" spans="1:3">
      <c r="A24" s="400">
        <v>15</v>
      </c>
      <c r="B24" s="388" t="s">
        <v>453</v>
      </c>
      <c r="C24" s="383"/>
    </row>
    <row r="25" spans="1:3">
      <c r="A25" s="400" t="s">
        <v>454</v>
      </c>
      <c r="B25" s="388" t="s">
        <v>455</v>
      </c>
      <c r="C25" s="383"/>
    </row>
    <row r="26" spans="1:3">
      <c r="A26" s="401">
        <v>16</v>
      </c>
      <c r="B26" s="402" t="s">
        <v>456</v>
      </c>
      <c r="C26" s="396">
        <v>0</v>
      </c>
    </row>
    <row r="27" spans="1:3">
      <c r="A27" s="378" t="s">
        <v>457</v>
      </c>
      <c r="B27" s="379"/>
      <c r="C27" s="386"/>
    </row>
    <row r="28" spans="1:3">
      <c r="A28" s="403">
        <v>17</v>
      </c>
      <c r="B28" s="389" t="s">
        <v>458</v>
      </c>
      <c r="C28" s="383">
        <v>2282472622.2270999</v>
      </c>
    </row>
    <row r="29" spans="1:3">
      <c r="A29" s="403">
        <v>18</v>
      </c>
      <c r="B29" s="389" t="s">
        <v>459</v>
      </c>
      <c r="C29" s="383">
        <v>-1274248114.8316898</v>
      </c>
    </row>
    <row r="30" spans="1:3">
      <c r="A30" s="401">
        <v>19</v>
      </c>
      <c r="B30" s="402" t="s">
        <v>460</v>
      </c>
      <c r="C30" s="396">
        <v>1008224507.3954101</v>
      </c>
    </row>
    <row r="31" spans="1:3">
      <c r="A31" s="378" t="s">
        <v>461</v>
      </c>
      <c r="B31" s="379"/>
      <c r="C31" s="386"/>
    </row>
    <row r="32" spans="1:3" ht="24">
      <c r="A32" s="403" t="s">
        <v>462</v>
      </c>
      <c r="B32" s="388" t="s">
        <v>463</v>
      </c>
      <c r="C32" s="404"/>
    </row>
    <row r="33" spans="1:3">
      <c r="A33" s="403" t="s">
        <v>464</v>
      </c>
      <c r="B33" s="389" t="s">
        <v>465</v>
      </c>
      <c r="C33" s="404"/>
    </row>
    <row r="34" spans="1:3">
      <c r="A34" s="378" t="s">
        <v>466</v>
      </c>
      <c r="B34" s="379"/>
      <c r="C34" s="386"/>
    </row>
    <row r="35" spans="1:3">
      <c r="A35" s="405">
        <v>20</v>
      </c>
      <c r="B35" s="406" t="s">
        <v>467</v>
      </c>
      <c r="C35" s="396">
        <v>2389590020.1997027</v>
      </c>
    </row>
    <row r="36" spans="1:3">
      <c r="A36" s="401">
        <v>21</v>
      </c>
      <c r="B36" s="402" t="s">
        <v>468</v>
      </c>
      <c r="C36" s="396">
        <v>21329593631.055553</v>
      </c>
    </row>
    <row r="37" spans="1:3">
      <c r="A37" s="378" t="s">
        <v>469</v>
      </c>
      <c r="B37" s="379"/>
      <c r="C37" s="386"/>
    </row>
    <row r="38" spans="1:3">
      <c r="A38" s="401">
        <v>22</v>
      </c>
      <c r="B38" s="402" t="s">
        <v>469</v>
      </c>
      <c r="C38" s="642">
        <v>0.11203167118573217</v>
      </c>
    </row>
    <row r="39" spans="1:3">
      <c r="A39" s="378" t="s">
        <v>470</v>
      </c>
      <c r="B39" s="379"/>
      <c r="C39" s="386"/>
    </row>
    <row r="40" spans="1:3">
      <c r="A40" s="407" t="s">
        <v>471</v>
      </c>
      <c r="B40" s="388" t="s">
        <v>472</v>
      </c>
      <c r="C40" s="404"/>
    </row>
    <row r="41" spans="1:3" ht="24">
      <c r="A41" s="408" t="s">
        <v>473</v>
      </c>
      <c r="B41" s="382" t="s">
        <v>474</v>
      </c>
      <c r="C41" s="404"/>
    </row>
    <row r="43" spans="1:3">
      <c r="B43" s="377"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42"/>
  <sheetViews>
    <sheetView zoomScaleNormal="100" workbookViewId="0">
      <pane xSplit="2" ySplit="6" topLeftCell="C7" activePane="bottomRight" state="frozen"/>
      <selection activeCell="B1" sqref="B1"/>
      <selection pane="topRight" activeCell="B1" sqref="B1"/>
      <selection pane="bottomLeft" activeCell="B1" sqref="B1"/>
      <selection pane="bottomRight" activeCell="C7" sqref="C7"/>
    </sheetView>
  </sheetViews>
  <sheetFormatPr defaultRowHeight="15"/>
  <cols>
    <col min="1" max="1" width="8.7109375" style="278"/>
    <col min="2" max="2" width="82.5703125" style="451" customWidth="1"/>
    <col min="3" max="6" width="19.140625" style="278" customWidth="1"/>
    <col min="7" max="7" width="17.5703125" style="278" customWidth="1"/>
  </cols>
  <sheetData>
    <row r="1" spans="1:7">
      <c r="A1" s="278" t="s">
        <v>30</v>
      </c>
      <c r="B1" s="3" t="s">
        <v>709</v>
      </c>
    </row>
    <row r="2" spans="1:7">
      <c r="A2" s="278" t="s">
        <v>31</v>
      </c>
      <c r="B2" s="443">
        <f>'1. key ratios '!B2</f>
        <v>44377</v>
      </c>
      <c r="C2" s="584"/>
    </row>
    <row r="4" spans="1:7" ht="15.75" thickBot="1">
      <c r="A4" s="278" t="s">
        <v>534</v>
      </c>
      <c r="B4" s="452" t="s">
        <v>495</v>
      </c>
    </row>
    <row r="5" spans="1:7">
      <c r="A5" s="453"/>
      <c r="B5" s="454"/>
      <c r="C5" s="709" t="s">
        <v>496</v>
      </c>
      <c r="D5" s="709"/>
      <c r="E5" s="709"/>
      <c r="F5" s="709"/>
      <c r="G5" s="710" t="s">
        <v>497</v>
      </c>
    </row>
    <row r="6" spans="1:7">
      <c r="A6" s="455"/>
      <c r="B6" s="456"/>
      <c r="C6" s="457" t="s">
        <v>498</v>
      </c>
      <c r="D6" s="458" t="s">
        <v>499</v>
      </c>
      <c r="E6" s="458" t="s">
        <v>500</v>
      </c>
      <c r="F6" s="458" t="s">
        <v>501</v>
      </c>
      <c r="G6" s="711"/>
    </row>
    <row r="7" spans="1:7">
      <c r="A7" s="459"/>
      <c r="B7" s="460" t="s">
        <v>502</v>
      </c>
      <c r="C7" s="461"/>
      <c r="D7" s="461"/>
      <c r="E7" s="461"/>
      <c r="F7" s="461"/>
      <c r="G7" s="462"/>
    </row>
    <row r="8" spans="1:7">
      <c r="A8" s="463">
        <v>1</v>
      </c>
      <c r="B8" s="464" t="s">
        <v>503</v>
      </c>
      <c r="C8" s="465">
        <v>2389590020.1997027</v>
      </c>
      <c r="D8" s="465">
        <v>0</v>
      </c>
      <c r="E8" s="465">
        <v>0</v>
      </c>
      <c r="F8" s="465">
        <v>3722444903.4505</v>
      </c>
      <c r="G8" s="466">
        <v>6112034923.6502028</v>
      </c>
    </row>
    <row r="9" spans="1:7">
      <c r="A9" s="463">
        <v>2</v>
      </c>
      <c r="B9" s="467" t="s">
        <v>504</v>
      </c>
      <c r="C9" s="465">
        <v>2389590020.1997027</v>
      </c>
      <c r="D9" s="465"/>
      <c r="E9" s="465"/>
      <c r="F9" s="465">
        <v>597296700</v>
      </c>
      <c r="G9" s="466">
        <v>2986886720.1997027</v>
      </c>
    </row>
    <row r="10" spans="1:7">
      <c r="A10" s="463">
        <v>3</v>
      </c>
      <c r="B10" s="467" t="s">
        <v>505</v>
      </c>
      <c r="C10" s="468"/>
      <c r="D10" s="468"/>
      <c r="E10" s="468"/>
      <c r="F10" s="465">
        <v>3125148203.4505</v>
      </c>
      <c r="G10" s="466">
        <v>3125148203.4505</v>
      </c>
    </row>
    <row r="11" spans="1:7" ht="14.45" customHeight="1">
      <c r="A11" s="463">
        <v>4</v>
      </c>
      <c r="B11" s="464" t="s">
        <v>506</v>
      </c>
      <c r="C11" s="465">
        <v>2562990700.5999999</v>
      </c>
      <c r="D11" s="465">
        <v>2899847019.7145004</v>
      </c>
      <c r="E11" s="465">
        <v>1220702417.0699999</v>
      </c>
      <c r="F11" s="465">
        <v>375795049.38999999</v>
      </c>
      <c r="G11" s="466">
        <v>5993308860.4067745</v>
      </c>
    </row>
    <row r="12" spans="1:7">
      <c r="A12" s="463">
        <v>5</v>
      </c>
      <c r="B12" s="467" t="s">
        <v>507</v>
      </c>
      <c r="C12" s="465">
        <v>1780468082.01</v>
      </c>
      <c r="D12" s="469">
        <v>2383395874.3945003</v>
      </c>
      <c r="E12" s="465">
        <v>999384084.87</v>
      </c>
      <c r="F12" s="465">
        <v>311510329.88</v>
      </c>
      <c r="G12" s="466">
        <v>5201020452.5967751</v>
      </c>
    </row>
    <row r="13" spans="1:7">
      <c r="A13" s="463">
        <v>6</v>
      </c>
      <c r="B13" s="467" t="s">
        <v>508</v>
      </c>
      <c r="C13" s="465">
        <v>782522618.59000003</v>
      </c>
      <c r="D13" s="469">
        <v>516451145.31999999</v>
      </c>
      <c r="E13" s="465">
        <v>221318332.19999999</v>
      </c>
      <c r="F13" s="465">
        <v>64284719.510000005</v>
      </c>
      <c r="G13" s="466">
        <v>792288407.80999994</v>
      </c>
    </row>
    <row r="14" spans="1:7">
      <c r="A14" s="463">
        <v>7</v>
      </c>
      <c r="B14" s="464" t="s">
        <v>509</v>
      </c>
      <c r="C14" s="465">
        <v>3325296249.0964999</v>
      </c>
      <c r="D14" s="465">
        <v>2415675773.3715</v>
      </c>
      <c r="E14" s="465">
        <v>214605622.90990001</v>
      </c>
      <c r="F14" s="465">
        <v>22122544.120000001</v>
      </c>
      <c r="G14" s="466">
        <v>2515863946.3589497</v>
      </c>
    </row>
    <row r="15" spans="1:7" ht="39">
      <c r="A15" s="463">
        <v>8</v>
      </c>
      <c r="B15" s="467" t="s">
        <v>510</v>
      </c>
      <c r="C15" s="465">
        <v>3107370852.1364999</v>
      </c>
      <c r="D15" s="469">
        <v>1687628873.5515001</v>
      </c>
      <c r="E15" s="465">
        <v>203789663.27990001</v>
      </c>
      <c r="F15" s="465">
        <v>22122544.120000001</v>
      </c>
      <c r="G15" s="466">
        <v>2510455966.5439496</v>
      </c>
    </row>
    <row r="16" spans="1:7" ht="26.25">
      <c r="A16" s="463">
        <v>9</v>
      </c>
      <c r="B16" s="467" t="s">
        <v>511</v>
      </c>
      <c r="C16" s="465">
        <v>217925396.95999998</v>
      </c>
      <c r="D16" s="469">
        <v>728046899.81999993</v>
      </c>
      <c r="E16" s="465">
        <v>10815959.630000001</v>
      </c>
      <c r="F16" s="465">
        <v>0</v>
      </c>
      <c r="G16" s="466">
        <v>5407979.8150000004</v>
      </c>
    </row>
    <row r="17" spans="1:7">
      <c r="A17" s="463">
        <v>10</v>
      </c>
      <c r="B17" s="464" t="s">
        <v>512</v>
      </c>
      <c r="C17" s="465"/>
      <c r="D17" s="469">
        <v>0</v>
      </c>
      <c r="E17" s="465"/>
      <c r="F17" s="465"/>
      <c r="G17" s="466">
        <v>0</v>
      </c>
    </row>
    <row r="18" spans="1:7">
      <c r="A18" s="463">
        <v>11</v>
      </c>
      <c r="B18" s="464" t="s">
        <v>513</v>
      </c>
      <c r="C18" s="465">
        <v>0</v>
      </c>
      <c r="D18" s="469">
        <v>733335625.56449997</v>
      </c>
      <c r="E18" s="465">
        <v>21960606.441700004</v>
      </c>
      <c r="F18" s="465">
        <v>29548187.997400004</v>
      </c>
      <c r="G18" s="466">
        <v>0</v>
      </c>
    </row>
    <row r="19" spans="1:7">
      <c r="A19" s="463">
        <v>12</v>
      </c>
      <c r="B19" s="467" t="s">
        <v>514</v>
      </c>
      <c r="C19" s="468"/>
      <c r="D19" s="469">
        <v>29088556.919999998</v>
      </c>
      <c r="E19" s="465">
        <v>9099716.1500000004</v>
      </c>
      <c r="F19" s="465">
        <v>702759.48</v>
      </c>
      <c r="G19" s="466">
        <v>0</v>
      </c>
    </row>
    <row r="20" spans="1:7">
      <c r="A20" s="463">
        <v>13</v>
      </c>
      <c r="B20" s="467" t="s">
        <v>515</v>
      </c>
      <c r="C20" s="465"/>
      <c r="D20" s="465">
        <v>704247068.64450002</v>
      </c>
      <c r="E20" s="465">
        <v>12860890.291700002</v>
      </c>
      <c r="F20" s="465">
        <v>28845428.517400004</v>
      </c>
      <c r="G20" s="466">
        <v>0</v>
      </c>
    </row>
    <row r="21" spans="1:7">
      <c r="A21" s="470">
        <v>14</v>
      </c>
      <c r="B21" s="471" t="s">
        <v>516</v>
      </c>
      <c r="C21" s="468"/>
      <c r="D21" s="468"/>
      <c r="E21" s="468"/>
      <c r="F21" s="468"/>
      <c r="G21" s="472">
        <v>14621207730.415926</v>
      </c>
    </row>
    <row r="22" spans="1:7">
      <c r="A22" s="473"/>
      <c r="B22" s="474" t="s">
        <v>517</v>
      </c>
      <c r="C22" s="475"/>
      <c r="D22" s="476"/>
      <c r="E22" s="475"/>
      <c r="F22" s="475"/>
      <c r="G22" s="477"/>
    </row>
    <row r="23" spans="1:7">
      <c r="A23" s="463">
        <v>15</v>
      </c>
      <c r="B23" s="464" t="s">
        <v>518</v>
      </c>
      <c r="C23" s="478">
        <v>4373096551.1599998</v>
      </c>
      <c r="D23" s="479">
        <v>1909829750</v>
      </c>
      <c r="E23" s="478"/>
      <c r="F23" s="478"/>
      <c r="G23" s="466">
        <v>177817293.98750001</v>
      </c>
    </row>
    <row r="24" spans="1:7">
      <c r="A24" s="463">
        <v>16</v>
      </c>
      <c r="B24" s="464" t="s">
        <v>519</v>
      </c>
      <c r="C24" s="465">
        <v>16731025.189999998</v>
      </c>
      <c r="D24" s="469">
        <v>1956940201.4373746</v>
      </c>
      <c r="E24" s="465">
        <v>1363803591.7901528</v>
      </c>
      <c r="F24" s="465">
        <v>8307415306.0478783</v>
      </c>
      <c r="G24" s="466">
        <v>8351051832.1033764</v>
      </c>
    </row>
    <row r="25" spans="1:7">
      <c r="A25" s="463">
        <v>17</v>
      </c>
      <c r="B25" s="467" t="s">
        <v>520</v>
      </c>
      <c r="C25" s="465"/>
      <c r="D25" s="469"/>
      <c r="E25" s="465"/>
      <c r="F25" s="465"/>
      <c r="G25" s="466"/>
    </row>
    <row r="26" spans="1:7" ht="26.25">
      <c r="A26" s="463">
        <v>18</v>
      </c>
      <c r="B26" s="467" t="s">
        <v>521</v>
      </c>
      <c r="C26" s="465">
        <v>16731025.189999998</v>
      </c>
      <c r="D26" s="469">
        <v>13678570.912600003</v>
      </c>
      <c r="E26" s="465">
        <v>29154103.5744</v>
      </c>
      <c r="F26" s="465">
        <v>12672969.715000002</v>
      </c>
      <c r="G26" s="466">
        <v>31811460.917590003</v>
      </c>
    </row>
    <row r="27" spans="1:7">
      <c r="A27" s="463">
        <v>19</v>
      </c>
      <c r="B27" s="467" t="s">
        <v>522</v>
      </c>
      <c r="C27" s="465">
        <v>0</v>
      </c>
      <c r="D27" s="469">
        <v>1675509745.8646855</v>
      </c>
      <c r="E27" s="465">
        <v>1123316997.5198402</v>
      </c>
      <c r="F27" s="465">
        <v>5046668721.9035969</v>
      </c>
      <c r="G27" s="466">
        <v>5687807669.2242041</v>
      </c>
    </row>
    <row r="28" spans="1:7">
      <c r="A28" s="463">
        <v>20</v>
      </c>
      <c r="B28" s="480" t="s">
        <v>523</v>
      </c>
      <c r="C28" s="465"/>
      <c r="D28" s="469"/>
      <c r="E28" s="465"/>
      <c r="F28" s="465"/>
      <c r="G28" s="466"/>
    </row>
    <row r="29" spans="1:7">
      <c r="A29" s="463">
        <v>21</v>
      </c>
      <c r="B29" s="467" t="s">
        <v>524</v>
      </c>
      <c r="C29" s="465"/>
      <c r="D29" s="469">
        <v>256719649.23598891</v>
      </c>
      <c r="E29" s="465">
        <v>208652839.69621265</v>
      </c>
      <c r="F29" s="465">
        <v>3122879071.033082</v>
      </c>
      <c r="G29" s="466">
        <v>2518161396.8629122</v>
      </c>
    </row>
    <row r="30" spans="1:7">
      <c r="A30" s="463">
        <v>22</v>
      </c>
      <c r="B30" s="480" t="s">
        <v>523</v>
      </c>
      <c r="C30" s="465"/>
      <c r="D30" s="469">
        <v>161596037.70225245</v>
      </c>
      <c r="E30" s="465">
        <v>134860616.72927105</v>
      </c>
      <c r="F30" s="465">
        <v>1844473546.3821957</v>
      </c>
      <c r="G30" s="466">
        <v>1347136132.3641865</v>
      </c>
    </row>
    <row r="31" spans="1:7">
      <c r="A31" s="463">
        <v>23</v>
      </c>
      <c r="B31" s="467" t="s">
        <v>525</v>
      </c>
      <c r="C31" s="465"/>
      <c r="D31" s="469">
        <v>11032235.4241</v>
      </c>
      <c r="E31" s="465">
        <v>2679650.9997</v>
      </c>
      <c r="F31" s="465">
        <v>125194543.3962</v>
      </c>
      <c r="G31" s="466">
        <v>113271305.09866999</v>
      </c>
    </row>
    <row r="32" spans="1:7">
      <c r="A32" s="463">
        <v>24</v>
      </c>
      <c r="B32" s="464" t="s">
        <v>526</v>
      </c>
      <c r="C32" s="465"/>
      <c r="D32" s="469"/>
      <c r="E32" s="465"/>
      <c r="F32" s="465"/>
      <c r="G32" s="466">
        <v>0</v>
      </c>
    </row>
    <row r="33" spans="1:7">
      <c r="A33" s="463">
        <v>25</v>
      </c>
      <c r="B33" s="464" t="s">
        <v>527</v>
      </c>
      <c r="C33" s="465">
        <v>619764739.64900005</v>
      </c>
      <c r="D33" s="465">
        <v>348376345.5124836</v>
      </c>
      <c r="E33" s="465">
        <v>148051523.11543518</v>
      </c>
      <c r="F33" s="465">
        <v>992120156.43696642</v>
      </c>
      <c r="G33" s="466">
        <v>1923767181.4031198</v>
      </c>
    </row>
    <row r="34" spans="1:7">
      <c r="A34" s="463">
        <v>26</v>
      </c>
      <c r="B34" s="467" t="s">
        <v>528</v>
      </c>
      <c r="C34" s="468"/>
      <c r="D34" s="469">
        <v>10045281.189999998</v>
      </c>
      <c r="E34" s="465">
        <v>19900850.650000002</v>
      </c>
      <c r="F34" s="465"/>
      <c r="G34" s="466">
        <v>29946131.84</v>
      </c>
    </row>
    <row r="35" spans="1:7">
      <c r="A35" s="463">
        <v>27</v>
      </c>
      <c r="B35" s="467" t="s">
        <v>529</v>
      </c>
      <c r="C35" s="465">
        <v>619764739.64900005</v>
      </c>
      <c r="D35" s="469">
        <v>338331064.3224836</v>
      </c>
      <c r="E35" s="465">
        <v>128150672.46543519</v>
      </c>
      <c r="F35" s="465">
        <v>992120156.43696642</v>
      </c>
      <c r="G35" s="466">
        <v>1893821049.5631199</v>
      </c>
    </row>
    <row r="36" spans="1:7">
      <c r="A36" s="463">
        <v>28</v>
      </c>
      <c r="B36" s="464" t="s">
        <v>530</v>
      </c>
      <c r="C36" s="465">
        <v>669102366.61860001</v>
      </c>
      <c r="D36" s="469">
        <v>403339800.48809993</v>
      </c>
      <c r="E36" s="465">
        <v>285573831.72300005</v>
      </c>
      <c r="F36" s="465">
        <v>894465904.6954</v>
      </c>
      <c r="G36" s="466">
        <v>236516367.25635001</v>
      </c>
    </row>
    <row r="37" spans="1:7">
      <c r="A37" s="470">
        <v>29</v>
      </c>
      <c r="B37" s="471" t="s">
        <v>531</v>
      </c>
      <c r="C37" s="643">
        <v>5678694682.6175995</v>
      </c>
      <c r="D37" s="643">
        <v>4618486097.4379578</v>
      </c>
      <c r="E37" s="643">
        <v>1797428946.628588</v>
      </c>
      <c r="F37" s="643">
        <v>10194001367.180244</v>
      </c>
      <c r="G37" s="472">
        <v>10689152674.750345</v>
      </c>
    </row>
    <row r="38" spans="1:7">
      <c r="A38" s="459"/>
      <c r="B38" s="481"/>
      <c r="C38" s="482"/>
      <c r="D38" s="482"/>
      <c r="E38" s="482"/>
      <c r="F38" s="482"/>
      <c r="G38" s="483"/>
    </row>
    <row r="39" spans="1:7" ht="15.75" thickBot="1">
      <c r="A39" s="484">
        <v>30</v>
      </c>
      <c r="B39" s="485" t="s">
        <v>532</v>
      </c>
      <c r="C39" s="334"/>
      <c r="D39" s="335"/>
      <c r="E39" s="335"/>
      <c r="F39" s="336"/>
      <c r="G39" s="486">
        <f>IFERROR(G21/G37,0)</f>
        <v>1.367854700490319</v>
      </c>
    </row>
    <row r="42" spans="1:7" ht="39">
      <c r="B42" s="451"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3"/>
  <sheetViews>
    <sheetView showGridLines="0" zoomScaleNormal="10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4.25"/>
  <cols>
    <col min="1" max="1" width="9.5703125" style="3" bestFit="1" customWidth="1"/>
    <col min="2" max="2" width="86" style="3" customWidth="1"/>
    <col min="3" max="3" width="18" style="3" customWidth="1"/>
    <col min="4" max="7" width="18" style="4" customWidth="1"/>
    <col min="8" max="13" width="6.7109375" style="5" customWidth="1"/>
    <col min="14" max="16384" width="9.140625" style="5"/>
  </cols>
  <sheetData>
    <row r="1" spans="1:8">
      <c r="A1" s="2" t="s">
        <v>30</v>
      </c>
      <c r="B1" s="3" t="str">
        <f>'Info '!C2</f>
        <v>Bank of Georgia</v>
      </c>
    </row>
    <row r="2" spans="1:8">
      <c r="A2" s="2" t="s">
        <v>31</v>
      </c>
      <c r="B2" s="443">
        <v>44377</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11" t="s">
        <v>6</v>
      </c>
      <c r="B5" s="12"/>
      <c r="C5" s="441" t="str">
        <f>INT((MONTH($B$2))/3)&amp;"Q"&amp;"-"&amp;YEAR($B$2)</f>
        <v>2Q-2021</v>
      </c>
      <c r="D5" s="441" t="str">
        <f>IF(INT(MONTH($B$2))=3, "4"&amp;"Q"&amp;"-"&amp;YEAR($B$2)-1, IF(INT(MONTH($B$2))=6, "1"&amp;"Q"&amp;"-"&amp;YEAR($B$2), IF(INT(MONTH($B$2))=9, "2"&amp;"Q"&amp;"-"&amp;YEAR($B$2),IF(INT(MONTH($B$2))=12, "3"&amp;"Q"&amp;"-"&amp;YEAR($B$2), 0))))</f>
        <v>1Q-2021</v>
      </c>
      <c r="E5" s="441" t="str">
        <f>IF(INT(MONTH($B$2))=3, "3"&amp;"Q"&amp;"-"&amp;YEAR($B$2)-1, IF(INT(MONTH($B$2))=6, "4"&amp;"Q"&amp;"-"&amp;YEAR($B$2)-1, IF(INT(MONTH($B$2))=9, "1"&amp;"Q"&amp;"-"&amp;YEAR($B$2),IF(INT(MONTH($B$2))=12, "2"&amp;"Q"&amp;"-"&amp;YEAR($B$2), 0))))</f>
        <v>4Q-2020</v>
      </c>
      <c r="F5" s="441" t="str">
        <f>IF(INT(MONTH($B$2))=3, "2"&amp;"Q"&amp;"-"&amp;YEAR($B$2)-1, IF(INT(MONTH($B$2))=6, "3"&amp;"Q"&amp;"-"&amp;YEAR($B$2)-1, IF(INT(MONTH($B$2))=9, "4"&amp;"Q"&amp;"-"&amp;YEAR($B$2)-1,IF(INT(MONTH($B$2))=12, "1"&amp;"Q"&amp;"-"&amp;YEAR($B$2), 0))))</f>
        <v>3Q-2020</v>
      </c>
      <c r="G5" s="442" t="str">
        <f>IF(INT(MONTH($B$2))=3, "1"&amp;"Q"&amp;"-"&amp;YEAR($B$2)-1, IF(INT(MONTH($B$2))=6, "2"&amp;"Q"&amp;"-"&amp;YEAR($B$2)-1, IF(INT(MONTH($B$2))=9, "3"&amp;"Q"&amp;"-"&amp;YEAR($B$2)-1,IF(INT(MONTH($B$2))=12, "4"&amp;"Q"&amp;"-"&amp;YEAR($B$2)-1, 0))))</f>
        <v>2Q-2020</v>
      </c>
    </row>
    <row r="6" spans="1:8">
      <c r="B6" s="219" t="s">
        <v>137</v>
      </c>
      <c r="C6" s="445"/>
      <c r="D6" s="445"/>
      <c r="E6" s="445"/>
      <c r="F6" s="445"/>
      <c r="G6" s="446"/>
    </row>
    <row r="7" spans="1:8">
      <c r="A7" s="13"/>
      <c r="B7" s="220" t="s">
        <v>135</v>
      </c>
      <c r="C7" s="445"/>
      <c r="D7" s="445"/>
      <c r="E7" s="445"/>
      <c r="F7" s="445"/>
      <c r="G7" s="446"/>
    </row>
    <row r="8" spans="1:8">
      <c r="A8" s="447">
        <v>1</v>
      </c>
      <c r="B8" s="14" t="s">
        <v>486</v>
      </c>
      <c r="C8" s="15">
        <v>2073560020.1997027</v>
      </c>
      <c r="D8" s="16">
        <v>1854811874.7498977</v>
      </c>
      <c r="E8" s="16">
        <v>1661530109.5137014</v>
      </c>
      <c r="F8" s="16">
        <v>1496143769.3024974</v>
      </c>
      <c r="G8" s="17">
        <v>1389626153.6950002</v>
      </c>
    </row>
    <row r="9" spans="1:8">
      <c r="A9" s="447">
        <v>2</v>
      </c>
      <c r="B9" s="14" t="s">
        <v>487</v>
      </c>
      <c r="C9" s="15">
        <v>2389590020.1997027</v>
      </c>
      <c r="D9" s="16">
        <v>2195991874.749898</v>
      </c>
      <c r="E9" s="16">
        <v>1989190109.5137014</v>
      </c>
      <c r="F9" s="16">
        <v>1824923769.3024974</v>
      </c>
      <c r="G9" s="17">
        <v>1695146153.6950002</v>
      </c>
    </row>
    <row r="10" spans="1:8">
      <c r="A10" s="447">
        <v>3</v>
      </c>
      <c r="B10" s="14" t="s">
        <v>244</v>
      </c>
      <c r="C10" s="15">
        <v>3171657136.6684561</v>
      </c>
      <c r="D10" s="16">
        <v>3072725368.0715184</v>
      </c>
      <c r="E10" s="16">
        <v>2819334734.9281831</v>
      </c>
      <c r="F10" s="16">
        <v>2627685354.3039861</v>
      </c>
      <c r="G10" s="17">
        <v>2457145020.8415403</v>
      </c>
    </row>
    <row r="11" spans="1:8">
      <c r="A11" s="447">
        <v>4</v>
      </c>
      <c r="B11" s="14" t="s">
        <v>489</v>
      </c>
      <c r="C11" s="15">
        <v>1850450551.2493849</v>
      </c>
      <c r="D11" s="16">
        <v>1292219484.3537927</v>
      </c>
      <c r="E11" s="16">
        <v>1182220009.8363709</v>
      </c>
      <c r="F11" s="16">
        <v>1042906996.9951419</v>
      </c>
      <c r="G11" s="17">
        <v>969957927.39580202</v>
      </c>
    </row>
    <row r="12" spans="1:8">
      <c r="A12" s="447">
        <v>5</v>
      </c>
      <c r="B12" s="14" t="s">
        <v>490</v>
      </c>
      <c r="C12" s="15">
        <v>2219528838.6362357</v>
      </c>
      <c r="D12" s="16">
        <v>1613262218.3694394</v>
      </c>
      <c r="E12" s="16">
        <v>1469759957.4729631</v>
      </c>
      <c r="F12" s="16">
        <v>1315117946.7334988</v>
      </c>
      <c r="G12" s="17">
        <v>1223144365.6267693</v>
      </c>
    </row>
    <row r="13" spans="1:8">
      <c r="A13" s="447">
        <v>6</v>
      </c>
      <c r="B13" s="14" t="s">
        <v>488</v>
      </c>
      <c r="C13" s="15">
        <v>2940042510.4769974</v>
      </c>
      <c r="D13" s="16">
        <v>2273246408.3944073</v>
      </c>
      <c r="E13" s="16">
        <v>2206301322.1168251</v>
      </c>
      <c r="F13" s="16">
        <v>2010722740.466332</v>
      </c>
      <c r="G13" s="17">
        <v>1868760792.4655383</v>
      </c>
    </row>
    <row r="14" spans="1:8">
      <c r="A14" s="13"/>
      <c r="B14" s="219" t="s">
        <v>492</v>
      </c>
      <c r="C14" s="445"/>
      <c r="D14" s="445"/>
      <c r="E14" s="445"/>
      <c r="F14" s="445"/>
      <c r="G14" s="446"/>
    </row>
    <row r="15" spans="1:8" ht="15" customHeight="1">
      <c r="A15" s="447">
        <v>7</v>
      </c>
      <c r="B15" s="14" t="s">
        <v>491</v>
      </c>
      <c r="C15" s="300">
        <v>16598810400.340219</v>
      </c>
      <c r="D15" s="16">
        <v>16516430453.718294</v>
      </c>
      <c r="E15" s="16">
        <v>16040093856.907156</v>
      </c>
      <c r="F15" s="16">
        <v>15162374036.939989</v>
      </c>
      <c r="G15" s="17">
        <v>14099109995.224945</v>
      </c>
    </row>
    <row r="16" spans="1:8">
      <c r="A16" s="13"/>
      <c r="B16" s="219" t="s">
        <v>493</v>
      </c>
      <c r="C16" s="445"/>
      <c r="D16" s="445"/>
      <c r="E16" s="445"/>
      <c r="F16" s="445"/>
      <c r="G16" s="446"/>
    </row>
    <row r="17" spans="1:7" s="18" customFormat="1">
      <c r="A17" s="447"/>
      <c r="B17" s="220" t="s">
        <v>477</v>
      </c>
      <c r="C17" s="301"/>
      <c r="D17" s="16"/>
      <c r="E17" s="16"/>
      <c r="F17" s="16"/>
      <c r="G17" s="17"/>
    </row>
    <row r="18" spans="1:7">
      <c r="A18" s="11">
        <v>8</v>
      </c>
      <c r="B18" s="14" t="s">
        <v>486</v>
      </c>
      <c r="C18" s="597">
        <v>0.12492220648277311</v>
      </c>
      <c r="D18" s="598">
        <v>0.11230101322119088</v>
      </c>
      <c r="E18" s="598">
        <v>0.1035860590552727</v>
      </c>
      <c r="F18" s="598">
        <v>9.8674769904597559E-2</v>
      </c>
      <c r="G18" s="599">
        <v>9.8561267637860522E-2</v>
      </c>
    </row>
    <row r="19" spans="1:7" ht="15" customHeight="1">
      <c r="A19" s="11">
        <v>9</v>
      </c>
      <c r="B19" s="14" t="s">
        <v>487</v>
      </c>
      <c r="C19" s="597">
        <v>0.14396152269747742</v>
      </c>
      <c r="D19" s="598">
        <v>0.13295801904070143</v>
      </c>
      <c r="E19" s="598">
        <v>0.12401362032287112</v>
      </c>
      <c r="F19" s="598">
        <v>0.12035870931929578</v>
      </c>
      <c r="G19" s="599">
        <v>0.12023072053974389</v>
      </c>
    </row>
    <row r="20" spans="1:7">
      <c r="A20" s="11">
        <v>10</v>
      </c>
      <c r="B20" s="14" t="s">
        <v>244</v>
      </c>
      <c r="C20" s="597">
        <v>0.19107737603915567</v>
      </c>
      <c r="D20" s="598">
        <v>0.18604052350668573</v>
      </c>
      <c r="E20" s="598">
        <v>0.17576796994327601</v>
      </c>
      <c r="F20" s="598">
        <v>0.17330302945318285</v>
      </c>
      <c r="G20" s="599">
        <v>0.17427660481219884</v>
      </c>
    </row>
    <row r="21" spans="1:7">
      <c r="A21" s="11">
        <v>11</v>
      </c>
      <c r="B21" s="14" t="s">
        <v>489</v>
      </c>
      <c r="C21" s="597">
        <v>0.11148091378954825</v>
      </c>
      <c r="D21" s="598">
        <v>7.8238423730527029E-2</v>
      </c>
      <c r="E21" s="598">
        <v>7.3704058117296203E-2</v>
      </c>
      <c r="F21" s="598">
        <v>6.8782566269260645E-2</v>
      </c>
      <c r="G21" s="599">
        <v>6.8795684814453195E-2</v>
      </c>
    </row>
    <row r="22" spans="1:7">
      <c r="A22" s="11">
        <v>12</v>
      </c>
      <c r="B22" s="14" t="s">
        <v>490</v>
      </c>
      <c r="C22" s="597">
        <v>0.1337161389945597</v>
      </c>
      <c r="D22" s="598">
        <v>9.7676203274676132E-2</v>
      </c>
      <c r="E22" s="598">
        <v>9.1630383873349833E-2</v>
      </c>
      <c r="F22" s="598">
        <v>8.6735622240256438E-2</v>
      </c>
      <c r="G22" s="599">
        <v>8.6753303296521631E-2</v>
      </c>
    </row>
    <row r="23" spans="1:7">
      <c r="A23" s="11">
        <v>13</v>
      </c>
      <c r="B23" s="14" t="s">
        <v>488</v>
      </c>
      <c r="C23" s="597">
        <v>0.17712368775636694</v>
      </c>
      <c r="D23" s="598">
        <v>0.13763545426866966</v>
      </c>
      <c r="E23" s="598">
        <v>0.13754915287897468</v>
      </c>
      <c r="F23" s="598">
        <v>0.13261265917643383</v>
      </c>
      <c r="G23" s="599">
        <v>0.13254459275077973</v>
      </c>
    </row>
    <row r="24" spans="1:7">
      <c r="A24" s="13"/>
      <c r="B24" s="219" t="s">
        <v>134</v>
      </c>
      <c r="C24" s="593"/>
      <c r="D24" s="593"/>
      <c r="E24" s="593"/>
      <c r="F24" s="593"/>
      <c r="G24" s="594"/>
    </row>
    <row r="25" spans="1:7" ht="15" customHeight="1">
      <c r="A25" s="448">
        <v>14</v>
      </c>
      <c r="B25" s="14" t="s">
        <v>133</v>
      </c>
      <c r="C25" s="590">
        <v>7.7902862922053215E-2</v>
      </c>
      <c r="D25" s="591">
        <v>7.6043517607818426E-2</v>
      </c>
      <c r="E25" s="591">
        <v>7.7700000000000005E-2</v>
      </c>
      <c r="F25" s="591">
        <v>7.6700000000000004E-2</v>
      </c>
      <c r="G25" s="592">
        <v>7.5800000000000006E-2</v>
      </c>
    </row>
    <row r="26" spans="1:7">
      <c r="A26" s="448">
        <v>15</v>
      </c>
      <c r="B26" s="14" t="s">
        <v>132</v>
      </c>
      <c r="C26" s="590">
        <v>3.9623754996395755E-2</v>
      </c>
      <c r="D26" s="591">
        <v>3.9721897649765685E-2</v>
      </c>
      <c r="E26" s="591">
        <v>4.3799999999999999E-2</v>
      </c>
      <c r="F26" s="591">
        <v>4.4200000000000003E-2</v>
      </c>
      <c r="G26" s="592">
        <v>4.4900000000000002E-2</v>
      </c>
    </row>
    <row r="27" spans="1:7">
      <c r="A27" s="448">
        <v>16</v>
      </c>
      <c r="B27" s="14" t="s">
        <v>131</v>
      </c>
      <c r="C27" s="590">
        <v>3.2817464192626974E-2</v>
      </c>
      <c r="D27" s="591">
        <v>3.1804445931864149E-2</v>
      </c>
      <c r="E27" s="591">
        <v>2.6100000000000002E-2</v>
      </c>
      <c r="F27" s="591">
        <v>2.4899999999999999E-2</v>
      </c>
      <c r="G27" s="592">
        <v>2.7799999999999998E-2</v>
      </c>
    </row>
    <row r="28" spans="1:7">
      <c r="A28" s="448">
        <v>17</v>
      </c>
      <c r="B28" s="14" t="s">
        <v>130</v>
      </c>
      <c r="C28" s="590">
        <v>3.827910792565746E-2</v>
      </c>
      <c r="D28" s="591">
        <v>3.6321619958052748E-2</v>
      </c>
      <c r="E28" s="591">
        <v>3.4000000000000002E-2</v>
      </c>
      <c r="F28" s="591">
        <v>3.2500000000000001E-2</v>
      </c>
      <c r="G28" s="592">
        <v>3.09E-2</v>
      </c>
    </row>
    <row r="29" spans="1:7">
      <c r="A29" s="448">
        <v>18</v>
      </c>
      <c r="B29" s="14" t="s">
        <v>270</v>
      </c>
      <c r="C29" s="590">
        <v>4.2241961360901185E-2</v>
      </c>
      <c r="D29" s="591">
        <v>3.7657011219597018E-2</v>
      </c>
      <c r="E29" s="591">
        <v>3.0999999999999999E-3</v>
      </c>
      <c r="F29" s="591">
        <v>-5.7999999999999996E-3</v>
      </c>
      <c r="G29" s="592">
        <v>-1.8200000000000001E-2</v>
      </c>
    </row>
    <row r="30" spans="1:7">
      <c r="A30" s="448">
        <v>19</v>
      </c>
      <c r="B30" s="14" t="s">
        <v>271</v>
      </c>
      <c r="C30" s="590">
        <v>0.42424591917042304</v>
      </c>
      <c r="D30" s="591">
        <v>0.39302036477068952</v>
      </c>
      <c r="E30" s="591">
        <v>3.4200000000000001E-2</v>
      </c>
      <c r="F30" s="591">
        <v>-6.3500000000000001E-2</v>
      </c>
      <c r="G30" s="592">
        <v>-0.19539999999999999</v>
      </c>
    </row>
    <row r="31" spans="1:7">
      <c r="A31" s="13"/>
      <c r="B31" s="219" t="s">
        <v>350</v>
      </c>
      <c r="C31" s="593"/>
      <c r="D31" s="593"/>
      <c r="E31" s="593"/>
      <c r="F31" s="593"/>
      <c r="G31" s="594"/>
    </row>
    <row r="32" spans="1:7">
      <c r="A32" s="448">
        <v>20</v>
      </c>
      <c r="B32" s="14" t="s">
        <v>129</v>
      </c>
      <c r="C32" s="590">
        <v>6.1887684230475366E-2</v>
      </c>
      <c r="D32" s="591">
        <v>8.2625882879420937E-2</v>
      </c>
      <c r="E32" s="591">
        <v>8.3500000000000005E-2</v>
      </c>
      <c r="F32" s="591">
        <v>5.91E-2</v>
      </c>
      <c r="G32" s="592">
        <v>5.3100000000000001E-2</v>
      </c>
    </row>
    <row r="33" spans="1:7" ht="15" customHeight="1">
      <c r="A33" s="448">
        <v>21</v>
      </c>
      <c r="B33" s="14" t="s">
        <v>128</v>
      </c>
      <c r="C33" s="590">
        <v>4.7140243816275164E-2</v>
      </c>
      <c r="D33" s="591">
        <v>5.3835392157695582E-2</v>
      </c>
      <c r="E33" s="591">
        <v>5.8299999999999998E-2</v>
      </c>
      <c r="F33" s="591">
        <v>6.1600000000000002E-2</v>
      </c>
      <c r="G33" s="592">
        <v>6.6000000000000003E-2</v>
      </c>
    </row>
    <row r="34" spans="1:7">
      <c r="A34" s="448">
        <v>22</v>
      </c>
      <c r="B34" s="14" t="s">
        <v>127</v>
      </c>
      <c r="C34" s="590">
        <v>0.54081494315375878</v>
      </c>
      <c r="D34" s="591">
        <v>0.56271366640593856</v>
      </c>
      <c r="E34" s="591">
        <v>0.56659999999999999</v>
      </c>
      <c r="F34" s="591">
        <v>0.58140000000000003</v>
      </c>
      <c r="G34" s="592">
        <v>0.5786</v>
      </c>
    </row>
    <row r="35" spans="1:7" ht="15" customHeight="1">
      <c r="A35" s="448">
        <v>23</v>
      </c>
      <c r="B35" s="14" t="s">
        <v>126</v>
      </c>
      <c r="C35" s="590">
        <v>0.52569082111265031</v>
      </c>
      <c r="D35" s="591">
        <v>0.55616217923747668</v>
      </c>
      <c r="E35" s="591">
        <v>0.54659999999999997</v>
      </c>
      <c r="F35" s="591">
        <v>0.55869999999999997</v>
      </c>
      <c r="G35" s="592">
        <v>0.53859999999999997</v>
      </c>
    </row>
    <row r="36" spans="1:7">
      <c r="A36" s="448">
        <v>24</v>
      </c>
      <c r="B36" s="14" t="s">
        <v>125</v>
      </c>
      <c r="C36" s="590">
        <v>4.6721691221349421E-2</v>
      </c>
      <c r="D36" s="591">
        <v>2.9082696768327313E-2</v>
      </c>
      <c r="E36" s="591">
        <v>0.19400000000000001</v>
      </c>
      <c r="F36" s="591">
        <v>0.13469999999999999</v>
      </c>
      <c r="G36" s="592">
        <v>5.1999999999999998E-2</v>
      </c>
    </row>
    <row r="37" spans="1:7" ht="15" customHeight="1">
      <c r="A37" s="13"/>
      <c r="B37" s="219" t="s">
        <v>351</v>
      </c>
      <c r="C37" s="593"/>
      <c r="D37" s="593"/>
      <c r="E37" s="593"/>
      <c r="F37" s="593"/>
      <c r="G37" s="594"/>
    </row>
    <row r="38" spans="1:7" ht="15" customHeight="1">
      <c r="A38" s="448">
        <v>25</v>
      </c>
      <c r="B38" s="14" t="s">
        <v>124</v>
      </c>
      <c r="C38" s="600">
        <v>0.1956356994047585</v>
      </c>
      <c r="D38" s="595">
        <v>0.22373956826986105</v>
      </c>
      <c r="E38" s="595">
        <v>0.20930000000000001</v>
      </c>
      <c r="F38" s="595">
        <v>0.24429999999999999</v>
      </c>
      <c r="G38" s="596">
        <v>0.2203</v>
      </c>
    </row>
    <row r="39" spans="1:7" ht="15" customHeight="1">
      <c r="A39" s="448">
        <v>26</v>
      </c>
      <c r="B39" s="14" t="s">
        <v>123</v>
      </c>
      <c r="C39" s="600">
        <v>0.61006133827413767</v>
      </c>
      <c r="D39" s="595">
        <v>0.63518500116616761</v>
      </c>
      <c r="E39" s="595">
        <v>0.60580000000000001</v>
      </c>
      <c r="F39" s="595">
        <v>0.62380000000000002</v>
      </c>
      <c r="G39" s="596">
        <v>0.6119</v>
      </c>
    </row>
    <row r="40" spans="1:7" ht="15" customHeight="1">
      <c r="A40" s="448">
        <v>27</v>
      </c>
      <c r="B40" s="14" t="s">
        <v>122</v>
      </c>
      <c r="C40" s="600">
        <v>0.29470005209219308</v>
      </c>
      <c r="D40" s="595">
        <v>0.29930663083605497</v>
      </c>
      <c r="E40" s="595">
        <v>0.29049999999999998</v>
      </c>
      <c r="F40" s="595">
        <v>0.28639999999999999</v>
      </c>
      <c r="G40" s="596">
        <v>0.27789999999999998</v>
      </c>
    </row>
    <row r="41" spans="1:7" ht="15" customHeight="1">
      <c r="A41" s="449"/>
      <c r="B41" s="219" t="s">
        <v>394</v>
      </c>
      <c r="C41" s="445"/>
      <c r="D41" s="445"/>
      <c r="E41" s="445"/>
      <c r="F41" s="445"/>
      <c r="G41" s="446"/>
    </row>
    <row r="42" spans="1:7">
      <c r="A42" s="448">
        <v>28</v>
      </c>
      <c r="B42" s="14" t="s">
        <v>377</v>
      </c>
      <c r="C42" s="19">
        <v>4999711552.5665751</v>
      </c>
      <c r="D42" s="20">
        <v>4974429847.0233536</v>
      </c>
      <c r="E42" s="20">
        <v>4724925985</v>
      </c>
      <c r="F42" s="20">
        <v>4436678184</v>
      </c>
      <c r="G42" s="21">
        <v>3822186633</v>
      </c>
    </row>
    <row r="43" spans="1:7" ht="15" customHeight="1">
      <c r="A43" s="448">
        <v>29</v>
      </c>
      <c r="B43" s="14" t="s">
        <v>389</v>
      </c>
      <c r="C43" s="19">
        <v>3677882958.3636408</v>
      </c>
      <c r="D43" s="20">
        <v>3484462549.7171888</v>
      </c>
      <c r="E43" s="20">
        <v>3411193233</v>
      </c>
      <c r="F43" s="20">
        <v>3127127806</v>
      </c>
      <c r="G43" s="21">
        <v>3012794566</v>
      </c>
    </row>
    <row r="44" spans="1:7" ht="15" customHeight="1">
      <c r="A44" s="487">
        <v>30</v>
      </c>
      <c r="B44" s="488" t="s">
        <v>378</v>
      </c>
      <c r="C44" s="601">
        <v>1.3593993091044529</v>
      </c>
      <c r="D44" s="602">
        <v>1.4276031887405694</v>
      </c>
      <c r="E44" s="602">
        <v>1.3851241082712362</v>
      </c>
      <c r="F44" s="602">
        <v>1.4187709806703053</v>
      </c>
      <c r="G44" s="603">
        <v>1.2686515954768884</v>
      </c>
    </row>
    <row r="45" spans="1:7" ht="15" customHeight="1">
      <c r="A45" s="487"/>
      <c r="B45" s="219" t="s">
        <v>495</v>
      </c>
      <c r="C45" s="489"/>
      <c r="D45" s="490"/>
      <c r="E45" s="490"/>
      <c r="F45" s="490"/>
      <c r="G45" s="491"/>
    </row>
    <row r="46" spans="1:7" ht="15" customHeight="1">
      <c r="A46" s="487">
        <v>31</v>
      </c>
      <c r="B46" s="488" t="s">
        <v>502</v>
      </c>
      <c r="C46" s="489">
        <v>14621207731.82093</v>
      </c>
      <c r="D46" s="490">
        <v>14757354181.663342</v>
      </c>
      <c r="E46" s="490">
        <v>14161211127.763449</v>
      </c>
      <c r="F46" s="490">
        <v>13406712899.002537</v>
      </c>
      <c r="G46" s="491">
        <v>12241300687.892048</v>
      </c>
    </row>
    <row r="47" spans="1:7" ht="15" customHeight="1">
      <c r="A47" s="487">
        <v>32</v>
      </c>
      <c r="B47" s="488" t="s">
        <v>517</v>
      </c>
      <c r="C47" s="489">
        <v>10689152674.750345</v>
      </c>
      <c r="D47" s="490">
        <v>10532377786.909607</v>
      </c>
      <c r="E47" s="490">
        <v>10298020443.480051</v>
      </c>
      <c r="F47" s="490">
        <v>9753322545.5996742</v>
      </c>
      <c r="G47" s="491">
        <v>8960585803.8593292</v>
      </c>
    </row>
    <row r="48" spans="1:7" ht="15" thickBot="1">
      <c r="A48" s="450">
        <v>33</v>
      </c>
      <c r="B48" s="221" t="s">
        <v>535</v>
      </c>
      <c r="C48" s="604">
        <v>1.3678547006217612</v>
      </c>
      <c r="D48" s="605">
        <v>1.4011417440803193</v>
      </c>
      <c r="E48" s="605">
        <v>1.3751391547032017</v>
      </c>
      <c r="F48" s="605">
        <v>1.3745790561444247</v>
      </c>
      <c r="G48" s="606">
        <v>1.3661272773728379</v>
      </c>
    </row>
    <row r="49" spans="1:2">
      <c r="A49" s="22"/>
    </row>
    <row r="50" spans="1:2" ht="38.25">
      <c r="B50" s="303" t="s">
        <v>478</v>
      </c>
    </row>
    <row r="51" spans="1:2" ht="51">
      <c r="B51" s="303" t="s">
        <v>393</v>
      </c>
    </row>
    <row r="53" spans="1:2">
      <c r="B53" s="30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26"/>
  <sheetViews>
    <sheetView showGridLines="0" zoomScaleNormal="100" workbookViewId="0"/>
  </sheetViews>
  <sheetFormatPr defaultColWidth="9.140625" defaultRowHeight="12.75"/>
  <cols>
    <col min="1" max="1" width="11.85546875" style="502" bestFit="1" customWidth="1"/>
    <col min="2" max="2" width="105.140625" style="502" bestFit="1" customWidth="1"/>
    <col min="3" max="3" width="13.85546875" style="502" bestFit="1" customWidth="1"/>
    <col min="4" max="4" width="8.7109375" style="502" bestFit="1" customWidth="1"/>
    <col min="5" max="5" width="17.42578125" style="502" bestFit="1" customWidth="1"/>
    <col min="6" max="6" width="8.7109375" style="502" bestFit="1" customWidth="1"/>
    <col min="7" max="7" width="28.5703125" style="502" bestFit="1" customWidth="1"/>
    <col min="8" max="8" width="12.140625" style="502" customWidth="1"/>
    <col min="9" max="16384" width="9.140625" style="502"/>
  </cols>
  <sheetData>
    <row r="1" spans="1:8">
      <c r="A1" s="492" t="s">
        <v>30</v>
      </c>
      <c r="B1" s="502" t="s">
        <v>709</v>
      </c>
    </row>
    <row r="2" spans="1:8" ht="13.5">
      <c r="A2" s="493" t="s">
        <v>31</v>
      </c>
      <c r="B2" s="529">
        <f>'1. key ratios '!B2</f>
        <v>44377</v>
      </c>
      <c r="C2" s="582"/>
    </row>
    <row r="3" spans="1:8">
      <c r="A3" s="494" t="s">
        <v>542</v>
      </c>
    </row>
    <row r="5" spans="1:8" ht="15" customHeight="1">
      <c r="A5" s="712" t="s">
        <v>543</v>
      </c>
      <c r="B5" s="713"/>
      <c r="C5" s="718" t="s">
        <v>544</v>
      </c>
      <c r="D5" s="719"/>
      <c r="E5" s="719"/>
      <c r="F5" s="719"/>
      <c r="G5" s="719"/>
      <c r="H5" s="720"/>
    </row>
    <row r="6" spans="1:8">
      <c r="A6" s="714"/>
      <c r="B6" s="715"/>
      <c r="C6" s="721"/>
      <c r="D6" s="722"/>
      <c r="E6" s="722"/>
      <c r="F6" s="722"/>
      <c r="G6" s="722"/>
      <c r="H6" s="723"/>
    </row>
    <row r="7" spans="1:8">
      <c r="A7" s="716"/>
      <c r="B7" s="717"/>
      <c r="C7" s="526" t="s">
        <v>545</v>
      </c>
      <c r="D7" s="526" t="s">
        <v>546</v>
      </c>
      <c r="E7" s="526" t="s">
        <v>547</v>
      </c>
      <c r="F7" s="526" t="s">
        <v>548</v>
      </c>
      <c r="G7" s="526" t="s">
        <v>549</v>
      </c>
      <c r="H7" s="526" t="s">
        <v>108</v>
      </c>
    </row>
    <row r="8" spans="1:8">
      <c r="A8" s="496">
        <v>1</v>
      </c>
      <c r="B8" s="495" t="s">
        <v>95</v>
      </c>
      <c r="C8" s="504">
        <v>2122691524.23</v>
      </c>
      <c r="D8" s="504">
        <v>57058104.922618203</v>
      </c>
      <c r="E8" s="504">
        <v>1020601284.5239035</v>
      </c>
      <c r="F8" s="504">
        <v>134802859.55917829</v>
      </c>
      <c r="G8" s="504">
        <v>0</v>
      </c>
      <c r="H8" s="504">
        <f>SUM(C8:G8)</f>
        <v>3335153773.2357001</v>
      </c>
    </row>
    <row r="9" spans="1:8">
      <c r="A9" s="496">
        <v>2</v>
      </c>
      <c r="B9" s="495" t="s">
        <v>96</v>
      </c>
      <c r="C9" s="504">
        <v>0</v>
      </c>
      <c r="D9" s="504"/>
      <c r="E9" s="504"/>
      <c r="F9" s="504"/>
      <c r="G9" s="504">
        <v>0</v>
      </c>
      <c r="H9" s="504">
        <f t="shared" ref="H9:H21" si="0">SUM(C9:G9)</f>
        <v>0</v>
      </c>
    </row>
    <row r="10" spans="1:8">
      <c r="A10" s="496">
        <v>3</v>
      </c>
      <c r="B10" s="495" t="s">
        <v>268</v>
      </c>
      <c r="C10" s="504"/>
      <c r="D10" s="504"/>
      <c r="E10" s="504"/>
      <c r="F10" s="504"/>
      <c r="G10" s="504"/>
      <c r="H10" s="504">
        <f t="shared" si="0"/>
        <v>0</v>
      </c>
    </row>
    <row r="11" spans="1:8">
      <c r="A11" s="496">
        <v>4</v>
      </c>
      <c r="B11" s="495" t="s">
        <v>97</v>
      </c>
      <c r="C11" s="504"/>
      <c r="D11" s="504">
        <v>86187267.740000024</v>
      </c>
      <c r="E11" s="504">
        <v>685795783.24000001</v>
      </c>
      <c r="F11" s="504"/>
      <c r="G11" s="504"/>
      <c r="H11" s="504">
        <f t="shared" si="0"/>
        <v>771983050.98000002</v>
      </c>
    </row>
    <row r="12" spans="1:8">
      <c r="A12" s="496">
        <v>5</v>
      </c>
      <c r="B12" s="495" t="s">
        <v>98</v>
      </c>
      <c r="C12" s="504"/>
      <c r="D12" s="504"/>
      <c r="E12" s="504"/>
      <c r="F12" s="504"/>
      <c r="G12" s="504"/>
      <c r="H12" s="504">
        <f t="shared" si="0"/>
        <v>0</v>
      </c>
    </row>
    <row r="13" spans="1:8">
      <c r="A13" s="496">
        <v>6</v>
      </c>
      <c r="B13" s="495" t="s">
        <v>99</v>
      </c>
      <c r="C13" s="504">
        <v>513644778.30000001</v>
      </c>
      <c r="D13" s="504">
        <v>405156637.8409</v>
      </c>
      <c r="E13" s="504"/>
      <c r="F13" s="504"/>
      <c r="G13" s="504">
        <v>0</v>
      </c>
      <c r="H13" s="504">
        <f t="shared" si="0"/>
        <v>918801416.14090002</v>
      </c>
    </row>
    <row r="14" spans="1:8">
      <c r="A14" s="496">
        <v>7</v>
      </c>
      <c r="B14" s="495" t="s">
        <v>100</v>
      </c>
      <c r="C14" s="504">
        <v>0</v>
      </c>
      <c r="D14" s="504">
        <v>1225072584.4424865</v>
      </c>
      <c r="E14" s="504">
        <v>1895814893.6331038</v>
      </c>
      <c r="F14" s="504">
        <v>2246874620.2032399</v>
      </c>
      <c r="G14" s="504">
        <v>70618992.120710954</v>
      </c>
      <c r="H14" s="504">
        <f t="shared" si="0"/>
        <v>5438381090.3995409</v>
      </c>
    </row>
    <row r="15" spans="1:8">
      <c r="A15" s="496">
        <v>8</v>
      </c>
      <c r="B15" s="495" t="s">
        <v>101</v>
      </c>
      <c r="C15" s="504">
        <v>0</v>
      </c>
      <c r="D15" s="504">
        <v>437178895.00667512</v>
      </c>
      <c r="E15" s="504">
        <v>2019195450.7350469</v>
      </c>
      <c r="F15" s="504">
        <v>1365664467.1262245</v>
      </c>
      <c r="G15" s="504">
        <v>5617174.5394539293</v>
      </c>
      <c r="H15" s="504">
        <f t="shared" si="0"/>
        <v>3827655987.4074006</v>
      </c>
    </row>
    <row r="16" spans="1:8">
      <c r="A16" s="496">
        <v>9</v>
      </c>
      <c r="B16" s="495" t="s">
        <v>102</v>
      </c>
      <c r="C16" s="504"/>
      <c r="D16" s="504">
        <v>76840209.03014186</v>
      </c>
      <c r="E16" s="504">
        <v>704715623.55855942</v>
      </c>
      <c r="F16" s="504">
        <v>2436557553.6255355</v>
      </c>
      <c r="G16" s="504">
        <v>1543970.3246210711</v>
      </c>
      <c r="H16" s="504">
        <f t="shared" si="0"/>
        <v>3219657356.5388579</v>
      </c>
    </row>
    <row r="17" spans="1:8">
      <c r="A17" s="496">
        <v>10</v>
      </c>
      <c r="B17" s="530" t="s">
        <v>561</v>
      </c>
      <c r="C17" s="504"/>
      <c r="D17" s="504">
        <v>13771761.447560009</v>
      </c>
      <c r="E17" s="504">
        <v>24239527.87861301</v>
      </c>
      <c r="F17" s="504">
        <v>32780820.336450979</v>
      </c>
      <c r="G17" s="504">
        <v>66082722.828575999</v>
      </c>
      <c r="H17" s="504">
        <f t="shared" si="0"/>
        <v>136874832.4912</v>
      </c>
    </row>
    <row r="18" spans="1:8">
      <c r="A18" s="496">
        <v>11</v>
      </c>
      <c r="B18" s="495" t="s">
        <v>104</v>
      </c>
      <c r="C18" s="504"/>
      <c r="D18" s="504">
        <v>56370402.421220005</v>
      </c>
      <c r="E18" s="504">
        <v>410443153.60865307</v>
      </c>
      <c r="F18" s="504">
        <v>837486875.37034607</v>
      </c>
      <c r="G18" s="504">
        <v>38033517.290211998</v>
      </c>
      <c r="H18" s="504">
        <f t="shared" si="0"/>
        <v>1342333948.6904311</v>
      </c>
    </row>
    <row r="19" spans="1:8">
      <c r="A19" s="496">
        <v>12</v>
      </c>
      <c r="B19" s="495" t="s">
        <v>105</v>
      </c>
      <c r="C19" s="504"/>
      <c r="D19" s="504"/>
      <c r="E19" s="504"/>
      <c r="F19" s="504"/>
      <c r="G19" s="504"/>
      <c r="H19" s="504">
        <f t="shared" si="0"/>
        <v>0</v>
      </c>
    </row>
    <row r="20" spans="1:8">
      <c r="A20" s="496">
        <v>13</v>
      </c>
      <c r="B20" s="495" t="s">
        <v>246</v>
      </c>
      <c r="C20" s="504"/>
      <c r="D20" s="504"/>
      <c r="E20" s="504"/>
      <c r="F20" s="504"/>
      <c r="G20" s="504"/>
      <c r="H20" s="504">
        <f t="shared" si="0"/>
        <v>0</v>
      </c>
    </row>
    <row r="21" spans="1:8">
      <c r="A21" s="496">
        <v>14</v>
      </c>
      <c r="B21" s="495" t="s">
        <v>107</v>
      </c>
      <c r="C21" s="504">
        <v>698697897.18000007</v>
      </c>
      <c r="D21" s="504">
        <v>204041989.77831787</v>
      </c>
      <c r="E21" s="504"/>
      <c r="F21" s="504"/>
      <c r="G21" s="504">
        <v>519110366.08999997</v>
      </c>
      <c r="H21" s="504">
        <f t="shared" si="0"/>
        <v>1421850253.0483179</v>
      </c>
    </row>
    <row r="22" spans="1:8">
      <c r="A22" s="497">
        <v>15</v>
      </c>
      <c r="B22" s="504" t="s">
        <v>108</v>
      </c>
      <c r="C22" s="504">
        <f>+SUM(C8:C16)+SUM(C18:C21)</f>
        <v>3335034199.71</v>
      </c>
      <c r="D22" s="504">
        <f t="shared" ref="D22:G22" si="1">+SUM(D8:D16)+SUM(D18:D21)</f>
        <v>2547906091.1823597</v>
      </c>
      <c r="E22" s="504">
        <f t="shared" si="1"/>
        <v>6736566189.2992668</v>
      </c>
      <c r="F22" s="504">
        <f t="shared" si="1"/>
        <v>7021386375.8845243</v>
      </c>
      <c r="G22" s="504">
        <f t="shared" si="1"/>
        <v>634924020.36499786</v>
      </c>
      <c r="H22" s="504">
        <f>+SUM(H8:H16)+SUM(H18:H21)</f>
        <v>20275816876.441151</v>
      </c>
    </row>
    <row r="26" spans="1:8" ht="25.5">
      <c r="B26" s="531"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26"/>
  <sheetViews>
    <sheetView showGridLines="0" zoomScaleNormal="100" workbookViewId="0"/>
  </sheetViews>
  <sheetFormatPr defaultColWidth="9.140625" defaultRowHeight="12.75"/>
  <cols>
    <col min="1" max="1" width="11.85546875" style="532" bestFit="1" customWidth="1"/>
    <col min="2" max="2" width="114.7109375" style="502" customWidth="1"/>
    <col min="3" max="3" width="22.42578125" style="502" customWidth="1"/>
    <col min="4" max="4" width="23.5703125" style="502" customWidth="1"/>
    <col min="5" max="8" width="22.140625" style="502" customWidth="1"/>
    <col min="9" max="9" width="41.42578125" style="502" customWidth="1"/>
    <col min="10" max="16384" width="9.140625" style="502"/>
  </cols>
  <sheetData>
    <row r="1" spans="1:9">
      <c r="A1" s="492" t="s">
        <v>30</v>
      </c>
      <c r="B1" s="502" t="s">
        <v>709</v>
      </c>
    </row>
    <row r="2" spans="1:9" ht="13.5">
      <c r="A2" s="493" t="s">
        <v>31</v>
      </c>
      <c r="B2" s="529">
        <f>'1. key ratios '!B2</f>
        <v>44377</v>
      </c>
      <c r="C2" s="582"/>
    </row>
    <row r="3" spans="1:9">
      <c r="A3" s="494" t="s">
        <v>550</v>
      </c>
    </row>
    <row r="4" spans="1:9">
      <c r="C4" s="533" t="s">
        <v>0</v>
      </c>
      <c r="D4" s="533" t="s">
        <v>1</v>
      </c>
      <c r="E4" s="533" t="s">
        <v>2</v>
      </c>
      <c r="F4" s="533" t="s">
        <v>3</v>
      </c>
      <c r="G4" s="533" t="s">
        <v>4</v>
      </c>
      <c r="H4" s="533" t="s">
        <v>5</v>
      </c>
      <c r="I4" s="533" t="s">
        <v>8</v>
      </c>
    </row>
    <row r="5" spans="1:9" ht="44.25" customHeight="1">
      <c r="A5" s="712" t="s">
        <v>551</v>
      </c>
      <c r="B5" s="713"/>
      <c r="C5" s="726" t="s">
        <v>552</v>
      </c>
      <c r="D5" s="726"/>
      <c r="E5" s="726" t="s">
        <v>553</v>
      </c>
      <c r="F5" s="726" t="s">
        <v>554</v>
      </c>
      <c r="G5" s="724" t="s">
        <v>555</v>
      </c>
      <c r="H5" s="724" t="s">
        <v>556</v>
      </c>
      <c r="I5" s="534" t="s">
        <v>557</v>
      </c>
    </row>
    <row r="6" spans="1:9" ht="60" customHeight="1">
      <c r="A6" s="716"/>
      <c r="B6" s="717"/>
      <c r="C6" s="522" t="s">
        <v>558</v>
      </c>
      <c r="D6" s="522" t="s">
        <v>559</v>
      </c>
      <c r="E6" s="726"/>
      <c r="F6" s="726"/>
      <c r="G6" s="725"/>
      <c r="H6" s="725"/>
      <c r="I6" s="534" t="s">
        <v>560</v>
      </c>
    </row>
    <row r="7" spans="1:9">
      <c r="A7" s="500">
        <v>1</v>
      </c>
      <c r="B7" s="495" t="s">
        <v>95</v>
      </c>
      <c r="C7" s="498"/>
      <c r="D7" s="498">
        <v>3335153773.2357001</v>
      </c>
      <c r="E7" s="498"/>
      <c r="F7" s="498"/>
      <c r="G7" s="498"/>
      <c r="H7" s="498"/>
      <c r="I7" s="499">
        <f t="shared" ref="I7:I23" si="0">C7+D7-E7-F7-G7</f>
        <v>3335153773.2357001</v>
      </c>
    </row>
    <row r="8" spans="1:9">
      <c r="A8" s="500">
        <v>2</v>
      </c>
      <c r="B8" s="495" t="s">
        <v>96</v>
      </c>
      <c r="C8" s="498"/>
      <c r="D8" s="498"/>
      <c r="E8" s="498"/>
      <c r="F8" s="498"/>
      <c r="G8" s="498"/>
      <c r="H8" s="498"/>
      <c r="I8" s="499">
        <f t="shared" si="0"/>
        <v>0</v>
      </c>
    </row>
    <row r="9" spans="1:9">
      <c r="A9" s="500">
        <v>3</v>
      </c>
      <c r="B9" s="495" t="s">
        <v>268</v>
      </c>
      <c r="C9" s="498"/>
      <c r="D9" s="498"/>
      <c r="E9" s="498"/>
      <c r="F9" s="498"/>
      <c r="G9" s="498"/>
      <c r="H9" s="498"/>
      <c r="I9" s="499">
        <f t="shared" si="0"/>
        <v>0</v>
      </c>
    </row>
    <row r="10" spans="1:9">
      <c r="A10" s="500">
        <v>4</v>
      </c>
      <c r="B10" s="495" t="s">
        <v>97</v>
      </c>
      <c r="C10" s="498"/>
      <c r="D10" s="498">
        <v>771983050.98000002</v>
      </c>
      <c r="E10" s="498"/>
      <c r="F10" s="498"/>
      <c r="G10" s="498"/>
      <c r="H10" s="498"/>
      <c r="I10" s="499">
        <f t="shared" si="0"/>
        <v>771983050.98000002</v>
      </c>
    </row>
    <row r="11" spans="1:9">
      <c r="A11" s="500">
        <v>5</v>
      </c>
      <c r="B11" s="495" t="s">
        <v>98</v>
      </c>
      <c r="C11" s="498"/>
      <c r="D11" s="498"/>
      <c r="E11" s="498"/>
      <c r="F11" s="498"/>
      <c r="G11" s="498"/>
      <c r="H11" s="498"/>
      <c r="I11" s="499">
        <f t="shared" si="0"/>
        <v>0</v>
      </c>
    </row>
    <row r="12" spans="1:9">
      <c r="A12" s="500">
        <v>6</v>
      </c>
      <c r="B12" s="495" t="s">
        <v>99</v>
      </c>
      <c r="C12" s="498"/>
      <c r="D12" s="498">
        <v>918801416.14090002</v>
      </c>
      <c r="E12" s="498"/>
      <c r="F12" s="498"/>
      <c r="G12" s="498"/>
      <c r="H12" s="498"/>
      <c r="I12" s="499">
        <f t="shared" si="0"/>
        <v>918801416.14090002</v>
      </c>
    </row>
    <row r="13" spans="1:9">
      <c r="A13" s="500">
        <v>7</v>
      </c>
      <c r="B13" s="495" t="s">
        <v>100</v>
      </c>
      <c r="C13" s="498">
        <v>357223796.40999997</v>
      </c>
      <c r="D13" s="498">
        <v>5239370380.8933897</v>
      </c>
      <c r="E13" s="498">
        <v>158213086.90384817</v>
      </c>
      <c r="F13" s="498">
        <v>94094749.678499997</v>
      </c>
      <c r="G13" s="498"/>
      <c r="H13" s="498">
        <v>2508743.2799999998</v>
      </c>
      <c r="I13" s="499">
        <f t="shared" si="0"/>
        <v>5344286340.7210417</v>
      </c>
    </row>
    <row r="14" spans="1:9">
      <c r="A14" s="500">
        <v>8</v>
      </c>
      <c r="B14" s="495" t="s">
        <v>101</v>
      </c>
      <c r="C14" s="498">
        <v>331609243.77740848</v>
      </c>
      <c r="D14" s="498">
        <v>3646282974.1070261</v>
      </c>
      <c r="E14" s="498">
        <v>150236230.4770343</v>
      </c>
      <c r="F14" s="498">
        <v>65690583.648978479</v>
      </c>
      <c r="G14" s="498"/>
      <c r="H14" s="498">
        <v>20525352.820299052</v>
      </c>
      <c r="I14" s="499">
        <f t="shared" si="0"/>
        <v>3761965403.7584219</v>
      </c>
    </row>
    <row r="15" spans="1:9">
      <c r="A15" s="500">
        <v>9</v>
      </c>
      <c r="B15" s="495" t="s">
        <v>102</v>
      </c>
      <c r="C15" s="498">
        <v>174925594.80000001</v>
      </c>
      <c r="D15" s="498">
        <v>3114900352.2705588</v>
      </c>
      <c r="E15" s="498">
        <v>70168590.531701103</v>
      </c>
      <c r="F15" s="498">
        <v>58734305.818700001</v>
      </c>
      <c r="G15" s="498"/>
      <c r="H15" s="498">
        <v>1007157.81</v>
      </c>
      <c r="I15" s="499">
        <f t="shared" si="0"/>
        <v>3160923050.7201581</v>
      </c>
    </row>
    <row r="16" spans="1:9">
      <c r="A16" s="500">
        <v>10</v>
      </c>
      <c r="B16" s="530" t="s">
        <v>561</v>
      </c>
      <c r="C16" s="498">
        <v>226480232.18000001</v>
      </c>
      <c r="D16" s="498">
        <v>7183135.8521999549</v>
      </c>
      <c r="E16" s="498">
        <v>96788535.540999994</v>
      </c>
      <c r="F16" s="498">
        <v>136734.26949999999</v>
      </c>
      <c r="G16" s="498"/>
      <c r="H16" s="498">
        <v>24066353.350299053</v>
      </c>
      <c r="I16" s="499">
        <f t="shared" si="0"/>
        <v>136738098.22169998</v>
      </c>
    </row>
    <row r="17" spans="1:9">
      <c r="A17" s="500">
        <v>11</v>
      </c>
      <c r="B17" s="495" t="s">
        <v>104</v>
      </c>
      <c r="C17" s="498">
        <v>450009.42</v>
      </c>
      <c r="D17" s="498">
        <v>1342204450.498431</v>
      </c>
      <c r="E17" s="498">
        <v>320511.228</v>
      </c>
      <c r="F17" s="498">
        <v>25662444.460700136</v>
      </c>
      <c r="G17" s="498"/>
      <c r="H17" s="498">
        <v>25099.439999999999</v>
      </c>
      <c r="I17" s="499">
        <f t="shared" si="0"/>
        <v>1316671504.2297311</v>
      </c>
    </row>
    <row r="18" spans="1:9">
      <c r="A18" s="500">
        <v>12</v>
      </c>
      <c r="B18" s="495" t="s">
        <v>105</v>
      </c>
      <c r="C18" s="498"/>
      <c r="D18" s="498"/>
      <c r="E18" s="498"/>
      <c r="F18" s="498"/>
      <c r="G18" s="498"/>
      <c r="H18" s="498"/>
      <c r="I18" s="499">
        <f t="shared" si="0"/>
        <v>0</v>
      </c>
    </row>
    <row r="19" spans="1:9">
      <c r="A19" s="500">
        <v>13</v>
      </c>
      <c r="B19" s="495" t="s">
        <v>246</v>
      </c>
      <c r="C19" s="498"/>
      <c r="D19" s="498"/>
      <c r="E19" s="498"/>
      <c r="F19" s="498"/>
      <c r="G19" s="498"/>
      <c r="H19" s="498"/>
      <c r="I19" s="499">
        <f t="shared" si="0"/>
        <v>0</v>
      </c>
    </row>
    <row r="20" spans="1:9">
      <c r="A20" s="500">
        <v>14</v>
      </c>
      <c r="B20" s="495" t="s">
        <v>107</v>
      </c>
      <c r="C20" s="498">
        <v>321474115.3547799</v>
      </c>
      <c r="D20" s="498">
        <v>1409396054.8524363</v>
      </c>
      <c r="E20" s="498">
        <v>152629088.08776462</v>
      </c>
      <c r="F20" s="498">
        <v>63772.921299790032</v>
      </c>
      <c r="G20" s="498">
        <v>6908066</v>
      </c>
      <c r="H20" s="498">
        <v>538930.02</v>
      </c>
      <c r="I20" s="499">
        <f t="shared" si="0"/>
        <v>1571269243.1981518</v>
      </c>
    </row>
    <row r="21" spans="1:9" s="535" customFormat="1">
      <c r="A21" s="501">
        <v>15</v>
      </c>
      <c r="B21" s="504" t="s">
        <v>108</v>
      </c>
      <c r="C21" s="504">
        <v>1185682759.7621884</v>
      </c>
      <c r="D21" s="504">
        <v>19778092452.978439</v>
      </c>
      <c r="E21" s="504">
        <v>531567507.2283482</v>
      </c>
      <c r="F21" s="504">
        <v>244245856.52817839</v>
      </c>
      <c r="G21" s="504">
        <v>42589990.619999997</v>
      </c>
      <c r="H21" s="504">
        <v>24605283.370299052</v>
      </c>
      <c r="I21" s="499">
        <f t="shared" si="0"/>
        <v>20145371858.364101</v>
      </c>
    </row>
    <row r="22" spans="1:9">
      <c r="A22" s="536">
        <v>16</v>
      </c>
      <c r="B22" s="537" t="s">
        <v>562</v>
      </c>
      <c r="C22" s="498">
        <v>864208644.40740836</v>
      </c>
      <c r="D22" s="498">
        <v>13254397877.937613</v>
      </c>
      <c r="E22" s="498">
        <v>378938419.14058387</v>
      </c>
      <c r="F22" s="498">
        <v>243203274.59619993</v>
      </c>
      <c r="G22" s="498">
        <v>35681924.619999997</v>
      </c>
      <c r="H22" s="498">
        <v>24066353.350299053</v>
      </c>
      <c r="I22" s="499">
        <f t="shared" si="0"/>
        <v>13460782903.988237</v>
      </c>
    </row>
    <row r="23" spans="1:9">
      <c r="A23" s="536">
        <v>17</v>
      </c>
      <c r="B23" s="537" t="s">
        <v>563</v>
      </c>
      <c r="C23" s="498"/>
      <c r="D23" s="498">
        <v>2015961242.6300001</v>
      </c>
      <c r="E23" s="498"/>
      <c r="F23" s="498">
        <v>548421.14</v>
      </c>
      <c r="G23" s="498"/>
      <c r="H23" s="498">
        <v>0</v>
      </c>
      <c r="I23" s="499">
        <f t="shared" si="0"/>
        <v>2015412821.49</v>
      </c>
    </row>
    <row r="26" spans="1:9" ht="25.5">
      <c r="B26" s="531"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47"/>
  <sheetViews>
    <sheetView showGridLines="0" zoomScaleNormal="100" workbookViewId="0"/>
  </sheetViews>
  <sheetFormatPr defaultColWidth="9.140625" defaultRowHeight="12.75"/>
  <cols>
    <col min="1" max="1" width="11" style="502" bestFit="1" customWidth="1"/>
    <col min="2" max="2" width="93.42578125" style="502" customWidth="1"/>
    <col min="3" max="8" width="22" style="502" customWidth="1"/>
    <col min="9" max="9" width="42.28515625" style="502" bestFit="1" customWidth="1"/>
    <col min="10" max="16384" width="9.140625" style="502"/>
  </cols>
  <sheetData>
    <row r="1" spans="1:9">
      <c r="A1" s="492" t="s">
        <v>30</v>
      </c>
      <c r="B1" s="502" t="s">
        <v>709</v>
      </c>
    </row>
    <row r="2" spans="1:9" ht="13.5">
      <c r="A2" s="493" t="s">
        <v>31</v>
      </c>
      <c r="B2" s="529">
        <f>'1. key ratios '!B2</f>
        <v>44377</v>
      </c>
      <c r="C2" s="582"/>
    </row>
    <row r="3" spans="1:9">
      <c r="A3" s="494" t="s">
        <v>564</v>
      </c>
    </row>
    <row r="4" spans="1:9">
      <c r="C4" s="533" t="s">
        <v>0</v>
      </c>
      <c r="D4" s="533" t="s">
        <v>1</v>
      </c>
      <c r="E4" s="533" t="s">
        <v>2</v>
      </c>
      <c r="F4" s="533" t="s">
        <v>3</v>
      </c>
      <c r="G4" s="533" t="s">
        <v>4</v>
      </c>
      <c r="H4" s="533" t="s">
        <v>5</v>
      </c>
      <c r="I4" s="533" t="s">
        <v>8</v>
      </c>
    </row>
    <row r="5" spans="1:9" ht="46.5" customHeight="1">
      <c r="A5" s="712" t="s">
        <v>705</v>
      </c>
      <c r="B5" s="713"/>
      <c r="C5" s="726" t="s">
        <v>552</v>
      </c>
      <c r="D5" s="726"/>
      <c r="E5" s="726" t="s">
        <v>553</v>
      </c>
      <c r="F5" s="726" t="s">
        <v>554</v>
      </c>
      <c r="G5" s="724" t="s">
        <v>555</v>
      </c>
      <c r="H5" s="724" t="s">
        <v>556</v>
      </c>
      <c r="I5" s="534" t="s">
        <v>557</v>
      </c>
    </row>
    <row r="6" spans="1:9" ht="75" customHeight="1">
      <c r="A6" s="716"/>
      <c r="B6" s="717"/>
      <c r="C6" s="522" t="s">
        <v>558</v>
      </c>
      <c r="D6" s="522" t="s">
        <v>559</v>
      </c>
      <c r="E6" s="726"/>
      <c r="F6" s="726"/>
      <c r="G6" s="725"/>
      <c r="H6" s="725"/>
      <c r="I6" s="534" t="s">
        <v>560</v>
      </c>
    </row>
    <row r="7" spans="1:9">
      <c r="A7" s="498">
        <v>1</v>
      </c>
      <c r="B7" s="503" t="s">
        <v>695</v>
      </c>
      <c r="C7" s="573">
        <v>21687490.184249997</v>
      </c>
      <c r="D7" s="573">
        <v>3983854308.1258125</v>
      </c>
      <c r="E7" s="573">
        <v>10106696.120000001</v>
      </c>
      <c r="F7" s="573">
        <v>12321525.6808</v>
      </c>
      <c r="G7" s="573">
        <v>0</v>
      </c>
      <c r="H7" s="573">
        <v>0</v>
      </c>
      <c r="I7" s="574">
        <f t="shared" ref="I7:I34" si="0">C7+D7-E7-F7-G7</f>
        <v>3983113576.5092626</v>
      </c>
    </row>
    <row r="8" spans="1:9">
      <c r="A8" s="498">
        <v>2</v>
      </c>
      <c r="B8" s="503" t="s">
        <v>565</v>
      </c>
      <c r="C8" s="573">
        <v>145903008.34091112</v>
      </c>
      <c r="D8" s="573">
        <v>2665193604.1121535</v>
      </c>
      <c r="E8" s="573">
        <v>44602871.17400001</v>
      </c>
      <c r="F8" s="573">
        <v>18220387.1096</v>
      </c>
      <c r="G8" s="573">
        <v>0</v>
      </c>
      <c r="H8" s="573">
        <v>110039.31000000001</v>
      </c>
      <c r="I8" s="574">
        <f t="shared" si="0"/>
        <v>2748273354.1694646</v>
      </c>
    </row>
    <row r="9" spans="1:9">
      <c r="A9" s="498">
        <v>3</v>
      </c>
      <c r="B9" s="503" t="s">
        <v>566</v>
      </c>
      <c r="C9" s="573">
        <v>0</v>
      </c>
      <c r="D9" s="573">
        <v>0</v>
      </c>
      <c r="E9" s="573">
        <v>0</v>
      </c>
      <c r="F9" s="573">
        <v>0</v>
      </c>
      <c r="G9" s="573">
        <v>0</v>
      </c>
      <c r="H9" s="573">
        <v>0</v>
      </c>
      <c r="I9" s="574">
        <f t="shared" si="0"/>
        <v>0</v>
      </c>
    </row>
    <row r="10" spans="1:9">
      <c r="A10" s="498">
        <v>4</v>
      </c>
      <c r="B10" s="503" t="s">
        <v>696</v>
      </c>
      <c r="C10" s="573">
        <v>32909879.930000003</v>
      </c>
      <c r="D10" s="573">
        <v>387210938.51865399</v>
      </c>
      <c r="E10" s="573">
        <v>13597683.645</v>
      </c>
      <c r="F10" s="573">
        <v>6920149.4299999997</v>
      </c>
      <c r="G10" s="573">
        <v>0</v>
      </c>
      <c r="H10" s="573">
        <v>0</v>
      </c>
      <c r="I10" s="574">
        <f t="shared" si="0"/>
        <v>399602985.37365401</v>
      </c>
    </row>
    <row r="11" spans="1:9">
      <c r="A11" s="498">
        <v>5</v>
      </c>
      <c r="B11" s="503" t="s">
        <v>567</v>
      </c>
      <c r="C11" s="573">
        <v>68429970.069159016</v>
      </c>
      <c r="D11" s="573">
        <v>886680113.72440302</v>
      </c>
      <c r="E11" s="573">
        <v>33133179.165000003</v>
      </c>
      <c r="F11" s="573">
        <v>15108009.81543933</v>
      </c>
      <c r="G11" s="573">
        <v>0</v>
      </c>
      <c r="H11" s="573">
        <v>17801.690000000002</v>
      </c>
      <c r="I11" s="574">
        <f t="shared" si="0"/>
        <v>906868894.81312275</v>
      </c>
    </row>
    <row r="12" spans="1:9">
      <c r="A12" s="498">
        <v>6</v>
      </c>
      <c r="B12" s="503" t="s">
        <v>568</v>
      </c>
      <c r="C12" s="573">
        <v>30256586.939418998</v>
      </c>
      <c r="D12" s="573">
        <v>321648589.12809002</v>
      </c>
      <c r="E12" s="573">
        <v>11590143.033999996</v>
      </c>
      <c r="F12" s="573">
        <v>5988084.2291999999</v>
      </c>
      <c r="G12" s="573">
        <v>0</v>
      </c>
      <c r="H12" s="573">
        <v>20580.420000000013</v>
      </c>
      <c r="I12" s="574">
        <f t="shared" si="0"/>
        <v>334326948.80430901</v>
      </c>
    </row>
    <row r="13" spans="1:9">
      <c r="A13" s="498">
        <v>7</v>
      </c>
      <c r="B13" s="503" t="s">
        <v>569</v>
      </c>
      <c r="C13" s="573">
        <v>28338336.010000002</v>
      </c>
      <c r="D13" s="573">
        <v>519836559.48907202</v>
      </c>
      <c r="E13" s="573">
        <v>9888500.0480000004</v>
      </c>
      <c r="F13" s="573">
        <v>10015002.6302</v>
      </c>
      <c r="G13" s="573">
        <v>0</v>
      </c>
      <c r="H13" s="573">
        <v>9890</v>
      </c>
      <c r="I13" s="574">
        <f t="shared" si="0"/>
        <v>528271392.82087207</v>
      </c>
    </row>
    <row r="14" spans="1:9">
      <c r="A14" s="498">
        <v>8</v>
      </c>
      <c r="B14" s="503" t="s">
        <v>570</v>
      </c>
      <c r="C14" s="573">
        <v>18039140.815847009</v>
      </c>
      <c r="D14" s="573">
        <v>395910859.213705</v>
      </c>
      <c r="E14" s="573">
        <v>7196122.3599999994</v>
      </c>
      <c r="F14" s="573">
        <v>7606980.9742000001</v>
      </c>
      <c r="G14" s="573">
        <v>0</v>
      </c>
      <c r="H14" s="573">
        <v>21269.770000000004</v>
      </c>
      <c r="I14" s="574">
        <f t="shared" si="0"/>
        <v>399146896.69535196</v>
      </c>
    </row>
    <row r="15" spans="1:9">
      <c r="A15" s="498">
        <v>9</v>
      </c>
      <c r="B15" s="503" t="s">
        <v>571</v>
      </c>
      <c r="C15" s="573">
        <v>14984656.177401002</v>
      </c>
      <c r="D15" s="573">
        <v>703413872.09162295</v>
      </c>
      <c r="E15" s="573">
        <v>8886898.5339999981</v>
      </c>
      <c r="F15" s="573">
        <v>13386142.712274421</v>
      </c>
      <c r="G15" s="573">
        <v>0</v>
      </c>
      <c r="H15" s="573">
        <v>14781.309999999823</v>
      </c>
      <c r="I15" s="574">
        <f t="shared" si="0"/>
        <v>696125487.02274942</v>
      </c>
    </row>
    <row r="16" spans="1:9">
      <c r="A16" s="498">
        <v>10</v>
      </c>
      <c r="B16" s="503" t="s">
        <v>572</v>
      </c>
      <c r="C16" s="573">
        <v>22911797.420000002</v>
      </c>
      <c r="D16" s="573">
        <v>117310273.709233</v>
      </c>
      <c r="E16" s="573">
        <v>7199851.517</v>
      </c>
      <c r="F16" s="573">
        <v>2227749.2963999999</v>
      </c>
      <c r="G16" s="573">
        <v>0</v>
      </c>
      <c r="H16" s="573">
        <v>13945.460000000001</v>
      </c>
      <c r="I16" s="574">
        <f t="shared" si="0"/>
        <v>130794470.315833</v>
      </c>
    </row>
    <row r="17" spans="1:9">
      <c r="A17" s="498">
        <v>11</v>
      </c>
      <c r="B17" s="503" t="s">
        <v>573</v>
      </c>
      <c r="C17" s="573">
        <v>2588541.1700000009</v>
      </c>
      <c r="D17" s="573">
        <v>135417980.27973703</v>
      </c>
      <c r="E17" s="573">
        <v>1700979.100000001</v>
      </c>
      <c r="F17" s="573">
        <v>2523428.1058</v>
      </c>
      <c r="G17" s="573">
        <v>0</v>
      </c>
      <c r="H17" s="573">
        <v>22416.809999999998</v>
      </c>
      <c r="I17" s="574">
        <f t="shared" si="0"/>
        <v>133782114.24393702</v>
      </c>
    </row>
    <row r="18" spans="1:9">
      <c r="A18" s="498">
        <v>12</v>
      </c>
      <c r="B18" s="503" t="s">
        <v>574</v>
      </c>
      <c r="C18" s="573">
        <v>95713217.789250046</v>
      </c>
      <c r="D18" s="573">
        <v>769342633.73318803</v>
      </c>
      <c r="E18" s="573">
        <v>35734815.879999988</v>
      </c>
      <c r="F18" s="573">
        <v>14441602.883200003</v>
      </c>
      <c r="G18" s="573">
        <v>0</v>
      </c>
      <c r="H18" s="573">
        <v>2479528.83</v>
      </c>
      <c r="I18" s="574">
        <f t="shared" si="0"/>
        <v>814879432.759238</v>
      </c>
    </row>
    <row r="19" spans="1:9">
      <c r="A19" s="498">
        <v>13</v>
      </c>
      <c r="B19" s="503" t="s">
        <v>575</v>
      </c>
      <c r="C19" s="573">
        <v>23234545.520000007</v>
      </c>
      <c r="D19" s="573">
        <v>157275241.57053798</v>
      </c>
      <c r="E19" s="573">
        <v>7917036.6749999998</v>
      </c>
      <c r="F19" s="573">
        <v>2911961.1332</v>
      </c>
      <c r="G19" s="573">
        <v>0</v>
      </c>
      <c r="H19" s="573">
        <v>330981.16000000003</v>
      </c>
      <c r="I19" s="574">
        <f t="shared" si="0"/>
        <v>169680789.28233799</v>
      </c>
    </row>
    <row r="20" spans="1:9">
      <c r="A20" s="498">
        <v>14</v>
      </c>
      <c r="B20" s="503" t="s">
        <v>576</v>
      </c>
      <c r="C20" s="573">
        <v>87379869.967794001</v>
      </c>
      <c r="D20" s="573">
        <v>938557874.20389783</v>
      </c>
      <c r="E20" s="573">
        <v>38931710.853000008</v>
      </c>
      <c r="F20" s="573">
        <v>16273499.323352227</v>
      </c>
      <c r="G20" s="573">
        <v>0</v>
      </c>
      <c r="H20" s="573">
        <v>36019.490000000005</v>
      </c>
      <c r="I20" s="574">
        <f t="shared" si="0"/>
        <v>970732533.99533963</v>
      </c>
    </row>
    <row r="21" spans="1:9">
      <c r="A21" s="498">
        <v>15</v>
      </c>
      <c r="B21" s="503" t="s">
        <v>577</v>
      </c>
      <c r="C21" s="573">
        <v>21312161.344040003</v>
      </c>
      <c r="D21" s="573">
        <v>162303566.46482396</v>
      </c>
      <c r="E21" s="573">
        <v>10501965.901999999</v>
      </c>
      <c r="F21" s="573">
        <v>2367103.7034000005</v>
      </c>
      <c r="G21" s="573">
        <v>0</v>
      </c>
      <c r="H21" s="573">
        <v>2406183.3800000004</v>
      </c>
      <c r="I21" s="574">
        <f t="shared" si="0"/>
        <v>170746658.20346397</v>
      </c>
    </row>
    <row r="22" spans="1:9">
      <c r="A22" s="498">
        <v>16</v>
      </c>
      <c r="B22" s="503" t="s">
        <v>578</v>
      </c>
      <c r="C22" s="573">
        <v>22850235.359999999</v>
      </c>
      <c r="D22" s="573">
        <v>521407928.22014707</v>
      </c>
      <c r="E22" s="573">
        <v>13446271.365599994</v>
      </c>
      <c r="F22" s="573">
        <v>8946693.7487347834</v>
      </c>
      <c r="G22" s="573">
        <v>0</v>
      </c>
      <c r="H22" s="573">
        <v>0</v>
      </c>
      <c r="I22" s="574">
        <f t="shared" si="0"/>
        <v>521865198.46581227</v>
      </c>
    </row>
    <row r="23" spans="1:9">
      <c r="A23" s="498">
        <v>17</v>
      </c>
      <c r="B23" s="503" t="s">
        <v>699</v>
      </c>
      <c r="C23" s="573">
        <v>6052226.3400000008</v>
      </c>
      <c r="D23" s="573">
        <v>72199247.305732012</v>
      </c>
      <c r="E23" s="573">
        <v>3672262.6239999998</v>
      </c>
      <c r="F23" s="573">
        <v>1396388.5786000001</v>
      </c>
      <c r="G23" s="573">
        <v>0</v>
      </c>
      <c r="H23" s="573">
        <v>22177.51</v>
      </c>
      <c r="I23" s="574">
        <f t="shared" si="0"/>
        <v>73182822.443132013</v>
      </c>
    </row>
    <row r="24" spans="1:9">
      <c r="A24" s="498">
        <v>18</v>
      </c>
      <c r="B24" s="503" t="s">
        <v>579</v>
      </c>
      <c r="C24" s="573">
        <v>2092639.4900000002</v>
      </c>
      <c r="D24" s="573">
        <v>481925580.62041157</v>
      </c>
      <c r="E24" s="573">
        <v>1219717.7119999998</v>
      </c>
      <c r="F24" s="573">
        <v>9426269.9069299977</v>
      </c>
      <c r="G24" s="573">
        <v>0</v>
      </c>
      <c r="H24" s="573">
        <v>0</v>
      </c>
      <c r="I24" s="574">
        <f t="shared" si="0"/>
        <v>473372232.4914816</v>
      </c>
    </row>
    <row r="25" spans="1:9">
      <c r="A25" s="498">
        <v>19</v>
      </c>
      <c r="B25" s="503" t="s">
        <v>580</v>
      </c>
      <c r="C25" s="573">
        <v>10904109.850000003</v>
      </c>
      <c r="D25" s="573">
        <v>68310793.180142999</v>
      </c>
      <c r="E25" s="573">
        <v>5730863.7029999988</v>
      </c>
      <c r="F25" s="573">
        <v>1118435.9002</v>
      </c>
      <c r="G25" s="573">
        <v>0</v>
      </c>
      <c r="H25" s="573">
        <v>0</v>
      </c>
      <c r="I25" s="574">
        <f t="shared" si="0"/>
        <v>72365603.426943019</v>
      </c>
    </row>
    <row r="26" spans="1:9">
      <c r="A26" s="498">
        <v>20</v>
      </c>
      <c r="B26" s="503" t="s">
        <v>698</v>
      </c>
      <c r="C26" s="573">
        <v>13839332.985800002</v>
      </c>
      <c r="D26" s="573">
        <v>342215497.25412303</v>
      </c>
      <c r="E26" s="573">
        <v>6872879.5099999988</v>
      </c>
      <c r="F26" s="573">
        <v>6227272.2201999994</v>
      </c>
      <c r="G26" s="573">
        <v>0</v>
      </c>
      <c r="H26" s="573">
        <v>8687.0599999999977</v>
      </c>
      <c r="I26" s="574">
        <f t="shared" si="0"/>
        <v>342954678.50972307</v>
      </c>
    </row>
    <row r="27" spans="1:9">
      <c r="A27" s="498">
        <v>21</v>
      </c>
      <c r="B27" s="503" t="s">
        <v>581</v>
      </c>
      <c r="C27" s="573">
        <v>1969095.86</v>
      </c>
      <c r="D27" s="573">
        <v>67370642.554492995</v>
      </c>
      <c r="E27" s="573">
        <v>1071650.53</v>
      </c>
      <c r="F27" s="573">
        <v>1216320.6753999998</v>
      </c>
      <c r="G27" s="573">
        <v>0</v>
      </c>
      <c r="H27" s="573">
        <v>21768.23</v>
      </c>
      <c r="I27" s="574">
        <f t="shared" si="0"/>
        <v>67051767.209092997</v>
      </c>
    </row>
    <row r="28" spans="1:9">
      <c r="A28" s="498">
        <v>22</v>
      </c>
      <c r="B28" s="503" t="s">
        <v>582</v>
      </c>
      <c r="C28" s="573">
        <v>10325251.720000003</v>
      </c>
      <c r="D28" s="573">
        <v>295449605.47164905</v>
      </c>
      <c r="E28" s="573">
        <v>4088356.1979999994</v>
      </c>
      <c r="F28" s="573">
        <v>5667905.4676000001</v>
      </c>
      <c r="G28" s="573">
        <v>0</v>
      </c>
      <c r="H28" s="573">
        <v>0</v>
      </c>
      <c r="I28" s="574">
        <f t="shared" si="0"/>
        <v>296018595.52604908</v>
      </c>
    </row>
    <row r="29" spans="1:9">
      <c r="A29" s="498">
        <v>23</v>
      </c>
      <c r="B29" s="503" t="s">
        <v>583</v>
      </c>
      <c r="C29" s="573">
        <v>137096766.82646996</v>
      </c>
      <c r="D29" s="573">
        <v>2468664450.6546187</v>
      </c>
      <c r="E29" s="573">
        <v>59860741.236288704</v>
      </c>
      <c r="F29" s="573">
        <v>45762583.210799992</v>
      </c>
      <c r="G29" s="573">
        <v>0</v>
      </c>
      <c r="H29" s="573">
        <v>1134442.8500000001</v>
      </c>
      <c r="I29" s="574">
        <f t="shared" si="0"/>
        <v>2500137893.0339999</v>
      </c>
    </row>
    <row r="30" spans="1:9">
      <c r="A30" s="498">
        <v>24</v>
      </c>
      <c r="B30" s="503" t="s">
        <v>697</v>
      </c>
      <c r="C30" s="573">
        <v>28586496.310000006</v>
      </c>
      <c r="D30" s="573">
        <v>709941713.26420283</v>
      </c>
      <c r="E30" s="573">
        <v>15916739.293</v>
      </c>
      <c r="F30" s="573">
        <v>13206733.531231573</v>
      </c>
      <c r="G30" s="573">
        <v>0</v>
      </c>
      <c r="H30" s="573">
        <v>1868333.3800000004</v>
      </c>
      <c r="I30" s="574">
        <f t="shared" si="0"/>
        <v>709404736.74997139</v>
      </c>
    </row>
    <row r="31" spans="1:9">
      <c r="A31" s="498">
        <v>25</v>
      </c>
      <c r="B31" s="503" t="s">
        <v>584</v>
      </c>
      <c r="C31" s="573">
        <v>89661974.411582142</v>
      </c>
      <c r="D31" s="573">
        <v>959027422.48735535</v>
      </c>
      <c r="E31" s="573">
        <v>37842489.420694895</v>
      </c>
      <c r="F31" s="573">
        <v>17070936.006200004</v>
      </c>
      <c r="G31" s="573">
        <v>0</v>
      </c>
      <c r="H31" s="573">
        <v>15527506.690299049</v>
      </c>
      <c r="I31" s="574">
        <f t="shared" si="0"/>
        <v>993775971.47204256</v>
      </c>
    </row>
    <row r="32" spans="1:9">
      <c r="A32" s="498">
        <v>26</v>
      </c>
      <c r="B32" s="503" t="s">
        <v>694</v>
      </c>
      <c r="C32" s="573">
        <v>15324542.865483999</v>
      </c>
      <c r="D32" s="573">
        <v>180072309.62980601</v>
      </c>
      <c r="E32" s="573">
        <v>9716317.6809999999</v>
      </c>
      <c r="F32" s="573">
        <v>3400529.4631999996</v>
      </c>
      <c r="G32" s="573">
        <v>0</v>
      </c>
      <c r="H32" s="573">
        <v>0</v>
      </c>
      <c r="I32" s="574">
        <f t="shared" si="0"/>
        <v>182280005.35109001</v>
      </c>
    </row>
    <row r="33" spans="1:9">
      <c r="A33" s="498">
        <v>27</v>
      </c>
      <c r="B33" s="498" t="s">
        <v>585</v>
      </c>
      <c r="C33" s="573">
        <v>233290886.06478101</v>
      </c>
      <c r="D33" s="573">
        <v>1467550847.9708252</v>
      </c>
      <c r="E33" s="573">
        <v>131140763.947781</v>
      </c>
      <c r="F33" s="573">
        <v>494160.79200000002</v>
      </c>
      <c r="G33" s="573">
        <v>6908066</v>
      </c>
      <c r="H33" s="573">
        <v>538930.02</v>
      </c>
      <c r="I33" s="574">
        <f t="shared" si="0"/>
        <v>1562298743.295825</v>
      </c>
    </row>
    <row r="34" spans="1:9">
      <c r="A34" s="498">
        <v>28</v>
      </c>
      <c r="B34" s="504" t="s">
        <v>108</v>
      </c>
      <c r="C34" s="575">
        <f>SUM(C7:C33)</f>
        <v>1185682759.7621884</v>
      </c>
      <c r="D34" s="575">
        <f t="shared" ref="D34:H34" si="1">SUM(D7:D33)</f>
        <v>19778092452.978439</v>
      </c>
      <c r="E34" s="575">
        <f t="shared" si="1"/>
        <v>531567507.22836459</v>
      </c>
      <c r="F34" s="575">
        <f t="shared" si="1"/>
        <v>244245856.52816233</v>
      </c>
      <c r="G34" s="575">
        <f t="shared" si="1"/>
        <v>6908066</v>
      </c>
      <c r="H34" s="575">
        <f t="shared" si="1"/>
        <v>24605283.370299052</v>
      </c>
      <c r="I34" s="574">
        <f t="shared" si="0"/>
        <v>20181053782.9841</v>
      </c>
    </row>
    <row r="35" spans="1:9">
      <c r="A35" s="505"/>
      <c r="B35" s="505"/>
      <c r="C35" s="505"/>
      <c r="D35" s="505"/>
      <c r="E35" s="505"/>
      <c r="F35" s="505"/>
      <c r="G35" s="505"/>
      <c r="H35" s="505"/>
      <c r="I35" s="505"/>
    </row>
    <row r="36" spans="1:9">
      <c r="A36" s="505"/>
      <c r="B36" s="538"/>
      <c r="C36" s="505"/>
      <c r="D36" s="505"/>
      <c r="E36" s="505"/>
      <c r="F36" s="505"/>
      <c r="G36" s="505"/>
      <c r="H36" s="505"/>
      <c r="I36" s="505"/>
    </row>
    <row r="37" spans="1:9">
      <c r="A37" s="505"/>
      <c r="B37" s="505"/>
      <c r="C37" s="505"/>
      <c r="D37" s="505"/>
      <c r="E37" s="505"/>
      <c r="F37" s="505"/>
      <c r="G37" s="505"/>
      <c r="H37" s="505"/>
      <c r="I37" s="505"/>
    </row>
    <row r="38" spans="1:9">
      <c r="A38" s="505"/>
      <c r="B38" s="505"/>
      <c r="C38" s="505"/>
      <c r="D38" s="505"/>
      <c r="E38" s="505"/>
      <c r="F38" s="505"/>
      <c r="G38" s="505"/>
      <c r="H38" s="505"/>
      <c r="I38" s="505"/>
    </row>
    <row r="39" spans="1:9">
      <c r="A39" s="505"/>
      <c r="B39" s="505"/>
      <c r="C39" s="505"/>
      <c r="D39" s="505"/>
      <c r="E39" s="505"/>
      <c r="F39" s="505"/>
      <c r="G39" s="505"/>
      <c r="H39" s="505"/>
      <c r="I39" s="505"/>
    </row>
    <row r="40" spans="1:9">
      <c r="A40" s="505"/>
      <c r="B40" s="505"/>
      <c r="C40" s="505"/>
      <c r="D40" s="505"/>
      <c r="E40" s="505"/>
      <c r="F40" s="505"/>
      <c r="G40" s="505"/>
      <c r="H40" s="505"/>
      <c r="I40" s="505"/>
    </row>
    <row r="41" spans="1:9">
      <c r="A41" s="505"/>
      <c r="B41" s="505"/>
      <c r="C41" s="505"/>
      <c r="D41" s="505"/>
      <c r="E41" s="505"/>
      <c r="F41" s="505"/>
      <c r="G41" s="505"/>
      <c r="H41" s="505"/>
      <c r="I41" s="505"/>
    </row>
    <row r="42" spans="1:9">
      <c r="A42" s="539"/>
      <c r="B42" s="539"/>
      <c r="C42" s="505"/>
      <c r="D42" s="505"/>
      <c r="E42" s="505"/>
      <c r="F42" s="505"/>
      <c r="G42" s="505"/>
      <c r="H42" s="505"/>
      <c r="I42" s="505"/>
    </row>
    <row r="43" spans="1:9">
      <c r="A43" s="539"/>
      <c r="B43" s="539"/>
      <c r="C43" s="505"/>
      <c r="D43" s="505"/>
      <c r="E43" s="505"/>
      <c r="F43" s="505"/>
      <c r="G43" s="505"/>
      <c r="H43" s="505"/>
      <c r="I43" s="505"/>
    </row>
    <row r="44" spans="1:9">
      <c r="A44" s="505"/>
      <c r="B44" s="505"/>
      <c r="C44" s="505"/>
      <c r="D44" s="505"/>
      <c r="E44" s="505"/>
      <c r="F44" s="505"/>
      <c r="G44" s="505"/>
      <c r="H44" s="505"/>
      <c r="I44" s="505"/>
    </row>
    <row r="45" spans="1:9">
      <c r="A45" s="505"/>
      <c r="B45" s="505"/>
      <c r="C45" s="505"/>
      <c r="D45" s="505"/>
      <c r="E45" s="505"/>
      <c r="F45" s="505"/>
      <c r="G45" s="505"/>
      <c r="H45" s="505"/>
      <c r="I45" s="505"/>
    </row>
    <row r="46" spans="1:9">
      <c r="A46" s="505"/>
      <c r="B46" s="505"/>
      <c r="C46" s="505"/>
      <c r="D46" s="505"/>
      <c r="E46" s="505"/>
      <c r="F46" s="505"/>
      <c r="G46" s="505"/>
      <c r="H46" s="505"/>
      <c r="I46" s="505"/>
    </row>
    <row r="47" spans="1:9">
      <c r="A47" s="505"/>
      <c r="B47" s="505"/>
      <c r="C47" s="505"/>
      <c r="D47" s="505"/>
      <c r="E47" s="505"/>
      <c r="F47" s="505"/>
      <c r="G47" s="505"/>
      <c r="H47" s="505"/>
      <c r="I47" s="50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19"/>
  <sheetViews>
    <sheetView showGridLines="0" zoomScaleNormal="100" workbookViewId="0"/>
  </sheetViews>
  <sheetFormatPr defaultColWidth="9.140625" defaultRowHeight="12.75"/>
  <cols>
    <col min="1" max="1" width="11.85546875" style="502" bestFit="1" customWidth="1"/>
    <col min="2" max="2" width="108" style="502" bestFit="1" customWidth="1"/>
    <col min="3" max="4" width="35.5703125" style="502" customWidth="1"/>
    <col min="5" max="16384" width="9.140625" style="502"/>
  </cols>
  <sheetData>
    <row r="1" spans="1:4">
      <c r="A1" s="492" t="s">
        <v>30</v>
      </c>
      <c r="B1" s="502" t="s">
        <v>709</v>
      </c>
    </row>
    <row r="2" spans="1:4" ht="13.5">
      <c r="A2" s="493" t="s">
        <v>31</v>
      </c>
      <c r="B2" s="529">
        <f>'1. key ratios '!B2</f>
        <v>44377</v>
      </c>
      <c r="C2" s="582"/>
    </row>
    <row r="3" spans="1:4">
      <c r="A3" s="494" t="s">
        <v>586</v>
      </c>
    </row>
    <row r="5" spans="1:4" ht="25.5">
      <c r="A5" s="727" t="s">
        <v>587</v>
      </c>
      <c r="B5" s="727"/>
      <c r="C5" s="526" t="s">
        <v>588</v>
      </c>
      <c r="D5" s="526" t="s">
        <v>589</v>
      </c>
    </row>
    <row r="6" spans="1:4">
      <c r="A6" s="506">
        <v>1</v>
      </c>
      <c r="B6" s="507" t="s">
        <v>590</v>
      </c>
      <c r="C6" s="654">
        <v>738591951.11099994</v>
      </c>
      <c r="D6" s="654">
        <v>559436.84</v>
      </c>
    </row>
    <row r="7" spans="1:4">
      <c r="A7" s="508">
        <v>2</v>
      </c>
      <c r="B7" s="507" t="s">
        <v>591</v>
      </c>
      <c r="C7" s="654">
        <v>169857188.28679287</v>
      </c>
      <c r="D7" s="654">
        <v>0</v>
      </c>
    </row>
    <row r="8" spans="1:4">
      <c r="A8" s="509">
        <v>2.1</v>
      </c>
      <c r="B8" s="510" t="s">
        <v>702</v>
      </c>
      <c r="C8" s="654">
        <v>106909535.44</v>
      </c>
      <c r="D8" s="654">
        <v>0</v>
      </c>
    </row>
    <row r="9" spans="1:4">
      <c r="A9" s="509">
        <v>2.2000000000000002</v>
      </c>
      <c r="B9" s="510" t="s">
        <v>700</v>
      </c>
      <c r="C9" s="654">
        <v>62947652.846792869</v>
      </c>
      <c r="D9" s="654"/>
    </row>
    <row r="10" spans="1:4">
      <c r="A10" s="509">
        <v>2.2999999999999998</v>
      </c>
      <c r="B10" s="510" t="s">
        <v>592</v>
      </c>
      <c r="C10" s="654">
        <v>0</v>
      </c>
      <c r="D10" s="654"/>
    </row>
    <row r="11" spans="1:4">
      <c r="A11" s="509">
        <v>2.4</v>
      </c>
      <c r="B11" s="510" t="s">
        <v>593</v>
      </c>
      <c r="C11" s="654">
        <v>0</v>
      </c>
      <c r="D11" s="654"/>
    </row>
    <row r="12" spans="1:4">
      <c r="A12" s="506">
        <v>3</v>
      </c>
      <c r="B12" s="507" t="s">
        <v>594</v>
      </c>
      <c r="C12" s="654">
        <v>250625521.04099259</v>
      </c>
      <c r="D12" s="654">
        <v>11015.699999999901</v>
      </c>
    </row>
    <row r="13" spans="1:4">
      <c r="A13" s="509">
        <v>3.1</v>
      </c>
      <c r="B13" s="510" t="s">
        <v>595</v>
      </c>
      <c r="C13" s="654">
        <v>24066353.350299023</v>
      </c>
      <c r="D13" s="654"/>
    </row>
    <row r="14" spans="1:4">
      <c r="A14" s="509">
        <v>3.2</v>
      </c>
      <c r="B14" s="510" t="s">
        <v>596</v>
      </c>
      <c r="C14" s="654">
        <v>47624917.140000001</v>
      </c>
      <c r="D14" s="654"/>
    </row>
    <row r="15" spans="1:4">
      <c r="A15" s="509">
        <v>3.3</v>
      </c>
      <c r="B15" s="510" t="s">
        <v>691</v>
      </c>
      <c r="C15" s="654">
        <v>79626165.00999999</v>
      </c>
      <c r="D15" s="654"/>
    </row>
    <row r="16" spans="1:4">
      <c r="A16" s="509">
        <v>3.4</v>
      </c>
      <c r="B16" s="510" t="s">
        <v>701</v>
      </c>
      <c r="C16" s="654">
        <v>69103753.197008118</v>
      </c>
      <c r="D16" s="654"/>
    </row>
    <row r="17" spans="1:4">
      <c r="A17" s="508">
        <v>3.5</v>
      </c>
      <c r="B17" s="510" t="s">
        <v>597</v>
      </c>
      <c r="C17" s="654">
        <v>30068543.343685478</v>
      </c>
      <c r="D17" s="654">
        <v>11015.699999999901</v>
      </c>
    </row>
    <row r="18" spans="1:4">
      <c r="A18" s="509">
        <v>3.6</v>
      </c>
      <c r="B18" s="510" t="s">
        <v>598</v>
      </c>
      <c r="C18" s="654">
        <v>135789</v>
      </c>
      <c r="D18" s="654"/>
    </row>
    <row r="19" spans="1:4">
      <c r="A19" s="511">
        <v>4</v>
      </c>
      <c r="B19" s="507" t="s">
        <v>599</v>
      </c>
      <c r="C19" s="655">
        <f>C6+C7-C12</f>
        <v>657823618.3568002</v>
      </c>
      <c r="D19" s="655">
        <f>D6+D7-D12</f>
        <v>548421.14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9"/>
  <sheetViews>
    <sheetView showGridLines="0" zoomScaleNormal="100" workbookViewId="0"/>
  </sheetViews>
  <sheetFormatPr defaultColWidth="9.140625" defaultRowHeight="12.75"/>
  <cols>
    <col min="1" max="1" width="11.85546875" style="502" bestFit="1" customWidth="1"/>
    <col min="2" max="2" width="124.7109375" style="502" customWidth="1"/>
    <col min="3" max="3" width="31.5703125" style="502" customWidth="1"/>
    <col min="4" max="4" width="39.140625" style="502" customWidth="1"/>
    <col min="5" max="16384" width="9.140625" style="502"/>
  </cols>
  <sheetData>
    <row r="1" spans="1:4">
      <c r="A1" s="492" t="s">
        <v>30</v>
      </c>
      <c r="B1" s="502" t="s">
        <v>709</v>
      </c>
    </row>
    <row r="2" spans="1:4" ht="13.5">
      <c r="A2" s="493" t="s">
        <v>31</v>
      </c>
      <c r="B2" s="529">
        <f>'1. key ratios '!B2</f>
        <v>44377</v>
      </c>
      <c r="C2" s="582"/>
    </row>
    <row r="3" spans="1:4">
      <c r="A3" s="494" t="s">
        <v>600</v>
      </c>
    </row>
    <row r="4" spans="1:4">
      <c r="A4" s="494"/>
    </row>
    <row r="5" spans="1:4" ht="15" customHeight="1">
      <c r="A5" s="728" t="s">
        <v>703</v>
      </c>
      <c r="B5" s="729"/>
      <c r="C5" s="718" t="s">
        <v>601</v>
      </c>
      <c r="D5" s="732" t="s">
        <v>602</v>
      </c>
    </row>
    <row r="6" spans="1:4">
      <c r="A6" s="730"/>
      <c r="B6" s="731"/>
      <c r="C6" s="721"/>
      <c r="D6" s="732"/>
    </row>
    <row r="7" spans="1:4">
      <c r="A7" s="504">
        <v>1</v>
      </c>
      <c r="B7" s="504" t="s">
        <v>590</v>
      </c>
      <c r="C7" s="498">
        <v>1133581638.4400001</v>
      </c>
      <c r="D7" s="552"/>
    </row>
    <row r="8" spans="1:4">
      <c r="A8" s="498">
        <v>2</v>
      </c>
      <c r="B8" s="498" t="s">
        <v>603</v>
      </c>
      <c r="C8" s="498">
        <v>149475868.34999999</v>
      </c>
      <c r="D8" s="552"/>
    </row>
    <row r="9" spans="1:4">
      <c r="A9" s="498">
        <v>3</v>
      </c>
      <c r="B9" s="512" t="s">
        <v>604</v>
      </c>
      <c r="C9" s="498">
        <v>0</v>
      </c>
      <c r="D9" s="552"/>
    </row>
    <row r="10" spans="1:4">
      <c r="A10" s="498">
        <v>4</v>
      </c>
      <c r="B10" s="498" t="s">
        <v>605</v>
      </c>
      <c r="C10" s="498">
        <f>SUM(C11:C18)</f>
        <v>419439140.05259985</v>
      </c>
      <c r="D10" s="552"/>
    </row>
    <row r="11" spans="1:4">
      <c r="A11" s="498">
        <v>5</v>
      </c>
      <c r="B11" s="513" t="s">
        <v>606</v>
      </c>
      <c r="C11" s="498">
        <v>93373713.240099996</v>
      </c>
      <c r="D11" s="552"/>
    </row>
    <row r="12" spans="1:4">
      <c r="A12" s="498">
        <v>6</v>
      </c>
      <c r="B12" s="513" t="s">
        <v>607</v>
      </c>
      <c r="C12" s="498">
        <v>104427133.7736</v>
      </c>
      <c r="D12" s="552"/>
    </row>
    <row r="13" spans="1:4">
      <c r="A13" s="498">
        <v>7</v>
      </c>
      <c r="B13" s="513" t="s">
        <v>608</v>
      </c>
      <c r="C13" s="498">
        <v>129703197.23749986</v>
      </c>
      <c r="D13" s="552"/>
    </row>
    <row r="14" spans="1:4">
      <c r="A14" s="498">
        <v>8</v>
      </c>
      <c r="B14" s="513" t="s">
        <v>609</v>
      </c>
      <c r="C14" s="498">
        <v>13267203.2414</v>
      </c>
      <c r="D14" s="498">
        <v>16396470.637382815</v>
      </c>
    </row>
    <row r="15" spans="1:4">
      <c r="A15" s="498">
        <v>9</v>
      </c>
      <c r="B15" s="513" t="s">
        <v>610</v>
      </c>
      <c r="C15" s="498">
        <v>0</v>
      </c>
      <c r="D15" s="498"/>
    </row>
    <row r="16" spans="1:4">
      <c r="A16" s="498">
        <v>10</v>
      </c>
      <c r="B16" s="513" t="s">
        <v>611</v>
      </c>
      <c r="C16" s="498">
        <v>23549993.420000002</v>
      </c>
      <c r="D16" s="552"/>
    </row>
    <row r="17" spans="1:4">
      <c r="A17" s="498">
        <v>11</v>
      </c>
      <c r="B17" s="513" t="s">
        <v>612</v>
      </c>
      <c r="C17" s="498"/>
      <c r="D17" s="498"/>
    </row>
    <row r="18" spans="1:4">
      <c r="A18" s="498">
        <v>12</v>
      </c>
      <c r="B18" s="510" t="s">
        <v>708</v>
      </c>
      <c r="C18" s="498">
        <v>55117899.140000001</v>
      </c>
      <c r="D18" s="552"/>
    </row>
    <row r="19" spans="1:4">
      <c r="A19" s="504">
        <v>13</v>
      </c>
      <c r="B19" s="540" t="s">
        <v>599</v>
      </c>
      <c r="C19" s="504">
        <f>C7+C8+C9-C10</f>
        <v>863618366.73740005</v>
      </c>
      <c r="D19" s="55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28"/>
  <sheetViews>
    <sheetView showGridLines="0" zoomScaleNormal="100" workbookViewId="0"/>
  </sheetViews>
  <sheetFormatPr defaultColWidth="9.140625" defaultRowHeight="12.75"/>
  <cols>
    <col min="1" max="1" width="11.85546875" style="502" bestFit="1" customWidth="1"/>
    <col min="2" max="2" width="80.7109375" style="502" customWidth="1"/>
    <col min="3" max="3" width="15.5703125" style="502" customWidth="1"/>
    <col min="4" max="5" width="22.28515625" style="502" customWidth="1"/>
    <col min="6" max="6" width="23.42578125" style="502" customWidth="1"/>
    <col min="7" max="14" width="22.28515625" style="502" customWidth="1"/>
    <col min="15" max="15" width="23.28515625" style="502" bestFit="1" customWidth="1"/>
    <col min="16" max="16" width="21.7109375" style="502" bestFit="1" customWidth="1"/>
    <col min="17" max="19" width="19" style="502" bestFit="1" customWidth="1"/>
    <col min="20" max="20" width="16.140625" style="502" customWidth="1"/>
    <col min="21" max="21" width="21" style="502" customWidth="1"/>
    <col min="22" max="22" width="20" style="502" customWidth="1"/>
    <col min="23" max="16384" width="9.140625" style="502"/>
  </cols>
  <sheetData>
    <row r="1" spans="1:22">
      <c r="A1" s="492" t="s">
        <v>30</v>
      </c>
      <c r="B1" s="502" t="s">
        <v>709</v>
      </c>
    </row>
    <row r="2" spans="1:22" ht="13.5">
      <c r="A2" s="493" t="s">
        <v>31</v>
      </c>
      <c r="B2" s="529">
        <f>'1. key ratios '!B2</f>
        <v>44377</v>
      </c>
      <c r="C2" s="583"/>
    </row>
    <row r="3" spans="1:22">
      <c r="A3" s="494" t="s">
        <v>613</v>
      </c>
    </row>
    <row r="5" spans="1:22" ht="15" customHeight="1">
      <c r="A5" s="718" t="s">
        <v>538</v>
      </c>
      <c r="B5" s="720"/>
      <c r="C5" s="735" t="s">
        <v>614</v>
      </c>
      <c r="D5" s="736"/>
      <c r="E5" s="736"/>
      <c r="F5" s="736"/>
      <c r="G5" s="736"/>
      <c r="H5" s="736"/>
      <c r="I5" s="736"/>
      <c r="J5" s="736"/>
      <c r="K5" s="736"/>
      <c r="L5" s="736"/>
      <c r="M5" s="736"/>
      <c r="N5" s="736"/>
      <c r="O5" s="736"/>
      <c r="P5" s="736"/>
      <c r="Q5" s="736"/>
      <c r="R5" s="736"/>
      <c r="S5" s="736"/>
      <c r="T5" s="736"/>
      <c r="U5" s="737"/>
      <c r="V5" s="541"/>
    </row>
    <row r="6" spans="1:22">
      <c r="A6" s="733"/>
      <c r="B6" s="734"/>
      <c r="C6" s="738" t="s">
        <v>108</v>
      </c>
      <c r="D6" s="740" t="s">
        <v>615</v>
      </c>
      <c r="E6" s="740"/>
      <c r="F6" s="725"/>
      <c r="G6" s="741" t="s">
        <v>616</v>
      </c>
      <c r="H6" s="742"/>
      <c r="I6" s="742"/>
      <c r="J6" s="742"/>
      <c r="K6" s="743"/>
      <c r="L6" s="528"/>
      <c r="M6" s="744" t="s">
        <v>617</v>
      </c>
      <c r="N6" s="744"/>
      <c r="O6" s="725"/>
      <c r="P6" s="725"/>
      <c r="Q6" s="725"/>
      <c r="R6" s="725"/>
      <c r="S6" s="725"/>
      <c r="T6" s="725"/>
      <c r="U6" s="725"/>
      <c r="V6" s="528"/>
    </row>
    <row r="7" spans="1:22" ht="25.5">
      <c r="A7" s="721"/>
      <c r="B7" s="723"/>
      <c r="C7" s="739"/>
      <c r="D7" s="542"/>
      <c r="E7" s="534" t="s">
        <v>618</v>
      </c>
      <c r="F7" s="534" t="s">
        <v>619</v>
      </c>
      <c r="G7" s="532"/>
      <c r="H7" s="534" t="s">
        <v>618</v>
      </c>
      <c r="I7" s="534" t="s">
        <v>620</v>
      </c>
      <c r="J7" s="534" t="s">
        <v>621</v>
      </c>
      <c r="K7" s="534" t="s">
        <v>622</v>
      </c>
      <c r="L7" s="527"/>
      <c r="M7" s="522" t="s">
        <v>623</v>
      </c>
      <c r="N7" s="534" t="s">
        <v>621</v>
      </c>
      <c r="O7" s="534" t="s">
        <v>624</v>
      </c>
      <c r="P7" s="534" t="s">
        <v>625</v>
      </c>
      <c r="Q7" s="534" t="s">
        <v>626</v>
      </c>
      <c r="R7" s="534" t="s">
        <v>627</v>
      </c>
      <c r="S7" s="534" t="s">
        <v>628</v>
      </c>
      <c r="T7" s="543" t="s">
        <v>629</v>
      </c>
      <c r="U7" s="534" t="s">
        <v>630</v>
      </c>
      <c r="V7" s="541"/>
    </row>
    <row r="8" spans="1:22">
      <c r="A8" s="544">
        <v>1</v>
      </c>
      <c r="B8" s="504" t="s">
        <v>631</v>
      </c>
      <c r="C8" s="504">
        <v>13954607891.30846</v>
      </c>
      <c r="D8" s="498">
        <v>12302721123.491001</v>
      </c>
      <c r="E8" s="498">
        <v>103470817.91999999</v>
      </c>
      <c r="F8" s="498">
        <v>780376.10999999987</v>
      </c>
      <c r="G8" s="498">
        <v>788268401.07999992</v>
      </c>
      <c r="H8" s="498">
        <v>24413758.910000004</v>
      </c>
      <c r="I8" s="498">
        <v>10003704.220000001</v>
      </c>
      <c r="J8" s="498">
        <v>9250</v>
      </c>
      <c r="K8" s="498">
        <v>21500</v>
      </c>
      <c r="L8" s="498">
        <v>863618366.73745823</v>
      </c>
      <c r="M8" s="498">
        <v>58299876.709999979</v>
      </c>
      <c r="N8" s="498">
        <v>16042694.199999992</v>
      </c>
      <c r="O8" s="498">
        <v>72319154.799999997</v>
      </c>
      <c r="P8" s="498">
        <v>29173015.420000002</v>
      </c>
      <c r="Q8" s="498">
        <v>28463512.809999999</v>
      </c>
      <c r="R8" s="498">
        <v>29443270.350000013</v>
      </c>
      <c r="S8" s="498">
        <v>59647865.579999991</v>
      </c>
      <c r="T8" s="498">
        <v>1133729.6300000001</v>
      </c>
      <c r="U8" s="498">
        <v>295690949.75983053</v>
      </c>
      <c r="V8" s="505"/>
    </row>
    <row r="9" spans="1:22">
      <c r="A9" s="498">
        <v>1.1000000000000001</v>
      </c>
      <c r="B9" s="524" t="s">
        <v>632</v>
      </c>
      <c r="C9" s="524">
        <v>0</v>
      </c>
      <c r="D9" s="498"/>
      <c r="E9" s="498"/>
      <c r="F9" s="498"/>
      <c r="G9" s="498"/>
      <c r="H9" s="498"/>
      <c r="I9" s="498"/>
      <c r="J9" s="498"/>
      <c r="K9" s="498"/>
      <c r="L9" s="498"/>
      <c r="M9" s="498"/>
      <c r="N9" s="498"/>
      <c r="O9" s="498"/>
      <c r="P9" s="498"/>
      <c r="Q9" s="498"/>
      <c r="R9" s="498"/>
      <c r="S9" s="498"/>
      <c r="T9" s="498"/>
      <c r="U9" s="498"/>
      <c r="V9" s="505"/>
    </row>
    <row r="10" spans="1:22">
      <c r="A10" s="498">
        <v>1.2</v>
      </c>
      <c r="B10" s="524" t="s">
        <v>633</v>
      </c>
      <c r="C10" s="524">
        <v>0</v>
      </c>
      <c r="D10" s="498"/>
      <c r="E10" s="498"/>
      <c r="F10" s="498"/>
      <c r="G10" s="498"/>
      <c r="H10" s="498"/>
      <c r="I10" s="498"/>
      <c r="J10" s="498"/>
      <c r="K10" s="498"/>
      <c r="L10" s="498"/>
      <c r="M10" s="498"/>
      <c r="N10" s="498"/>
      <c r="O10" s="498"/>
      <c r="P10" s="498"/>
      <c r="Q10" s="498"/>
      <c r="R10" s="498"/>
      <c r="S10" s="498"/>
      <c r="T10" s="498"/>
      <c r="U10" s="498"/>
      <c r="V10" s="505"/>
    </row>
    <row r="11" spans="1:22">
      <c r="A11" s="498">
        <v>1.3</v>
      </c>
      <c r="B11" s="524" t="s">
        <v>634</v>
      </c>
      <c r="C11" s="524">
        <v>0</v>
      </c>
      <c r="D11" s="498"/>
      <c r="E11" s="498"/>
      <c r="F11" s="498"/>
      <c r="G11" s="498"/>
      <c r="H11" s="498"/>
      <c r="I11" s="498"/>
      <c r="J11" s="498"/>
      <c r="K11" s="498"/>
      <c r="L11" s="498"/>
      <c r="M11" s="498"/>
      <c r="N11" s="498"/>
      <c r="O11" s="498"/>
      <c r="P11" s="498"/>
      <c r="Q11" s="498"/>
      <c r="R11" s="498"/>
      <c r="S11" s="498"/>
      <c r="T11" s="498"/>
      <c r="U11" s="498"/>
      <c r="V11" s="505"/>
    </row>
    <row r="12" spans="1:22">
      <c r="A12" s="498">
        <v>1.4</v>
      </c>
      <c r="B12" s="524" t="s">
        <v>635</v>
      </c>
      <c r="C12" s="524">
        <v>108376855.91</v>
      </c>
      <c r="D12" s="498">
        <v>106449823.91</v>
      </c>
      <c r="E12" s="498">
        <v>0</v>
      </c>
      <c r="F12" s="498">
        <v>0</v>
      </c>
      <c r="G12" s="498">
        <v>233000</v>
      </c>
      <c r="H12" s="498">
        <v>0</v>
      </c>
      <c r="I12" s="498">
        <v>0</v>
      </c>
      <c r="J12" s="498">
        <v>0</v>
      </c>
      <c r="K12" s="498">
        <v>0</v>
      </c>
      <c r="L12" s="498">
        <v>1694032</v>
      </c>
      <c r="M12" s="498">
        <v>0</v>
      </c>
      <c r="N12" s="498">
        <v>0</v>
      </c>
      <c r="O12" s="498">
        <v>0</v>
      </c>
      <c r="P12" s="498">
        <v>0</v>
      </c>
      <c r="Q12" s="498">
        <v>0</v>
      </c>
      <c r="R12" s="498">
        <v>0</v>
      </c>
      <c r="S12" s="498">
        <v>0</v>
      </c>
      <c r="T12" s="498">
        <v>0</v>
      </c>
      <c r="U12" s="498">
        <v>0</v>
      </c>
      <c r="V12" s="505"/>
    </row>
    <row r="13" spans="1:22">
      <c r="A13" s="498">
        <v>1.5</v>
      </c>
      <c r="B13" s="524" t="s">
        <v>636</v>
      </c>
      <c r="C13" s="524">
        <v>6192367063.4255018</v>
      </c>
      <c r="D13" s="498">
        <v>5399673723.7155018</v>
      </c>
      <c r="E13" s="498">
        <v>26568674.149999999</v>
      </c>
      <c r="F13" s="498">
        <v>12863.19</v>
      </c>
      <c r="G13" s="498">
        <v>409093335.12</v>
      </c>
      <c r="H13" s="498">
        <v>3472987.9100000006</v>
      </c>
      <c r="I13" s="498">
        <v>943091.86</v>
      </c>
      <c r="J13" s="498">
        <v>0</v>
      </c>
      <c r="K13" s="498">
        <v>0</v>
      </c>
      <c r="L13" s="498">
        <v>383600004.59000021</v>
      </c>
      <c r="M13" s="498">
        <v>17518713.979999997</v>
      </c>
      <c r="N13" s="498">
        <v>1692422.2300000002</v>
      </c>
      <c r="O13" s="498">
        <v>46610476.719999999</v>
      </c>
      <c r="P13" s="498">
        <v>18716089.260000002</v>
      </c>
      <c r="Q13" s="498">
        <v>15743705.07</v>
      </c>
      <c r="R13" s="498">
        <v>5392554.9799999995</v>
      </c>
      <c r="S13" s="498">
        <v>59347516.529999994</v>
      </c>
      <c r="T13" s="498">
        <v>443968.36000000004</v>
      </c>
      <c r="U13" s="498">
        <v>199079980.30999997</v>
      </c>
      <c r="V13" s="505"/>
    </row>
    <row r="14" spans="1:22">
      <c r="A14" s="498">
        <v>1.6</v>
      </c>
      <c r="B14" s="524" t="s">
        <v>637</v>
      </c>
      <c r="C14" s="524">
        <v>7653863971.9729586</v>
      </c>
      <c r="D14" s="498">
        <v>6796597575.8655005</v>
      </c>
      <c r="E14" s="498">
        <v>76902143.769999981</v>
      </c>
      <c r="F14" s="498">
        <v>767512.91999999993</v>
      </c>
      <c r="G14" s="498">
        <v>378942065.95999998</v>
      </c>
      <c r="H14" s="498">
        <v>20940771.000000004</v>
      </c>
      <c r="I14" s="498">
        <v>9060612.3600000013</v>
      </c>
      <c r="J14" s="498">
        <v>9250</v>
      </c>
      <c r="K14" s="498">
        <v>21500</v>
      </c>
      <c r="L14" s="498">
        <v>478324330.14745796</v>
      </c>
      <c r="M14" s="498">
        <v>40781162.729999982</v>
      </c>
      <c r="N14" s="498">
        <v>14350271.969999991</v>
      </c>
      <c r="O14" s="498">
        <v>25708678.079999998</v>
      </c>
      <c r="P14" s="498">
        <v>10456926.159999998</v>
      </c>
      <c r="Q14" s="498">
        <v>12719807.739999998</v>
      </c>
      <c r="R14" s="498">
        <v>24050715.370000012</v>
      </c>
      <c r="S14" s="498">
        <v>300349.05</v>
      </c>
      <c r="T14" s="498">
        <v>689761.27</v>
      </c>
      <c r="U14" s="498">
        <v>96610969.449830562</v>
      </c>
      <c r="V14" s="505"/>
    </row>
    <row r="15" spans="1:22">
      <c r="A15" s="544">
        <v>2</v>
      </c>
      <c r="B15" s="504" t="s">
        <v>638</v>
      </c>
      <c r="C15" s="504">
        <v>1990360426.2500005</v>
      </c>
      <c r="D15" s="498">
        <v>1990360426.2500005</v>
      </c>
      <c r="E15" s="498">
        <v>0</v>
      </c>
      <c r="F15" s="498">
        <v>0</v>
      </c>
      <c r="G15" s="498">
        <v>0</v>
      </c>
      <c r="H15" s="498">
        <v>0</v>
      </c>
      <c r="I15" s="498">
        <v>0</v>
      </c>
      <c r="J15" s="498">
        <v>0</v>
      </c>
      <c r="K15" s="498">
        <v>0</v>
      </c>
      <c r="L15" s="498">
        <v>0</v>
      </c>
      <c r="M15" s="498">
        <v>0</v>
      </c>
      <c r="N15" s="498">
        <v>0</v>
      </c>
      <c r="O15" s="498">
        <v>0</v>
      </c>
      <c r="P15" s="498">
        <v>0</v>
      </c>
      <c r="Q15" s="498">
        <v>0</v>
      </c>
      <c r="R15" s="498">
        <v>0</v>
      </c>
      <c r="S15" s="498">
        <v>0</v>
      </c>
      <c r="T15" s="498">
        <v>0</v>
      </c>
      <c r="U15" s="498">
        <v>0</v>
      </c>
      <c r="V15" s="505"/>
    </row>
    <row r="16" spans="1:22">
      <c r="A16" s="498">
        <v>2.1</v>
      </c>
      <c r="B16" s="524" t="s">
        <v>632</v>
      </c>
      <c r="C16" s="524">
        <v>0</v>
      </c>
      <c r="D16" s="498"/>
      <c r="E16" s="498">
        <v>0</v>
      </c>
      <c r="F16" s="498">
        <v>0</v>
      </c>
      <c r="G16" s="498"/>
      <c r="H16" s="498"/>
      <c r="I16" s="498"/>
      <c r="J16" s="498"/>
      <c r="K16" s="498"/>
      <c r="L16" s="498"/>
      <c r="M16" s="498"/>
      <c r="N16" s="498"/>
      <c r="O16" s="498"/>
      <c r="P16" s="498"/>
      <c r="Q16" s="498"/>
      <c r="R16" s="498"/>
      <c r="S16" s="498"/>
      <c r="T16" s="498"/>
      <c r="U16" s="498"/>
      <c r="V16" s="505"/>
    </row>
    <row r="17" spans="1:22">
      <c r="A17" s="498">
        <v>2.2000000000000002</v>
      </c>
      <c r="B17" s="524" t="s">
        <v>633</v>
      </c>
      <c r="C17" s="524">
        <v>1192960234.1308401</v>
      </c>
      <c r="D17" s="498">
        <v>1192960234.1308401</v>
      </c>
      <c r="E17" s="498"/>
      <c r="F17" s="498"/>
      <c r="G17" s="498"/>
      <c r="H17" s="498"/>
      <c r="I17" s="498"/>
      <c r="J17" s="498"/>
      <c r="K17" s="498"/>
      <c r="L17" s="498"/>
      <c r="M17" s="498"/>
      <c r="N17" s="498"/>
      <c r="O17" s="498"/>
      <c r="P17" s="498"/>
      <c r="Q17" s="498"/>
      <c r="R17" s="498"/>
      <c r="S17" s="498"/>
      <c r="T17" s="498"/>
      <c r="U17" s="498"/>
      <c r="V17" s="505"/>
    </row>
    <row r="18" spans="1:22">
      <c r="A18" s="498">
        <v>2.2999999999999998</v>
      </c>
      <c r="B18" s="524" t="s">
        <v>634</v>
      </c>
      <c r="C18" s="524">
        <v>769736612.75126457</v>
      </c>
      <c r="D18" s="498">
        <v>769736612.75126457</v>
      </c>
      <c r="E18" s="498"/>
      <c r="F18" s="498"/>
      <c r="G18" s="498"/>
      <c r="H18" s="498"/>
      <c r="I18" s="498"/>
      <c r="J18" s="498"/>
      <c r="K18" s="498"/>
      <c r="L18" s="498"/>
      <c r="M18" s="498"/>
      <c r="N18" s="498"/>
      <c r="O18" s="498"/>
      <c r="P18" s="498"/>
      <c r="Q18" s="498"/>
      <c r="R18" s="498"/>
      <c r="S18" s="498"/>
      <c r="T18" s="498"/>
      <c r="U18" s="498"/>
      <c r="V18" s="505"/>
    </row>
    <row r="19" spans="1:22">
      <c r="A19" s="498">
        <v>2.4</v>
      </c>
      <c r="B19" s="524" t="s">
        <v>635</v>
      </c>
      <c r="C19" s="524">
        <v>2991313.90109589</v>
      </c>
      <c r="D19" s="498">
        <v>2991313.90109589</v>
      </c>
      <c r="E19" s="498"/>
      <c r="F19" s="498"/>
      <c r="G19" s="498"/>
      <c r="H19" s="498"/>
      <c r="I19" s="498"/>
      <c r="J19" s="498"/>
      <c r="K19" s="498"/>
      <c r="L19" s="498"/>
      <c r="M19" s="498"/>
      <c r="N19" s="498"/>
      <c r="O19" s="498"/>
      <c r="P19" s="498"/>
      <c r="Q19" s="498"/>
      <c r="R19" s="498"/>
      <c r="S19" s="498"/>
      <c r="T19" s="498"/>
      <c r="U19" s="498"/>
      <c r="V19" s="505"/>
    </row>
    <row r="20" spans="1:22">
      <c r="A20" s="498">
        <v>2.5</v>
      </c>
      <c r="B20" s="524" t="s">
        <v>636</v>
      </c>
      <c r="C20" s="524">
        <v>24672265.466800001</v>
      </c>
      <c r="D20" s="498">
        <v>24672265.466800001</v>
      </c>
      <c r="E20" s="498"/>
      <c r="F20" s="498"/>
      <c r="G20" s="498"/>
      <c r="H20" s="498"/>
      <c r="I20" s="498"/>
      <c r="J20" s="498"/>
      <c r="K20" s="498"/>
      <c r="L20" s="498"/>
      <c r="M20" s="498"/>
      <c r="N20" s="498"/>
      <c r="O20" s="498"/>
      <c r="P20" s="498"/>
      <c r="Q20" s="498"/>
      <c r="R20" s="498"/>
      <c r="S20" s="498"/>
      <c r="T20" s="498"/>
      <c r="U20" s="498"/>
      <c r="V20" s="505"/>
    </row>
    <row r="21" spans="1:22">
      <c r="A21" s="498">
        <v>2.6</v>
      </c>
      <c r="B21" s="524" t="s">
        <v>637</v>
      </c>
      <c r="C21" s="524">
        <v>0</v>
      </c>
      <c r="D21" s="498"/>
      <c r="E21" s="498"/>
      <c r="F21" s="498"/>
      <c r="G21" s="498"/>
      <c r="H21" s="498"/>
      <c r="I21" s="498"/>
      <c r="J21" s="498"/>
      <c r="K21" s="498"/>
      <c r="L21" s="498"/>
      <c r="M21" s="498"/>
      <c r="N21" s="498"/>
      <c r="O21" s="498"/>
      <c r="P21" s="498"/>
      <c r="Q21" s="498"/>
      <c r="R21" s="498"/>
      <c r="S21" s="498"/>
      <c r="T21" s="498"/>
      <c r="U21" s="498"/>
      <c r="V21" s="505"/>
    </row>
    <row r="22" spans="1:22" ht="13.5">
      <c r="A22" s="544">
        <v>3</v>
      </c>
      <c r="B22" s="504" t="s">
        <v>693</v>
      </c>
      <c r="C22" s="504">
        <v>2292673810.4329348</v>
      </c>
      <c r="D22" s="498">
        <v>1589008386.5149527</v>
      </c>
      <c r="E22" s="572"/>
      <c r="F22" s="572"/>
      <c r="G22" s="498">
        <v>1786423.1495999999</v>
      </c>
      <c r="H22" s="572"/>
      <c r="I22" s="572"/>
      <c r="J22" s="572"/>
      <c r="K22" s="572"/>
      <c r="L22" s="498">
        <v>32776634.149782002</v>
      </c>
      <c r="M22" s="572"/>
      <c r="N22" s="572"/>
      <c r="O22" s="572"/>
      <c r="P22" s="572"/>
      <c r="Q22" s="572"/>
      <c r="R22" s="572"/>
      <c r="S22" s="572"/>
      <c r="T22" s="572"/>
      <c r="U22" s="498">
        <v>270793.78000000003</v>
      </c>
      <c r="V22" s="505"/>
    </row>
    <row r="23" spans="1:22" ht="13.5">
      <c r="A23" s="498">
        <v>3.1</v>
      </c>
      <c r="B23" s="524" t="s">
        <v>632</v>
      </c>
      <c r="C23" s="524">
        <v>0</v>
      </c>
      <c r="D23" s="498"/>
      <c r="E23" s="572"/>
      <c r="F23" s="572"/>
      <c r="G23" s="498"/>
      <c r="H23" s="572"/>
      <c r="I23" s="572"/>
      <c r="J23" s="572"/>
      <c r="K23" s="572"/>
      <c r="L23" s="498"/>
      <c r="M23" s="572"/>
      <c r="N23" s="572"/>
      <c r="O23" s="572"/>
      <c r="P23" s="572"/>
      <c r="Q23" s="572"/>
      <c r="R23" s="572"/>
      <c r="S23" s="572"/>
      <c r="T23" s="572"/>
      <c r="U23" s="498"/>
      <c r="V23" s="505"/>
    </row>
    <row r="24" spans="1:22" ht="13.5">
      <c r="A24" s="498">
        <v>3.2</v>
      </c>
      <c r="B24" s="524" t="s">
        <v>633</v>
      </c>
      <c r="C24" s="524">
        <v>1245147</v>
      </c>
      <c r="D24" s="498">
        <v>1245147</v>
      </c>
      <c r="E24" s="572"/>
      <c r="F24" s="572"/>
      <c r="G24" s="498">
        <v>0</v>
      </c>
      <c r="H24" s="572"/>
      <c r="I24" s="572"/>
      <c r="J24" s="572"/>
      <c r="K24" s="572"/>
      <c r="L24" s="498">
        <v>0</v>
      </c>
      <c r="M24" s="572"/>
      <c r="N24" s="572"/>
      <c r="O24" s="572"/>
      <c r="P24" s="572"/>
      <c r="Q24" s="572"/>
      <c r="R24" s="572"/>
      <c r="S24" s="572"/>
      <c r="T24" s="572"/>
      <c r="U24" s="498">
        <v>0</v>
      </c>
      <c r="V24" s="505"/>
    </row>
    <row r="25" spans="1:22" ht="13.5">
      <c r="A25" s="498">
        <v>3.3</v>
      </c>
      <c r="B25" s="524" t="s">
        <v>634</v>
      </c>
      <c r="C25" s="524">
        <v>0</v>
      </c>
      <c r="D25" s="498"/>
      <c r="E25" s="572"/>
      <c r="F25" s="572"/>
      <c r="G25" s="498"/>
      <c r="H25" s="572"/>
      <c r="I25" s="572"/>
      <c r="J25" s="572"/>
      <c r="K25" s="572"/>
      <c r="L25" s="498"/>
      <c r="M25" s="572"/>
      <c r="N25" s="572"/>
      <c r="O25" s="572"/>
      <c r="P25" s="572"/>
      <c r="Q25" s="572"/>
      <c r="R25" s="572"/>
      <c r="S25" s="572"/>
      <c r="T25" s="572"/>
      <c r="U25" s="498"/>
      <c r="V25" s="505"/>
    </row>
    <row r="26" spans="1:22" ht="13.5">
      <c r="A26" s="498">
        <v>3.4</v>
      </c>
      <c r="B26" s="524" t="s">
        <v>635</v>
      </c>
      <c r="C26" s="524">
        <v>16093943.8169</v>
      </c>
      <c r="D26" s="498">
        <v>606065.82999999996</v>
      </c>
      <c r="E26" s="572"/>
      <c r="F26" s="572"/>
      <c r="G26" s="498">
        <v>0</v>
      </c>
      <c r="H26" s="572"/>
      <c r="I26" s="572"/>
      <c r="J26" s="572"/>
      <c r="K26" s="572"/>
      <c r="L26" s="498">
        <v>0</v>
      </c>
      <c r="M26" s="572"/>
      <c r="N26" s="572"/>
      <c r="O26" s="572"/>
      <c r="P26" s="572"/>
      <c r="Q26" s="572"/>
      <c r="R26" s="572"/>
      <c r="S26" s="572"/>
      <c r="T26" s="572"/>
      <c r="U26" s="498">
        <v>0</v>
      </c>
      <c r="V26" s="505"/>
    </row>
    <row r="27" spans="1:22" ht="13.5">
      <c r="A27" s="498">
        <v>3.5</v>
      </c>
      <c r="B27" s="524" t="s">
        <v>636</v>
      </c>
      <c r="C27" s="524">
        <v>2021722006.6967299</v>
      </c>
      <c r="D27" s="498">
        <v>1562396079.8149529</v>
      </c>
      <c r="E27" s="572"/>
      <c r="F27" s="572"/>
      <c r="G27" s="498">
        <v>1786423.1495999999</v>
      </c>
      <c r="H27" s="572"/>
      <c r="I27" s="572"/>
      <c r="J27" s="572"/>
      <c r="K27" s="572"/>
      <c r="L27" s="498">
        <v>32776634.149782002</v>
      </c>
      <c r="M27" s="572"/>
      <c r="N27" s="572"/>
      <c r="O27" s="572"/>
      <c r="P27" s="572"/>
      <c r="Q27" s="572"/>
      <c r="R27" s="572"/>
      <c r="S27" s="572"/>
      <c r="T27" s="572"/>
      <c r="U27" s="498">
        <v>270793.78000000003</v>
      </c>
      <c r="V27" s="505"/>
    </row>
    <row r="28" spans="1:22" ht="13.5">
      <c r="A28" s="498">
        <v>3.6</v>
      </c>
      <c r="B28" s="524" t="s">
        <v>637</v>
      </c>
      <c r="C28" s="524">
        <v>253612712.91930497</v>
      </c>
      <c r="D28" s="498">
        <v>24761093.870000001</v>
      </c>
      <c r="E28" s="572"/>
      <c r="F28" s="572"/>
      <c r="G28" s="498">
        <v>0</v>
      </c>
      <c r="H28" s="572"/>
      <c r="I28" s="572"/>
      <c r="J28" s="572"/>
      <c r="K28" s="572"/>
      <c r="L28" s="498">
        <v>0</v>
      </c>
      <c r="M28" s="572"/>
      <c r="N28" s="572"/>
      <c r="O28" s="572"/>
      <c r="P28" s="572"/>
      <c r="Q28" s="572"/>
      <c r="R28" s="572"/>
      <c r="S28" s="572"/>
      <c r="T28" s="572"/>
      <c r="U28" s="498">
        <v>0</v>
      </c>
      <c r="V28" s="50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22"/>
  <sheetViews>
    <sheetView showGridLines="0" zoomScaleNormal="100" workbookViewId="0"/>
  </sheetViews>
  <sheetFormatPr defaultColWidth="9.140625" defaultRowHeight="12.75"/>
  <cols>
    <col min="1" max="1" width="11.85546875" style="502" bestFit="1" customWidth="1"/>
    <col min="2" max="2" width="90.28515625" style="502" bestFit="1" customWidth="1"/>
    <col min="3" max="3" width="19.5703125" style="502" customWidth="1"/>
    <col min="4" max="4" width="21.140625" style="502" customWidth="1"/>
    <col min="5" max="5" width="17.140625" style="502" customWidth="1"/>
    <col min="6" max="6" width="22.28515625" style="502" customWidth="1"/>
    <col min="7" max="7" width="19.28515625" style="502" customWidth="1"/>
    <col min="8" max="8" width="17.140625" style="502" customWidth="1"/>
    <col min="9" max="14" width="22.28515625" style="502" customWidth="1"/>
    <col min="15" max="15" width="23" style="502" customWidth="1"/>
    <col min="16" max="16" width="21.7109375" style="502" bestFit="1" customWidth="1"/>
    <col min="17" max="19" width="19" style="502" bestFit="1" customWidth="1"/>
    <col min="20" max="20" width="14.7109375" style="502" customWidth="1"/>
    <col min="21" max="21" width="20" style="502" customWidth="1"/>
    <col min="22" max="16384" width="9.140625" style="502"/>
  </cols>
  <sheetData>
    <row r="1" spans="1:21">
      <c r="A1" s="492" t="s">
        <v>30</v>
      </c>
      <c r="B1" s="502" t="s">
        <v>709</v>
      </c>
    </row>
    <row r="2" spans="1:21" ht="13.5">
      <c r="A2" s="493" t="s">
        <v>31</v>
      </c>
      <c r="B2" s="529">
        <f>'1. key ratios '!B2</f>
        <v>44377</v>
      </c>
      <c r="C2" s="529"/>
    </row>
    <row r="3" spans="1:21">
      <c r="A3" s="494" t="s">
        <v>640</v>
      </c>
    </row>
    <row r="5" spans="1:21" ht="13.5" customHeight="1">
      <c r="A5" s="745" t="s">
        <v>641</v>
      </c>
      <c r="B5" s="746"/>
      <c r="C5" s="754" t="s">
        <v>642</v>
      </c>
      <c r="D5" s="755"/>
      <c r="E5" s="755"/>
      <c r="F5" s="755"/>
      <c r="G5" s="755"/>
      <c r="H5" s="755"/>
      <c r="I5" s="755"/>
      <c r="J5" s="755"/>
      <c r="K5" s="755"/>
      <c r="L5" s="755"/>
      <c r="M5" s="755"/>
      <c r="N5" s="755"/>
      <c r="O5" s="755"/>
      <c r="P5" s="755"/>
      <c r="Q5" s="755"/>
      <c r="R5" s="755"/>
      <c r="S5" s="755"/>
      <c r="T5" s="756"/>
      <c r="U5" s="541"/>
    </row>
    <row r="6" spans="1:21">
      <c r="A6" s="747"/>
      <c r="B6" s="748"/>
      <c r="C6" s="738" t="s">
        <v>108</v>
      </c>
      <c r="D6" s="751" t="s">
        <v>643</v>
      </c>
      <c r="E6" s="751"/>
      <c r="F6" s="752"/>
      <c r="G6" s="753" t="s">
        <v>644</v>
      </c>
      <c r="H6" s="751"/>
      <c r="I6" s="751"/>
      <c r="J6" s="751"/>
      <c r="K6" s="752"/>
      <c r="L6" s="741" t="s">
        <v>645</v>
      </c>
      <c r="M6" s="742"/>
      <c r="N6" s="742"/>
      <c r="O6" s="742"/>
      <c r="P6" s="742"/>
      <c r="Q6" s="742"/>
      <c r="R6" s="742"/>
      <c r="S6" s="742"/>
      <c r="T6" s="743"/>
      <c r="U6" s="528"/>
    </row>
    <row r="7" spans="1:21">
      <c r="A7" s="749"/>
      <c r="B7" s="750"/>
      <c r="C7" s="739"/>
      <c r="E7" s="522" t="s">
        <v>618</v>
      </c>
      <c r="F7" s="534" t="s">
        <v>619</v>
      </c>
      <c r="H7" s="522" t="s">
        <v>618</v>
      </c>
      <c r="I7" s="534" t="s">
        <v>620</v>
      </c>
      <c r="J7" s="534" t="s">
        <v>621</v>
      </c>
      <c r="K7" s="534" t="s">
        <v>622</v>
      </c>
      <c r="L7" s="545"/>
      <c r="M7" s="522" t="s">
        <v>623</v>
      </c>
      <c r="N7" s="534" t="s">
        <v>621</v>
      </c>
      <c r="O7" s="534" t="s">
        <v>624</v>
      </c>
      <c r="P7" s="534" t="s">
        <v>625</v>
      </c>
      <c r="Q7" s="534" t="s">
        <v>626</v>
      </c>
      <c r="R7" s="534" t="s">
        <v>627</v>
      </c>
      <c r="S7" s="534" t="s">
        <v>628</v>
      </c>
      <c r="T7" s="543" t="s">
        <v>629</v>
      </c>
      <c r="U7" s="541"/>
    </row>
    <row r="8" spans="1:21" ht="15">
      <c r="A8" s="545">
        <v>1</v>
      </c>
      <c r="B8" s="540" t="s">
        <v>631</v>
      </c>
      <c r="C8" s="576">
        <v>13954607891.308456</v>
      </c>
      <c r="D8" s="577">
        <v>12302721123.490999</v>
      </c>
      <c r="E8" s="577">
        <v>103470817.92</v>
      </c>
      <c r="F8" s="577">
        <v>780376.10999877751</v>
      </c>
      <c r="G8" s="577">
        <v>788268401.07999992</v>
      </c>
      <c r="H8" s="577">
        <v>24413758.910000004</v>
      </c>
      <c r="I8" s="577">
        <v>10003704.220000003</v>
      </c>
      <c r="J8" s="577">
        <v>9250</v>
      </c>
      <c r="K8" s="577">
        <v>21500</v>
      </c>
      <c r="L8" s="577">
        <v>863618366.73745799</v>
      </c>
      <c r="M8" s="577">
        <v>58299876.710000008</v>
      </c>
      <c r="N8" s="577">
        <v>16042694.199999999</v>
      </c>
      <c r="O8" s="577">
        <v>72319154.799999997</v>
      </c>
      <c r="P8" s="577">
        <v>29173015.420000002</v>
      </c>
      <c r="Q8" s="577">
        <v>28463512.809999999</v>
      </c>
      <c r="R8" s="577">
        <v>29443270.350000013</v>
      </c>
      <c r="S8" s="577">
        <v>59647865.579999991</v>
      </c>
      <c r="T8" s="577">
        <v>1133729.6300000001</v>
      </c>
      <c r="U8" s="505"/>
    </row>
    <row r="9" spans="1:21" ht="15">
      <c r="A9" s="524">
        <v>1.1000000000000001</v>
      </c>
      <c r="B9" s="524" t="s">
        <v>646</v>
      </c>
      <c r="C9" s="576">
        <v>11655127266.587458</v>
      </c>
      <c r="D9" s="577">
        <v>10127464963.219999</v>
      </c>
      <c r="E9" s="577">
        <v>69907963.859999999</v>
      </c>
      <c r="F9" s="577">
        <v>0</v>
      </c>
      <c r="G9" s="577">
        <v>738327370.76999998</v>
      </c>
      <c r="H9" s="577">
        <v>17574998.789999999</v>
      </c>
      <c r="I9" s="577">
        <v>4820991.3999999994</v>
      </c>
      <c r="J9" s="577">
        <v>0</v>
      </c>
      <c r="K9" s="577">
        <v>0</v>
      </c>
      <c r="L9" s="577">
        <v>789334932.59745812</v>
      </c>
      <c r="M9" s="577">
        <v>46611271.829999991</v>
      </c>
      <c r="N9" s="577">
        <v>9471498.0800000001</v>
      </c>
      <c r="O9" s="577">
        <v>61736262.039999999</v>
      </c>
      <c r="P9" s="577">
        <v>27994179.130000003</v>
      </c>
      <c r="Q9" s="577">
        <v>27306235.580000002</v>
      </c>
      <c r="R9" s="577">
        <v>27776412.32</v>
      </c>
      <c r="S9" s="577">
        <v>59117060.950000003</v>
      </c>
      <c r="T9" s="577">
        <v>0</v>
      </c>
      <c r="U9" s="505"/>
    </row>
    <row r="10" spans="1:21" ht="15">
      <c r="A10" s="546" t="s">
        <v>14</v>
      </c>
      <c r="B10" s="546" t="s">
        <v>647</v>
      </c>
      <c r="C10" s="576">
        <v>11356064360.817459</v>
      </c>
      <c r="D10" s="577">
        <v>9840807228.75</v>
      </c>
      <c r="E10" s="577">
        <v>68799580.320000008</v>
      </c>
      <c r="F10" s="577">
        <v>0</v>
      </c>
      <c r="G10" s="577">
        <v>732688325.02999997</v>
      </c>
      <c r="H10" s="577">
        <v>17355459.120000001</v>
      </c>
      <c r="I10" s="577">
        <v>4623192.75</v>
      </c>
      <c r="J10" s="577">
        <v>0</v>
      </c>
      <c r="K10" s="577">
        <v>0</v>
      </c>
      <c r="L10" s="577">
        <v>782568807.03745794</v>
      </c>
      <c r="M10" s="577">
        <v>46201541.089999996</v>
      </c>
      <c r="N10" s="577">
        <v>8841348.8200000003</v>
      </c>
      <c r="O10" s="577">
        <v>60860369.82</v>
      </c>
      <c r="P10" s="577">
        <v>27994179.130000003</v>
      </c>
      <c r="Q10" s="577">
        <v>25726085.580000002</v>
      </c>
      <c r="R10" s="577">
        <v>27776412.32</v>
      </c>
      <c r="S10" s="577">
        <v>59117060.950000003</v>
      </c>
      <c r="T10" s="577">
        <v>0</v>
      </c>
      <c r="U10" s="505"/>
    </row>
    <row r="11" spans="1:21" ht="15">
      <c r="A11" s="514" t="s">
        <v>648</v>
      </c>
      <c r="B11" s="514" t="s">
        <v>649</v>
      </c>
      <c r="C11" s="576">
        <v>5815012272.96</v>
      </c>
      <c r="D11" s="577">
        <v>5116207962.0199995</v>
      </c>
      <c r="E11" s="577">
        <v>48607716.730000004</v>
      </c>
      <c r="F11" s="577">
        <v>0</v>
      </c>
      <c r="G11" s="577">
        <v>351352028.35000002</v>
      </c>
      <c r="H11" s="577">
        <v>11389500.970000001</v>
      </c>
      <c r="I11" s="577">
        <v>2579824.21</v>
      </c>
      <c r="J11" s="577">
        <v>0</v>
      </c>
      <c r="K11" s="577">
        <v>0</v>
      </c>
      <c r="L11" s="577">
        <v>347452282.59000003</v>
      </c>
      <c r="M11" s="577">
        <v>21040732.129999999</v>
      </c>
      <c r="N11" s="577">
        <v>2807371.11</v>
      </c>
      <c r="O11" s="577">
        <v>15828096.1</v>
      </c>
      <c r="P11" s="577">
        <v>12275907.119999999</v>
      </c>
      <c r="Q11" s="577">
        <v>20014953.440000001</v>
      </c>
      <c r="R11" s="577">
        <v>13734208.77</v>
      </c>
      <c r="S11" s="577">
        <v>0</v>
      </c>
      <c r="T11" s="577">
        <v>0</v>
      </c>
      <c r="U11" s="505"/>
    </row>
    <row r="12" spans="1:21" ht="15">
      <c r="A12" s="514" t="s">
        <v>650</v>
      </c>
      <c r="B12" s="514" t="s">
        <v>651</v>
      </c>
      <c r="C12" s="576">
        <v>1765200831.3774581</v>
      </c>
      <c r="D12" s="577">
        <v>1498534207.1500001</v>
      </c>
      <c r="E12" s="577">
        <v>10072414.57</v>
      </c>
      <c r="F12" s="577">
        <v>0</v>
      </c>
      <c r="G12" s="577">
        <v>126606021.45</v>
      </c>
      <c r="H12" s="577">
        <v>4567857.72</v>
      </c>
      <c r="I12" s="577">
        <v>1391720.11</v>
      </c>
      <c r="J12" s="577">
        <v>0</v>
      </c>
      <c r="K12" s="577">
        <v>0</v>
      </c>
      <c r="L12" s="577">
        <v>140060602.77745801</v>
      </c>
      <c r="M12" s="577">
        <v>10623541.199999999</v>
      </c>
      <c r="N12" s="577">
        <v>2776930.29</v>
      </c>
      <c r="O12" s="577">
        <v>6615685.2999999998</v>
      </c>
      <c r="P12" s="577">
        <v>2230765.29</v>
      </c>
      <c r="Q12" s="577">
        <v>2132925.12</v>
      </c>
      <c r="R12" s="577">
        <v>4089214.95</v>
      </c>
      <c r="S12" s="577">
        <v>0</v>
      </c>
      <c r="T12" s="577">
        <v>0</v>
      </c>
      <c r="U12" s="505"/>
    </row>
    <row r="13" spans="1:21" ht="15">
      <c r="A13" s="514" t="s">
        <v>652</v>
      </c>
      <c r="B13" s="514" t="s">
        <v>653</v>
      </c>
      <c r="C13" s="576">
        <v>976564220.67000008</v>
      </c>
      <c r="D13" s="577">
        <v>732111428.09000003</v>
      </c>
      <c r="E13" s="577">
        <v>5279924.1100000003</v>
      </c>
      <c r="F13" s="577">
        <v>0</v>
      </c>
      <c r="G13" s="577">
        <v>61988507.350000009</v>
      </c>
      <c r="H13" s="577">
        <v>1141420.0900000001</v>
      </c>
      <c r="I13" s="577">
        <v>434912.88</v>
      </c>
      <c r="J13" s="577">
        <v>0</v>
      </c>
      <c r="K13" s="577">
        <v>0</v>
      </c>
      <c r="L13" s="577">
        <v>182464285.22999996</v>
      </c>
      <c r="M13" s="577">
        <v>7670008.8199999994</v>
      </c>
      <c r="N13" s="577">
        <v>1264348.8600000001</v>
      </c>
      <c r="O13" s="577">
        <v>32535929.489999998</v>
      </c>
      <c r="P13" s="577">
        <v>3088680.6</v>
      </c>
      <c r="Q13" s="577">
        <v>2285932.2599999998</v>
      </c>
      <c r="R13" s="577">
        <v>5735099.1799999997</v>
      </c>
      <c r="S13" s="577">
        <v>59117060.950000003</v>
      </c>
      <c r="T13" s="577">
        <v>0</v>
      </c>
      <c r="U13" s="505"/>
    </row>
    <row r="14" spans="1:21" ht="15">
      <c r="A14" s="514" t="s">
        <v>654</v>
      </c>
      <c r="B14" s="514" t="s">
        <v>655</v>
      </c>
      <c r="C14" s="576">
        <v>2799287035.8099999</v>
      </c>
      <c r="D14" s="577">
        <v>2493953631.4899998</v>
      </c>
      <c r="E14" s="577">
        <v>4839524.91</v>
      </c>
      <c r="F14" s="577">
        <v>0</v>
      </c>
      <c r="G14" s="577">
        <v>192741767.88000003</v>
      </c>
      <c r="H14" s="577">
        <v>256680.34</v>
      </c>
      <c r="I14" s="577">
        <v>216735.55</v>
      </c>
      <c r="J14" s="577">
        <v>0</v>
      </c>
      <c r="K14" s="577">
        <v>0</v>
      </c>
      <c r="L14" s="577">
        <v>112591636.44</v>
      </c>
      <c r="M14" s="577">
        <v>6867258.9399999995</v>
      </c>
      <c r="N14" s="577">
        <v>1992698.56</v>
      </c>
      <c r="O14" s="577">
        <v>5880658.9299999997</v>
      </c>
      <c r="P14" s="577">
        <v>10398826.119999999</v>
      </c>
      <c r="Q14" s="577">
        <v>1292274.76</v>
      </c>
      <c r="R14" s="577">
        <v>4217889.42</v>
      </c>
      <c r="S14" s="577">
        <v>0</v>
      </c>
      <c r="T14" s="577">
        <v>0</v>
      </c>
      <c r="U14" s="505"/>
    </row>
    <row r="15" spans="1:21" ht="15">
      <c r="A15" s="515">
        <v>1.2</v>
      </c>
      <c r="B15" s="515" t="s">
        <v>656</v>
      </c>
      <c r="C15" s="576">
        <v>538829812.65292573</v>
      </c>
      <c r="D15" s="577">
        <v>199819433.56034207</v>
      </c>
      <c r="E15" s="577">
        <v>1385970.3708000001</v>
      </c>
      <c r="F15" s="577">
        <v>0</v>
      </c>
      <c r="G15" s="577">
        <v>73832739.213726699</v>
      </c>
      <c r="H15" s="577">
        <v>1757500.067</v>
      </c>
      <c r="I15" s="577">
        <v>482099.20999999996</v>
      </c>
      <c r="J15" s="577">
        <v>0</v>
      </c>
      <c r="K15" s="577">
        <v>0</v>
      </c>
      <c r="L15" s="577">
        <v>265177639.8788569</v>
      </c>
      <c r="M15" s="577">
        <v>14332905.592999998</v>
      </c>
      <c r="N15" s="577">
        <v>3113738.2340000002</v>
      </c>
      <c r="O15" s="577">
        <v>20408229.952000003</v>
      </c>
      <c r="P15" s="577">
        <v>9006018.3100000005</v>
      </c>
      <c r="Q15" s="577">
        <v>9746669.0300000012</v>
      </c>
      <c r="R15" s="577">
        <v>24359326.539999999</v>
      </c>
      <c r="S15" s="577">
        <v>17735118.289999999</v>
      </c>
      <c r="T15" s="577">
        <v>0</v>
      </c>
      <c r="U15" s="505"/>
    </row>
    <row r="16" spans="1:21" ht="15">
      <c r="A16" s="547">
        <v>1.3</v>
      </c>
      <c r="B16" s="515" t="s">
        <v>704</v>
      </c>
      <c r="C16" s="578"/>
      <c r="D16" s="579"/>
      <c r="E16" s="579"/>
      <c r="F16" s="579"/>
      <c r="G16" s="579"/>
      <c r="H16" s="579"/>
      <c r="I16" s="579"/>
      <c r="J16" s="579"/>
      <c r="K16" s="579"/>
      <c r="L16" s="579"/>
      <c r="M16" s="579"/>
      <c r="N16" s="579"/>
      <c r="O16" s="579"/>
      <c r="P16" s="579"/>
      <c r="Q16" s="579"/>
      <c r="R16" s="579"/>
      <c r="S16" s="579"/>
      <c r="T16" s="579"/>
      <c r="U16" s="505"/>
    </row>
    <row r="17" spans="1:21" ht="15">
      <c r="A17" s="518" t="s">
        <v>657</v>
      </c>
      <c r="B17" s="516" t="s">
        <v>658</v>
      </c>
      <c r="C17" s="576">
        <v>10854976778.361059</v>
      </c>
      <c r="D17" s="580">
        <v>9387993709.966301</v>
      </c>
      <c r="E17" s="580">
        <v>68488071.356400013</v>
      </c>
      <c r="F17" s="580">
        <v>0</v>
      </c>
      <c r="G17" s="580">
        <v>700626228.98549998</v>
      </c>
      <c r="H17" s="580">
        <v>17488364.783</v>
      </c>
      <c r="I17" s="580">
        <v>4768105.25</v>
      </c>
      <c r="J17" s="580">
        <v>0</v>
      </c>
      <c r="K17" s="580">
        <v>0</v>
      </c>
      <c r="L17" s="580">
        <v>766356839.40925801</v>
      </c>
      <c r="M17" s="580">
        <v>45306884.342900001</v>
      </c>
      <c r="N17" s="580">
        <v>8877617.2263999991</v>
      </c>
      <c r="O17" s="580">
        <v>60300139.135499999</v>
      </c>
      <c r="P17" s="580">
        <v>27172359.885799997</v>
      </c>
      <c r="Q17" s="580">
        <v>26665245.3979</v>
      </c>
      <c r="R17" s="580">
        <v>26624820.147399999</v>
      </c>
      <c r="S17" s="580">
        <v>59117060.950000003</v>
      </c>
      <c r="T17" s="580">
        <v>0</v>
      </c>
      <c r="U17" s="505"/>
    </row>
    <row r="18" spans="1:21" ht="15">
      <c r="A18" s="517" t="s">
        <v>659</v>
      </c>
      <c r="B18" s="517" t="s">
        <v>660</v>
      </c>
      <c r="C18" s="576">
        <v>10188274090.132172</v>
      </c>
      <c r="D18" s="580">
        <v>8776305436.0048599</v>
      </c>
      <c r="E18" s="580">
        <v>67236668.070000008</v>
      </c>
      <c r="F18" s="580">
        <v>0</v>
      </c>
      <c r="G18" s="580">
        <v>670828995.47793698</v>
      </c>
      <c r="H18" s="580">
        <v>17273489.789999999</v>
      </c>
      <c r="I18" s="580">
        <v>4570306.6000000006</v>
      </c>
      <c r="J18" s="580">
        <v>0</v>
      </c>
      <c r="K18" s="580">
        <v>0</v>
      </c>
      <c r="L18" s="580">
        <v>741139658.64937401</v>
      </c>
      <c r="M18" s="580">
        <v>44831647.829999998</v>
      </c>
      <c r="N18" s="580">
        <v>8247467.9700000007</v>
      </c>
      <c r="O18" s="580">
        <v>58627464.00999999</v>
      </c>
      <c r="P18" s="580">
        <v>27125944.119999997</v>
      </c>
      <c r="Q18" s="580">
        <v>25085095.390000001</v>
      </c>
      <c r="R18" s="580">
        <v>26622945.25</v>
      </c>
      <c r="S18" s="580">
        <v>59117060.950000003</v>
      </c>
      <c r="T18" s="580">
        <v>0</v>
      </c>
      <c r="U18" s="505"/>
    </row>
    <row r="19" spans="1:21" ht="15">
      <c r="A19" s="518" t="s">
        <v>661</v>
      </c>
      <c r="B19" s="518" t="s">
        <v>662</v>
      </c>
      <c r="C19" s="576">
        <v>11884335839.602142</v>
      </c>
      <c r="D19" s="580">
        <v>10625945385.5933</v>
      </c>
      <c r="E19" s="580">
        <v>79090079.99000001</v>
      </c>
      <c r="F19" s="580">
        <v>0</v>
      </c>
      <c r="G19" s="580">
        <v>618330961.1221</v>
      </c>
      <c r="H19" s="580">
        <v>24542378.404799998</v>
      </c>
      <c r="I19" s="580">
        <v>6122555.8594999993</v>
      </c>
      <c r="J19" s="580">
        <v>0</v>
      </c>
      <c r="K19" s="580">
        <v>0</v>
      </c>
      <c r="L19" s="580">
        <v>640059492.88674247</v>
      </c>
      <c r="M19" s="580">
        <v>42385852.119600005</v>
      </c>
      <c r="N19" s="580">
        <v>6970493.5623000003</v>
      </c>
      <c r="O19" s="580">
        <v>24271243.0374</v>
      </c>
      <c r="P19" s="580">
        <v>20422454.752900001</v>
      </c>
      <c r="Q19" s="580">
        <v>74909095.463499993</v>
      </c>
      <c r="R19" s="580">
        <v>26914103.026699997</v>
      </c>
      <c r="S19" s="580">
        <v>9435189.2917999998</v>
      </c>
      <c r="T19" s="580">
        <v>0</v>
      </c>
      <c r="U19" s="505"/>
    </row>
    <row r="20" spans="1:21" ht="15">
      <c r="A20" s="517" t="s">
        <v>663</v>
      </c>
      <c r="B20" s="517" t="s">
        <v>660</v>
      </c>
      <c r="C20" s="576">
        <v>10696670584.115797</v>
      </c>
      <c r="D20" s="580">
        <v>9547281940.2250633</v>
      </c>
      <c r="E20" s="580">
        <v>76552160.339999989</v>
      </c>
      <c r="F20" s="580">
        <v>0</v>
      </c>
      <c r="G20" s="580">
        <v>574608212.13999987</v>
      </c>
      <c r="H20" s="580">
        <v>24068700.280000001</v>
      </c>
      <c r="I20" s="580">
        <v>5953939.7599999998</v>
      </c>
      <c r="J20" s="580">
        <v>0</v>
      </c>
      <c r="K20" s="580">
        <v>0</v>
      </c>
      <c r="L20" s="580">
        <v>574780431.75073349</v>
      </c>
      <c r="M20" s="580">
        <v>40932106.740000002</v>
      </c>
      <c r="N20" s="580">
        <v>6746576.9500000002</v>
      </c>
      <c r="O20" s="580">
        <v>23680218.490000002</v>
      </c>
      <c r="P20" s="580">
        <v>19423238.5</v>
      </c>
      <c r="Q20" s="580">
        <v>68850585.510000005</v>
      </c>
      <c r="R20" s="580">
        <v>26229859.869999997</v>
      </c>
      <c r="S20" s="580">
        <v>174412.29</v>
      </c>
      <c r="T20" s="580">
        <v>0</v>
      </c>
      <c r="U20" s="505"/>
    </row>
    <row r="21" spans="1:21" ht="15">
      <c r="A21" s="519">
        <v>1.4</v>
      </c>
      <c r="B21" s="520" t="s">
        <v>664</v>
      </c>
      <c r="C21" s="576">
        <v>42664024.209199995</v>
      </c>
      <c r="D21" s="580">
        <v>42076043.047699995</v>
      </c>
      <c r="E21" s="580">
        <v>99033.049999999988</v>
      </c>
      <c r="F21" s="580">
        <v>0</v>
      </c>
      <c r="G21" s="580">
        <v>109742.33</v>
      </c>
      <c r="H21" s="580">
        <v>36215.18</v>
      </c>
      <c r="I21" s="580">
        <v>18562.98</v>
      </c>
      <c r="J21" s="580">
        <v>0</v>
      </c>
      <c r="K21" s="580">
        <v>0</v>
      </c>
      <c r="L21" s="580">
        <v>478238.83149999997</v>
      </c>
      <c r="M21" s="580">
        <v>19838.95</v>
      </c>
      <c r="N21" s="580">
        <v>0</v>
      </c>
      <c r="O21" s="580">
        <v>0</v>
      </c>
      <c r="P21" s="580">
        <v>0</v>
      </c>
      <c r="Q21" s="580">
        <v>0</v>
      </c>
      <c r="R21" s="580">
        <v>0</v>
      </c>
      <c r="S21" s="580">
        <v>0</v>
      </c>
      <c r="T21" s="580">
        <v>0</v>
      </c>
      <c r="U21" s="505"/>
    </row>
    <row r="22" spans="1:21" ht="15">
      <c r="A22" s="519">
        <v>1.5</v>
      </c>
      <c r="B22" s="520" t="s">
        <v>665</v>
      </c>
      <c r="C22" s="576">
        <v>30127130.517299999</v>
      </c>
      <c r="D22" s="580">
        <v>30127130.517299999</v>
      </c>
      <c r="E22" s="580">
        <v>0</v>
      </c>
      <c r="F22" s="580">
        <v>0</v>
      </c>
      <c r="G22" s="580">
        <v>0</v>
      </c>
      <c r="H22" s="580">
        <v>0</v>
      </c>
      <c r="I22" s="580">
        <v>0</v>
      </c>
      <c r="J22" s="580">
        <v>0</v>
      </c>
      <c r="K22" s="580">
        <v>0</v>
      </c>
      <c r="L22" s="580">
        <v>0</v>
      </c>
      <c r="M22" s="580">
        <v>0</v>
      </c>
      <c r="N22" s="580">
        <v>0</v>
      </c>
      <c r="O22" s="580">
        <v>0</v>
      </c>
      <c r="P22" s="580">
        <v>0</v>
      </c>
      <c r="Q22" s="580">
        <v>0</v>
      </c>
      <c r="R22" s="580">
        <v>0</v>
      </c>
      <c r="S22" s="580">
        <v>0</v>
      </c>
      <c r="T22" s="580">
        <v>0</v>
      </c>
      <c r="U22" s="50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46"/>
  <sheetViews>
    <sheetView showGridLines="0" zoomScaleNormal="100" workbookViewId="0"/>
  </sheetViews>
  <sheetFormatPr defaultColWidth="9.140625" defaultRowHeight="12.75"/>
  <cols>
    <col min="1" max="1" width="11.85546875" style="502" bestFit="1" customWidth="1"/>
    <col min="2" max="2" width="93.42578125" style="502" customWidth="1"/>
    <col min="3" max="3" width="14.5703125" style="502" customWidth="1"/>
    <col min="4" max="5" width="11.42578125" style="502" customWidth="1"/>
    <col min="6" max="7" width="11.42578125" style="548" customWidth="1"/>
    <col min="8" max="9" width="11.42578125" style="502" customWidth="1"/>
    <col min="10" max="14" width="11.42578125" style="548" customWidth="1"/>
    <col min="15" max="15" width="18.85546875" style="502" bestFit="1" customWidth="1"/>
    <col min="16" max="16384" width="9.140625" style="502"/>
  </cols>
  <sheetData>
    <row r="1" spans="1:15">
      <c r="A1" s="492" t="s">
        <v>30</v>
      </c>
      <c r="B1" s="502" t="s">
        <v>709</v>
      </c>
      <c r="F1" s="502"/>
      <c r="G1" s="502"/>
      <c r="J1" s="502"/>
      <c r="K1" s="502"/>
      <c r="L1" s="502"/>
      <c r="M1" s="502"/>
      <c r="N1" s="502"/>
    </row>
    <row r="2" spans="1:15" ht="13.5">
      <c r="A2" s="493" t="s">
        <v>31</v>
      </c>
      <c r="B2" s="529">
        <f>'1. key ratios '!B2</f>
        <v>44377</v>
      </c>
      <c r="C2" s="582"/>
      <c r="F2" s="502"/>
      <c r="G2" s="502"/>
      <c r="J2" s="502"/>
      <c r="K2" s="502"/>
      <c r="L2" s="502"/>
      <c r="M2" s="502"/>
      <c r="N2" s="502"/>
    </row>
    <row r="3" spans="1:15">
      <c r="A3" s="494" t="s">
        <v>666</v>
      </c>
      <c r="F3" s="502"/>
      <c r="G3" s="502"/>
      <c r="J3" s="502"/>
      <c r="K3" s="502"/>
      <c r="L3" s="502"/>
      <c r="M3" s="502"/>
      <c r="N3" s="502"/>
    </row>
    <row r="4" spans="1:15">
      <c r="F4" s="502"/>
      <c r="G4" s="502"/>
      <c r="J4" s="502"/>
      <c r="K4" s="502"/>
      <c r="L4" s="502"/>
      <c r="M4" s="502"/>
      <c r="N4" s="502"/>
    </row>
    <row r="5" spans="1:15" ht="46.5" customHeight="1">
      <c r="A5" s="712" t="s">
        <v>692</v>
      </c>
      <c r="B5" s="713"/>
      <c r="C5" s="757" t="s">
        <v>667</v>
      </c>
      <c r="D5" s="758"/>
      <c r="E5" s="758"/>
      <c r="F5" s="758"/>
      <c r="G5" s="758"/>
      <c r="H5" s="759"/>
      <c r="I5" s="757" t="s">
        <v>668</v>
      </c>
      <c r="J5" s="760"/>
      <c r="K5" s="760"/>
      <c r="L5" s="760"/>
      <c r="M5" s="760"/>
      <c r="N5" s="761"/>
      <c r="O5" s="762" t="s">
        <v>669</v>
      </c>
    </row>
    <row r="6" spans="1:15" ht="75" customHeight="1">
      <c r="A6" s="716"/>
      <c r="B6" s="717"/>
      <c r="C6" s="521"/>
      <c r="D6" s="522" t="s">
        <v>670</v>
      </c>
      <c r="E6" s="522" t="s">
        <v>671</v>
      </c>
      <c r="F6" s="522" t="s">
        <v>672</v>
      </c>
      <c r="G6" s="522" t="s">
        <v>673</v>
      </c>
      <c r="H6" s="522" t="s">
        <v>674</v>
      </c>
      <c r="I6" s="527"/>
      <c r="J6" s="522" t="s">
        <v>670</v>
      </c>
      <c r="K6" s="522" t="s">
        <v>671</v>
      </c>
      <c r="L6" s="522" t="s">
        <v>672</v>
      </c>
      <c r="M6" s="522" t="s">
        <v>673</v>
      </c>
      <c r="N6" s="522" t="s">
        <v>674</v>
      </c>
      <c r="O6" s="763"/>
    </row>
    <row r="7" spans="1:15">
      <c r="A7" s="498">
        <v>1</v>
      </c>
      <c r="B7" s="503" t="s">
        <v>695</v>
      </c>
      <c r="C7" s="581">
        <v>661912369.68999994</v>
      </c>
      <c r="D7" s="581">
        <v>617528746.69999993</v>
      </c>
      <c r="E7" s="581">
        <v>22777024.09</v>
      </c>
      <c r="F7" s="581">
        <v>16609590.280000003</v>
      </c>
      <c r="G7" s="581">
        <v>1697214.5699999996</v>
      </c>
      <c r="H7" s="581">
        <v>3299794.0500000003</v>
      </c>
      <c r="I7" s="581">
        <v>22428221.800799999</v>
      </c>
      <c r="J7" s="581">
        <v>12321525.6808</v>
      </c>
      <c r="K7" s="581">
        <v>2277702.8760000002</v>
      </c>
      <c r="L7" s="581">
        <v>4982877.2169999992</v>
      </c>
      <c r="M7" s="581">
        <v>635303.86</v>
      </c>
      <c r="N7" s="581">
        <v>2210812.1669999999</v>
      </c>
      <c r="O7" s="581">
        <v>0</v>
      </c>
    </row>
    <row r="8" spans="1:15">
      <c r="A8" s="498">
        <v>2</v>
      </c>
      <c r="B8" s="503" t="s">
        <v>565</v>
      </c>
      <c r="C8" s="581">
        <v>987894560.43000007</v>
      </c>
      <c r="D8" s="581">
        <v>894756114.04000008</v>
      </c>
      <c r="E8" s="581">
        <v>35473283.50999999</v>
      </c>
      <c r="F8" s="581">
        <v>39579573.659999996</v>
      </c>
      <c r="G8" s="581">
        <v>10675806.709999999</v>
      </c>
      <c r="H8" s="581">
        <v>7409782.5099999998</v>
      </c>
      <c r="I8" s="581">
        <v>40786513.003599994</v>
      </c>
      <c r="J8" s="581">
        <v>17671965.969599999</v>
      </c>
      <c r="K8" s="581">
        <v>3547329.0420000008</v>
      </c>
      <c r="L8" s="581">
        <v>11873415.319999998</v>
      </c>
      <c r="M8" s="581">
        <v>3718171.425999999</v>
      </c>
      <c r="N8" s="581">
        <v>3975631.2460000003</v>
      </c>
      <c r="O8" s="581">
        <v>0</v>
      </c>
    </row>
    <row r="9" spans="1:15">
      <c r="A9" s="498">
        <v>3</v>
      </c>
      <c r="B9" s="503" t="s">
        <v>566</v>
      </c>
      <c r="C9" s="581">
        <v>0</v>
      </c>
      <c r="D9" s="581">
        <v>0</v>
      </c>
      <c r="E9" s="581">
        <v>0</v>
      </c>
      <c r="F9" s="581">
        <v>0</v>
      </c>
      <c r="G9" s="581">
        <v>0</v>
      </c>
      <c r="H9" s="581">
        <v>0</v>
      </c>
      <c r="I9" s="581">
        <v>0</v>
      </c>
      <c r="J9" s="581">
        <v>0</v>
      </c>
      <c r="K9" s="581">
        <v>0</v>
      </c>
      <c r="L9" s="581">
        <v>0</v>
      </c>
      <c r="M9" s="581">
        <v>0</v>
      </c>
      <c r="N9" s="581">
        <v>0</v>
      </c>
      <c r="O9" s="581">
        <v>0</v>
      </c>
    </row>
    <row r="10" spans="1:15">
      <c r="A10" s="498">
        <v>4</v>
      </c>
      <c r="B10" s="503" t="s">
        <v>696</v>
      </c>
      <c r="C10" s="581">
        <v>417597496.64999998</v>
      </c>
      <c r="D10" s="581">
        <v>347550374.84999996</v>
      </c>
      <c r="E10" s="581">
        <v>37138007.370000005</v>
      </c>
      <c r="F10" s="581">
        <v>46958.090000000004</v>
      </c>
      <c r="G10" s="581">
        <v>225343.06</v>
      </c>
      <c r="H10" s="581">
        <v>32636813.280000001</v>
      </c>
      <c r="I10" s="581">
        <v>20517833.074999999</v>
      </c>
      <c r="J10" s="581">
        <v>6920149.4299999997</v>
      </c>
      <c r="K10" s="581">
        <v>3713800.7359999996</v>
      </c>
      <c r="L10" s="581">
        <v>14087.423999999999</v>
      </c>
      <c r="M10" s="581">
        <v>70003.044999999998</v>
      </c>
      <c r="N10" s="581">
        <v>9799792.4399999995</v>
      </c>
      <c r="O10" s="581">
        <v>0</v>
      </c>
    </row>
    <row r="11" spans="1:15">
      <c r="A11" s="498">
        <v>5</v>
      </c>
      <c r="B11" s="503" t="s">
        <v>567</v>
      </c>
      <c r="C11" s="581">
        <v>946993709.30000019</v>
      </c>
      <c r="D11" s="581">
        <v>756029000.08000004</v>
      </c>
      <c r="E11" s="581">
        <v>122536845.83</v>
      </c>
      <c r="F11" s="581">
        <v>39869636.719999999</v>
      </c>
      <c r="G11" s="581">
        <v>13542917.939999999</v>
      </c>
      <c r="H11" s="581">
        <v>15015308.73</v>
      </c>
      <c r="I11" s="581">
        <v>48241188.980439328</v>
      </c>
      <c r="J11" s="581">
        <v>15108009.81543933</v>
      </c>
      <c r="K11" s="581">
        <v>12253684.744999999</v>
      </c>
      <c r="L11" s="581">
        <v>11960891.049000001</v>
      </c>
      <c r="M11" s="581">
        <v>4074766.6749999993</v>
      </c>
      <c r="N11" s="581">
        <v>4843836.6960000005</v>
      </c>
      <c r="O11" s="581">
        <v>0</v>
      </c>
    </row>
    <row r="12" spans="1:15">
      <c r="A12" s="498">
        <v>6</v>
      </c>
      <c r="B12" s="503" t="s">
        <v>568</v>
      </c>
      <c r="C12" s="581">
        <v>347995795.69999999</v>
      </c>
      <c r="D12" s="581">
        <v>304479045.92000002</v>
      </c>
      <c r="E12" s="581">
        <v>13302788.629999999</v>
      </c>
      <c r="F12" s="581">
        <v>21647487.959999993</v>
      </c>
      <c r="G12" s="581">
        <v>2287716.6699999995</v>
      </c>
      <c r="H12" s="581">
        <v>6278756.5200000005</v>
      </c>
      <c r="I12" s="581">
        <v>17578227.2632</v>
      </c>
      <c r="J12" s="581">
        <v>5988084.2291999999</v>
      </c>
      <c r="K12" s="581">
        <v>1330279.0919999999</v>
      </c>
      <c r="L12" s="581">
        <v>6494030.0189999994</v>
      </c>
      <c r="M12" s="581">
        <v>899616.076</v>
      </c>
      <c r="N12" s="581">
        <v>2866217.8470000001</v>
      </c>
      <c r="O12" s="581">
        <v>0</v>
      </c>
    </row>
    <row r="13" spans="1:15">
      <c r="A13" s="498">
        <v>7</v>
      </c>
      <c r="B13" s="503" t="s">
        <v>569</v>
      </c>
      <c r="C13" s="581">
        <v>545526032.47000003</v>
      </c>
      <c r="D13" s="581">
        <v>506280017.42000002</v>
      </c>
      <c r="E13" s="581">
        <v>10908677.079999998</v>
      </c>
      <c r="F13" s="581">
        <v>21903457.160000004</v>
      </c>
      <c r="G13" s="581">
        <v>4348665.1999999993</v>
      </c>
      <c r="H13" s="581">
        <v>2085215.61</v>
      </c>
      <c r="I13" s="581">
        <v>19903502.678200003</v>
      </c>
      <c r="J13" s="581">
        <v>10015002.6302</v>
      </c>
      <c r="K13" s="581">
        <v>1090867.7629999998</v>
      </c>
      <c r="L13" s="581">
        <v>6571037.2980000004</v>
      </c>
      <c r="M13" s="581">
        <v>1326381.1770000001</v>
      </c>
      <c r="N13" s="581">
        <v>900213.81</v>
      </c>
      <c r="O13" s="581">
        <v>0</v>
      </c>
    </row>
    <row r="14" spans="1:15">
      <c r="A14" s="498">
        <v>8</v>
      </c>
      <c r="B14" s="503" t="s">
        <v>570</v>
      </c>
      <c r="C14" s="581">
        <v>409892191.46999991</v>
      </c>
      <c r="D14" s="581">
        <v>385757100.87999994</v>
      </c>
      <c r="E14" s="581">
        <v>6108363.96</v>
      </c>
      <c r="F14" s="581">
        <v>7701774.8300000001</v>
      </c>
      <c r="G14" s="581">
        <v>3381518.63</v>
      </c>
      <c r="H14" s="581">
        <v>6943433.1699999999</v>
      </c>
      <c r="I14" s="581">
        <v>14803103.3342</v>
      </c>
      <c r="J14" s="581">
        <v>7606980.9742000001</v>
      </c>
      <c r="K14" s="581">
        <v>610836.625</v>
      </c>
      <c r="L14" s="581">
        <v>2310376.503</v>
      </c>
      <c r="M14" s="581">
        <v>1149461.4319999996</v>
      </c>
      <c r="N14" s="581">
        <v>3125447.8000000003</v>
      </c>
      <c r="O14" s="581">
        <v>0</v>
      </c>
    </row>
    <row r="15" spans="1:15">
      <c r="A15" s="498">
        <v>9</v>
      </c>
      <c r="B15" s="503" t="s">
        <v>571</v>
      </c>
      <c r="C15" s="581">
        <v>713604597.20000017</v>
      </c>
      <c r="D15" s="581">
        <v>680593424.34000003</v>
      </c>
      <c r="E15" s="581">
        <v>18028855.600000001</v>
      </c>
      <c r="F15" s="581">
        <v>4045785.6899999995</v>
      </c>
      <c r="G15" s="581">
        <v>5439715.6099999985</v>
      </c>
      <c r="H15" s="581">
        <v>5496815.959999999</v>
      </c>
      <c r="I15" s="581">
        <v>22273041.246274419</v>
      </c>
      <c r="J15" s="581">
        <v>13386142.712274421</v>
      </c>
      <c r="K15" s="581">
        <v>1802885.6869999999</v>
      </c>
      <c r="L15" s="581">
        <v>1213735.6969999995</v>
      </c>
      <c r="M15" s="581">
        <v>1680107.37</v>
      </c>
      <c r="N15" s="581">
        <v>4190169.7800000003</v>
      </c>
      <c r="O15" s="581">
        <v>0</v>
      </c>
    </row>
    <row r="16" spans="1:15">
      <c r="A16" s="498">
        <v>10</v>
      </c>
      <c r="B16" s="503" t="s">
        <v>572</v>
      </c>
      <c r="C16" s="581">
        <v>139081063.57999998</v>
      </c>
      <c r="D16" s="581">
        <v>113262312.14</v>
      </c>
      <c r="E16" s="581">
        <v>2907422.7199999997</v>
      </c>
      <c r="F16" s="581">
        <v>19111899.270000003</v>
      </c>
      <c r="G16" s="581">
        <v>2425121.91</v>
      </c>
      <c r="H16" s="581">
        <v>1374307.54</v>
      </c>
      <c r="I16" s="581">
        <v>9427600.8134000003</v>
      </c>
      <c r="J16" s="581">
        <v>2227749.2963999999</v>
      </c>
      <c r="K16" s="581">
        <v>290742.299</v>
      </c>
      <c r="L16" s="581">
        <v>5733569.8329999996</v>
      </c>
      <c r="M16" s="581">
        <v>742772.47500000009</v>
      </c>
      <c r="N16" s="581">
        <v>432766.91000000003</v>
      </c>
      <c r="O16" s="581">
        <v>0</v>
      </c>
    </row>
    <row r="17" spans="1:15">
      <c r="A17" s="498">
        <v>11</v>
      </c>
      <c r="B17" s="503" t="s">
        <v>573</v>
      </c>
      <c r="C17" s="581">
        <v>136435174.96000001</v>
      </c>
      <c r="D17" s="581">
        <v>126380059.26000001</v>
      </c>
      <c r="E17" s="581">
        <v>7467614.9100000001</v>
      </c>
      <c r="F17" s="581">
        <v>2052263.66</v>
      </c>
      <c r="G17" s="581">
        <v>250619.27999999997</v>
      </c>
      <c r="H17" s="581">
        <v>284617.84999999998</v>
      </c>
      <c r="I17" s="581">
        <v>4224407.2058000006</v>
      </c>
      <c r="J17" s="581">
        <v>2523428.1058</v>
      </c>
      <c r="K17" s="581">
        <v>746761.60400000005</v>
      </c>
      <c r="L17" s="581">
        <v>615679.14099999995</v>
      </c>
      <c r="M17" s="581">
        <v>94666.094999999987</v>
      </c>
      <c r="N17" s="581">
        <v>243872.25999999998</v>
      </c>
      <c r="O17" s="581">
        <v>0</v>
      </c>
    </row>
    <row r="18" spans="1:15">
      <c r="A18" s="498">
        <v>12</v>
      </c>
      <c r="B18" s="503" t="s">
        <v>574</v>
      </c>
      <c r="C18" s="581">
        <v>855084024.63</v>
      </c>
      <c r="D18" s="581">
        <v>728415899.62</v>
      </c>
      <c r="E18" s="581">
        <v>31106296.52999999</v>
      </c>
      <c r="F18" s="581">
        <v>21563212.139999997</v>
      </c>
      <c r="G18" s="581">
        <v>18409917.619999997</v>
      </c>
      <c r="H18" s="581">
        <v>55588698.719999999</v>
      </c>
      <c r="I18" s="581">
        <v>50176418.7632</v>
      </c>
      <c r="J18" s="581">
        <v>14441602.883200003</v>
      </c>
      <c r="K18" s="581">
        <v>3110629.9549999996</v>
      </c>
      <c r="L18" s="581">
        <v>6468963.8849999998</v>
      </c>
      <c r="M18" s="581">
        <v>5882442.7229999993</v>
      </c>
      <c r="N18" s="581">
        <v>20272779.317000002</v>
      </c>
      <c r="O18" s="581">
        <v>0</v>
      </c>
    </row>
    <row r="19" spans="1:15">
      <c r="A19" s="498">
        <v>13</v>
      </c>
      <c r="B19" s="503" t="s">
        <v>575</v>
      </c>
      <c r="C19" s="581">
        <v>178798894.47999996</v>
      </c>
      <c r="D19" s="581">
        <v>148149381.62999997</v>
      </c>
      <c r="E19" s="581">
        <v>7415207.8999999994</v>
      </c>
      <c r="F19" s="581">
        <v>2679988.6599999997</v>
      </c>
      <c r="G19" s="581">
        <v>2373319.69</v>
      </c>
      <c r="H19" s="581">
        <v>18180996.600000001</v>
      </c>
      <c r="I19" s="581">
        <v>10828997.808199998</v>
      </c>
      <c r="J19" s="581">
        <v>2911961.1332</v>
      </c>
      <c r="K19" s="581">
        <v>741520.84799999988</v>
      </c>
      <c r="L19" s="581">
        <v>803996.68900000013</v>
      </c>
      <c r="M19" s="581">
        <v>784069.91799999995</v>
      </c>
      <c r="N19" s="581">
        <v>5587449.2199999997</v>
      </c>
      <c r="O19" s="581">
        <v>0</v>
      </c>
    </row>
    <row r="20" spans="1:15">
      <c r="A20" s="498">
        <v>14</v>
      </c>
      <c r="B20" s="503" t="s">
        <v>576</v>
      </c>
      <c r="C20" s="581">
        <v>1016622191.1688998</v>
      </c>
      <c r="D20" s="581">
        <v>813902474.66889977</v>
      </c>
      <c r="E20" s="581">
        <v>115406490.40999998</v>
      </c>
      <c r="F20" s="581">
        <v>50063386.420000002</v>
      </c>
      <c r="G20" s="581">
        <v>7078835.96</v>
      </c>
      <c r="H20" s="581">
        <v>30171003.710000001</v>
      </c>
      <c r="I20" s="581">
        <v>55205210.176352225</v>
      </c>
      <c r="J20" s="581">
        <v>16273499.323352227</v>
      </c>
      <c r="K20" s="581">
        <v>11540649.086999997</v>
      </c>
      <c r="L20" s="581">
        <v>15019015.962000001</v>
      </c>
      <c r="M20" s="581">
        <v>2424851.5279999995</v>
      </c>
      <c r="N20" s="581">
        <v>9947194.2760000005</v>
      </c>
      <c r="O20" s="581">
        <v>0</v>
      </c>
    </row>
    <row r="21" spans="1:15">
      <c r="A21" s="498">
        <v>15</v>
      </c>
      <c r="B21" s="503" t="s">
        <v>577</v>
      </c>
      <c r="C21" s="581">
        <v>181076114.92000002</v>
      </c>
      <c r="D21" s="581">
        <v>121118089.58</v>
      </c>
      <c r="E21" s="581">
        <v>38650819.139999993</v>
      </c>
      <c r="F21" s="581">
        <v>9969028.6500000022</v>
      </c>
      <c r="G21" s="581">
        <v>1945075.5600000003</v>
      </c>
      <c r="H21" s="581">
        <v>9393101.9900000002</v>
      </c>
      <c r="I21" s="581">
        <v>12869069.605400002</v>
      </c>
      <c r="J21" s="581">
        <v>2367103.7034000005</v>
      </c>
      <c r="K21" s="581">
        <v>3865082.054</v>
      </c>
      <c r="L21" s="581">
        <v>2990708.5760000008</v>
      </c>
      <c r="M21" s="581">
        <v>619269.78500000003</v>
      </c>
      <c r="N21" s="581">
        <v>3026905.4870000002</v>
      </c>
      <c r="O21" s="581">
        <v>0</v>
      </c>
    </row>
    <row r="22" spans="1:15">
      <c r="A22" s="498">
        <v>16</v>
      </c>
      <c r="B22" s="503" t="s">
        <v>578</v>
      </c>
      <c r="C22" s="581">
        <v>541404916.21579993</v>
      </c>
      <c r="D22" s="581">
        <v>453691160.98580003</v>
      </c>
      <c r="E22" s="581">
        <v>64865213.839999989</v>
      </c>
      <c r="F22" s="581">
        <v>742929.52999999991</v>
      </c>
      <c r="G22" s="581">
        <v>284224.38</v>
      </c>
      <c r="H22" s="581">
        <v>21821387.48</v>
      </c>
      <c r="I22" s="581">
        <v>22392965.114334784</v>
      </c>
      <c r="J22" s="581">
        <v>8946693.7487347834</v>
      </c>
      <c r="K22" s="581">
        <v>6486521.4445999991</v>
      </c>
      <c r="L22" s="581">
        <v>222878.86600000001</v>
      </c>
      <c r="M22" s="581">
        <v>140955.48500000002</v>
      </c>
      <c r="N22" s="581">
        <v>6595915.5700000003</v>
      </c>
      <c r="O22" s="581">
        <v>0</v>
      </c>
    </row>
    <row r="23" spans="1:15">
      <c r="A23" s="498">
        <v>17</v>
      </c>
      <c r="B23" s="503" t="s">
        <v>699</v>
      </c>
      <c r="C23" s="581">
        <v>77690225.169999987</v>
      </c>
      <c r="D23" s="581">
        <v>71294020.549999997</v>
      </c>
      <c r="E23" s="581">
        <v>344204.44000000006</v>
      </c>
      <c r="F23" s="581">
        <v>801660.26999999979</v>
      </c>
      <c r="G23" s="581">
        <v>97435.73000000001</v>
      </c>
      <c r="H23" s="581">
        <v>5152904.18</v>
      </c>
      <c r="I23" s="581">
        <v>5068651.2026000004</v>
      </c>
      <c r="J23" s="581">
        <v>1396388.5786000001</v>
      </c>
      <c r="K23" s="581">
        <v>34420.445</v>
      </c>
      <c r="L23" s="581">
        <v>240458.83900000001</v>
      </c>
      <c r="M23" s="581">
        <v>40377.120000000003</v>
      </c>
      <c r="N23" s="581">
        <v>3357006.2199999997</v>
      </c>
      <c r="O23" s="581">
        <v>0</v>
      </c>
    </row>
    <row r="24" spans="1:15">
      <c r="A24" s="498">
        <v>18</v>
      </c>
      <c r="B24" s="503" t="s">
        <v>579</v>
      </c>
      <c r="C24" s="581">
        <v>481202300.72649997</v>
      </c>
      <c r="D24" s="581">
        <v>475140971.85650003</v>
      </c>
      <c r="E24" s="581">
        <v>3969213.19</v>
      </c>
      <c r="F24" s="581">
        <v>1756761.46</v>
      </c>
      <c r="G24" s="581">
        <v>76067.650000000009</v>
      </c>
      <c r="H24" s="581">
        <v>259286.57</v>
      </c>
      <c r="I24" s="581">
        <v>10645987.618929997</v>
      </c>
      <c r="J24" s="581">
        <v>9426269.9069299977</v>
      </c>
      <c r="K24" s="581">
        <v>396921.40500000003</v>
      </c>
      <c r="L24" s="581">
        <v>527028.47199999995</v>
      </c>
      <c r="M24" s="581">
        <v>36481.265000000007</v>
      </c>
      <c r="N24" s="581">
        <v>259286.57</v>
      </c>
      <c r="O24" s="581">
        <v>0</v>
      </c>
    </row>
    <row r="25" spans="1:15">
      <c r="A25" s="498">
        <v>19</v>
      </c>
      <c r="B25" s="503" t="s">
        <v>580</v>
      </c>
      <c r="C25" s="581">
        <v>78726131.719999999</v>
      </c>
      <c r="D25" s="581">
        <v>60418594.010000005</v>
      </c>
      <c r="E25" s="581">
        <v>7404340.6000000006</v>
      </c>
      <c r="F25" s="581">
        <v>434112.74000000005</v>
      </c>
      <c r="G25" s="581">
        <v>69718.540000000008</v>
      </c>
      <c r="H25" s="581">
        <v>10399365.83</v>
      </c>
      <c r="I25" s="581">
        <v>6849299.6031999998</v>
      </c>
      <c r="J25" s="581">
        <v>1118435.9002</v>
      </c>
      <c r="K25" s="581">
        <v>740434.071</v>
      </c>
      <c r="L25" s="581">
        <v>130233.837</v>
      </c>
      <c r="M25" s="581">
        <v>24557.845000000001</v>
      </c>
      <c r="N25" s="581">
        <v>4835637.9499999993</v>
      </c>
      <c r="O25" s="581">
        <v>0</v>
      </c>
    </row>
    <row r="26" spans="1:15">
      <c r="A26" s="498">
        <v>20</v>
      </c>
      <c r="B26" s="503" t="s">
        <v>698</v>
      </c>
      <c r="C26" s="581">
        <v>352221712.52000004</v>
      </c>
      <c r="D26" s="581">
        <v>313189883.11000001</v>
      </c>
      <c r="E26" s="581">
        <v>25198653</v>
      </c>
      <c r="F26" s="581">
        <v>9174640.7300000004</v>
      </c>
      <c r="G26" s="581">
        <v>740290.93</v>
      </c>
      <c r="H26" s="581">
        <v>3918244.75</v>
      </c>
      <c r="I26" s="581">
        <v>13100151.7302</v>
      </c>
      <c r="J26" s="581">
        <v>6227272.2201999994</v>
      </c>
      <c r="K26" s="581">
        <v>2519865.4289999995</v>
      </c>
      <c r="L26" s="581">
        <v>2752392.3089999999</v>
      </c>
      <c r="M26" s="581">
        <v>245767.30200000003</v>
      </c>
      <c r="N26" s="581">
        <v>1354854.4700000002</v>
      </c>
      <c r="O26" s="581">
        <v>0</v>
      </c>
    </row>
    <row r="27" spans="1:15">
      <c r="A27" s="498">
        <v>21</v>
      </c>
      <c r="B27" s="503" t="s">
        <v>581</v>
      </c>
      <c r="C27" s="581">
        <v>68424417.50999999</v>
      </c>
      <c r="D27" s="581">
        <v>64665981.859999992</v>
      </c>
      <c r="E27" s="581">
        <v>1789673.2399999998</v>
      </c>
      <c r="F27" s="581">
        <v>734023.22</v>
      </c>
      <c r="G27" s="581">
        <v>196484.79999999996</v>
      </c>
      <c r="H27" s="581">
        <v>1038254.3899999999</v>
      </c>
      <c r="I27" s="581">
        <v>2287971.2053999999</v>
      </c>
      <c r="J27" s="581">
        <v>1216320.6753999998</v>
      </c>
      <c r="K27" s="581">
        <v>178967.36100000003</v>
      </c>
      <c r="L27" s="581">
        <v>220206.93399999998</v>
      </c>
      <c r="M27" s="581">
        <v>68575.664999999994</v>
      </c>
      <c r="N27" s="581">
        <v>603900.56999999995</v>
      </c>
      <c r="O27" s="581">
        <v>0</v>
      </c>
    </row>
    <row r="28" spans="1:15">
      <c r="A28" s="498">
        <v>22</v>
      </c>
      <c r="B28" s="503" t="s">
        <v>582</v>
      </c>
      <c r="C28" s="581">
        <v>302456203.94</v>
      </c>
      <c r="D28" s="581">
        <v>284100193.59999996</v>
      </c>
      <c r="E28" s="581">
        <v>8031152.1999999983</v>
      </c>
      <c r="F28" s="581">
        <v>8745212.3800000027</v>
      </c>
      <c r="G28" s="581">
        <v>504482.35</v>
      </c>
      <c r="H28" s="581">
        <v>1075163.4100000001</v>
      </c>
      <c r="I28" s="581">
        <v>9756261.6656000018</v>
      </c>
      <c r="J28" s="581">
        <v>5667905.4676000001</v>
      </c>
      <c r="K28" s="581">
        <v>803115.35699999996</v>
      </c>
      <c r="L28" s="581">
        <v>2623563.7990000001</v>
      </c>
      <c r="M28" s="581">
        <v>202549.33500000002</v>
      </c>
      <c r="N28" s="581">
        <v>459127.70700000005</v>
      </c>
      <c r="O28" s="581">
        <v>0</v>
      </c>
    </row>
    <row r="29" spans="1:15">
      <c r="A29" s="498">
        <v>23</v>
      </c>
      <c r="B29" s="503" t="s">
        <v>583</v>
      </c>
      <c r="C29" s="581">
        <v>2571959914.6100006</v>
      </c>
      <c r="D29" s="581">
        <v>2302140062.6600003</v>
      </c>
      <c r="E29" s="581">
        <v>132784919.81999999</v>
      </c>
      <c r="F29" s="581">
        <v>103569357.85999998</v>
      </c>
      <c r="G29" s="581">
        <v>12561889.229999999</v>
      </c>
      <c r="H29" s="581">
        <v>20903685.040000003</v>
      </c>
      <c r="I29" s="581">
        <v>105623324.44708869</v>
      </c>
      <c r="J29" s="581">
        <v>45762583.210799992</v>
      </c>
      <c r="K29" s="581">
        <v>13278493.351126701</v>
      </c>
      <c r="L29" s="581">
        <v>31070808.099162001</v>
      </c>
      <c r="M29" s="581">
        <v>4436739.8230000008</v>
      </c>
      <c r="N29" s="581">
        <v>11074699.963</v>
      </c>
      <c r="O29" s="581">
        <v>0</v>
      </c>
    </row>
    <row r="30" spans="1:15">
      <c r="A30" s="498">
        <v>24</v>
      </c>
      <c r="B30" s="503" t="s">
        <v>697</v>
      </c>
      <c r="C30" s="581">
        <v>714764904.50980008</v>
      </c>
      <c r="D30" s="581">
        <v>664641295.27980006</v>
      </c>
      <c r="E30" s="581">
        <v>21544829.380000003</v>
      </c>
      <c r="F30" s="581">
        <v>10659463.49</v>
      </c>
      <c r="G30" s="581">
        <v>5033473.3999999994</v>
      </c>
      <c r="H30" s="581">
        <v>12885842.960000001</v>
      </c>
      <c r="I30" s="581">
        <v>29123472.824231572</v>
      </c>
      <c r="J30" s="581">
        <v>13206733.531231573</v>
      </c>
      <c r="K30" s="581">
        <v>2154483.1669999999</v>
      </c>
      <c r="L30" s="581">
        <v>3197839.1920000007</v>
      </c>
      <c r="M30" s="581">
        <v>1870094.3690000004</v>
      </c>
      <c r="N30" s="581">
        <v>8694322.5649999995</v>
      </c>
      <c r="O30" s="581">
        <v>0</v>
      </c>
    </row>
    <row r="31" spans="1:15">
      <c r="A31" s="498">
        <v>25</v>
      </c>
      <c r="B31" s="503" t="s">
        <v>584</v>
      </c>
      <c r="C31" s="581">
        <v>1037208963.1674575</v>
      </c>
      <c r="D31" s="581">
        <v>898869106.55999994</v>
      </c>
      <c r="E31" s="581">
        <v>48721101.159999996</v>
      </c>
      <c r="F31" s="581">
        <v>60562119.21474576</v>
      </c>
      <c r="G31" s="581">
        <v>15405018.342881363</v>
      </c>
      <c r="H31" s="581">
        <v>13651617.889830505</v>
      </c>
      <c r="I31" s="581">
        <v>54913425.426894918</v>
      </c>
      <c r="J31" s="581">
        <v>17070936.006200004</v>
      </c>
      <c r="K31" s="581">
        <v>4872112.9079999998</v>
      </c>
      <c r="L31" s="581">
        <v>18168620.240423728</v>
      </c>
      <c r="M31" s="581">
        <v>6300598.8154406799</v>
      </c>
      <c r="N31" s="581">
        <v>8501157.4568305071</v>
      </c>
      <c r="O31" s="581">
        <v>0</v>
      </c>
    </row>
    <row r="32" spans="1:15">
      <c r="A32" s="498">
        <v>26</v>
      </c>
      <c r="B32" s="503" t="s">
        <v>694</v>
      </c>
      <c r="C32" s="581">
        <v>190033984.56999999</v>
      </c>
      <c r="D32" s="581">
        <v>170367811.88999999</v>
      </c>
      <c r="E32" s="581">
        <v>4387402.53</v>
      </c>
      <c r="F32" s="581">
        <v>2187889.5900000003</v>
      </c>
      <c r="G32" s="581">
        <v>2664329.54</v>
      </c>
      <c r="H32" s="581">
        <v>10426551.02</v>
      </c>
      <c r="I32" s="581">
        <v>13116847.144199999</v>
      </c>
      <c r="J32" s="581">
        <v>3400529.4631999996</v>
      </c>
      <c r="K32" s="581">
        <v>438741.01900000003</v>
      </c>
      <c r="L32" s="581">
        <v>652880.84600000025</v>
      </c>
      <c r="M32" s="581">
        <v>1004880.0960000001</v>
      </c>
      <c r="N32" s="581">
        <v>7619815.7199999997</v>
      </c>
      <c r="O32" s="581">
        <v>0</v>
      </c>
    </row>
    <row r="33" spans="1:15">
      <c r="A33" s="498">
        <v>27</v>
      </c>
      <c r="B33" s="523" t="s">
        <v>108</v>
      </c>
      <c r="C33" s="581">
        <v>13954607891.308456</v>
      </c>
      <c r="D33" s="581">
        <v>12302721123.490999</v>
      </c>
      <c r="E33" s="581">
        <v>788268401.07999992</v>
      </c>
      <c r="F33" s="581">
        <v>456212213.67474586</v>
      </c>
      <c r="G33" s="581">
        <v>111715203.30288139</v>
      </c>
      <c r="H33" s="581">
        <v>295690949.75983047</v>
      </c>
      <c r="I33" s="581">
        <v>622141693.73674583</v>
      </c>
      <c r="J33" s="581">
        <v>243203274.59616232</v>
      </c>
      <c r="K33" s="581">
        <v>78826848.370726675</v>
      </c>
      <c r="L33" s="581">
        <v>136859296.04658571</v>
      </c>
      <c r="M33" s="581">
        <v>38473460.705440685</v>
      </c>
      <c r="N33" s="581">
        <v>124778814.01783049</v>
      </c>
      <c r="O33" s="581">
        <v>35681924.619999997</v>
      </c>
    </row>
    <row r="34" spans="1:15">
      <c r="A34" s="505"/>
      <c r="B34" s="505"/>
      <c r="C34" s="505"/>
      <c r="D34" s="505"/>
      <c r="E34" s="505"/>
      <c r="H34" s="505"/>
      <c r="I34" s="505"/>
      <c r="O34" s="505"/>
    </row>
    <row r="35" spans="1:15">
      <c r="A35" s="505"/>
      <c r="B35" s="538"/>
      <c r="C35" s="538"/>
      <c r="D35" s="505"/>
      <c r="E35" s="505"/>
      <c r="H35" s="505"/>
      <c r="I35" s="505"/>
      <c r="O35" s="505"/>
    </row>
    <row r="36" spans="1:15">
      <c r="A36" s="505"/>
      <c r="B36" s="505"/>
      <c r="C36" s="505"/>
      <c r="D36" s="505"/>
      <c r="E36" s="505"/>
      <c r="H36" s="505"/>
      <c r="I36" s="505"/>
      <c r="O36" s="505"/>
    </row>
    <row r="37" spans="1:15">
      <c r="A37" s="505"/>
      <c r="B37" s="505"/>
      <c r="C37" s="505"/>
      <c r="D37" s="505"/>
      <c r="E37" s="505"/>
      <c r="H37" s="505"/>
      <c r="I37" s="505"/>
      <c r="O37" s="505"/>
    </row>
    <row r="38" spans="1:15">
      <c r="A38" s="505"/>
      <c r="B38" s="505"/>
      <c r="C38" s="505"/>
      <c r="D38" s="505"/>
      <c r="E38" s="505"/>
      <c r="H38" s="505"/>
      <c r="I38" s="505"/>
      <c r="O38" s="505"/>
    </row>
    <row r="39" spans="1:15">
      <c r="A39" s="505"/>
      <c r="B39" s="505"/>
      <c r="C39" s="505"/>
      <c r="D39" s="505"/>
      <c r="E39" s="505"/>
      <c r="H39" s="505"/>
      <c r="I39" s="505"/>
      <c r="O39" s="505"/>
    </row>
    <row r="40" spans="1:15">
      <c r="A40" s="505"/>
      <c r="B40" s="505"/>
      <c r="C40" s="505"/>
      <c r="D40" s="505"/>
      <c r="E40" s="505"/>
      <c r="H40" s="505"/>
      <c r="I40" s="505"/>
      <c r="O40" s="505"/>
    </row>
    <row r="41" spans="1:15">
      <c r="A41" s="539"/>
      <c r="B41" s="539"/>
      <c r="C41" s="539"/>
      <c r="D41" s="505"/>
      <c r="E41" s="505"/>
      <c r="H41" s="505"/>
      <c r="I41" s="505"/>
      <c r="O41" s="505"/>
    </row>
    <row r="42" spans="1:15">
      <c r="A42" s="539"/>
      <c r="B42" s="539"/>
      <c r="C42" s="539"/>
      <c r="D42" s="505"/>
      <c r="E42" s="505"/>
      <c r="H42" s="505"/>
      <c r="I42" s="505"/>
      <c r="O42" s="505"/>
    </row>
    <row r="43" spans="1:15">
      <c r="A43" s="505"/>
      <c r="B43" s="505"/>
      <c r="C43" s="505"/>
      <c r="D43" s="505"/>
      <c r="E43" s="505"/>
      <c r="H43" s="505"/>
      <c r="I43" s="505"/>
      <c r="O43" s="505"/>
    </row>
    <row r="44" spans="1:15">
      <c r="A44" s="505"/>
      <c r="B44" s="505"/>
      <c r="C44" s="505"/>
      <c r="D44" s="505"/>
      <c r="E44" s="505"/>
      <c r="H44" s="505"/>
      <c r="I44" s="505"/>
      <c r="O44" s="505"/>
    </row>
    <row r="45" spans="1:15">
      <c r="A45" s="505"/>
      <c r="B45" s="505"/>
      <c r="C45" s="505"/>
      <c r="D45" s="505"/>
      <c r="E45" s="505"/>
      <c r="H45" s="505"/>
      <c r="I45" s="505"/>
      <c r="O45" s="505"/>
    </row>
    <row r="46" spans="1:15">
      <c r="A46" s="505"/>
      <c r="B46" s="505"/>
      <c r="C46" s="505"/>
      <c r="D46" s="505"/>
      <c r="E46" s="505"/>
      <c r="H46" s="505"/>
      <c r="I46" s="505"/>
      <c r="O46" s="50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1"/>
  <sheetViews>
    <sheetView showGridLines="0" zoomScaleNormal="100" workbookViewId="0"/>
  </sheetViews>
  <sheetFormatPr defaultColWidth="8.7109375" defaultRowHeight="12"/>
  <cols>
    <col min="1" max="1" width="11.85546875" style="549" bestFit="1" customWidth="1"/>
    <col min="2" max="2" width="80.140625" style="549" customWidth="1"/>
    <col min="3" max="3" width="17.140625" style="549" bestFit="1" customWidth="1"/>
    <col min="4" max="4" width="22.42578125" style="549" bestFit="1" customWidth="1"/>
    <col min="5" max="5" width="22.28515625" style="549" bestFit="1" customWidth="1"/>
    <col min="6" max="6" width="20.140625" style="549" bestFit="1" customWidth="1"/>
    <col min="7" max="7" width="20.85546875" style="549" bestFit="1" customWidth="1"/>
    <col min="8" max="8" width="23.42578125" style="549" bestFit="1" customWidth="1"/>
    <col min="9" max="9" width="22.140625" style="549" customWidth="1"/>
    <col min="10" max="10" width="19.140625" style="549" bestFit="1" customWidth="1"/>
    <col min="11" max="11" width="17.85546875" style="549" bestFit="1" customWidth="1"/>
    <col min="12" max="16384" width="8.7109375" style="549"/>
  </cols>
  <sheetData>
    <row r="1" spans="1:11" s="502" customFormat="1" ht="12.75">
      <c r="A1" s="492" t="s">
        <v>30</v>
      </c>
      <c r="B1" s="502" t="s">
        <v>709</v>
      </c>
    </row>
    <row r="2" spans="1:11" s="502" customFormat="1" ht="13.5">
      <c r="A2" s="493" t="s">
        <v>31</v>
      </c>
      <c r="B2" s="529">
        <f>'1. key ratios '!B2</f>
        <v>44377</v>
      </c>
      <c r="C2" s="582"/>
    </row>
    <row r="3" spans="1:11" s="502" customFormat="1" ht="12.75">
      <c r="A3" s="494" t="s">
        <v>675</v>
      </c>
    </row>
    <row r="4" spans="1:11">
      <c r="C4" s="550" t="s">
        <v>0</v>
      </c>
      <c r="D4" s="550" t="s">
        <v>1</v>
      </c>
      <c r="E4" s="550" t="s">
        <v>2</v>
      </c>
      <c r="F4" s="550" t="s">
        <v>3</v>
      </c>
      <c r="G4" s="550" t="s">
        <v>4</v>
      </c>
      <c r="H4" s="550" t="s">
        <v>5</v>
      </c>
      <c r="I4" s="550" t="s">
        <v>8</v>
      </c>
      <c r="J4" s="550" t="s">
        <v>9</v>
      </c>
      <c r="K4" s="550" t="s">
        <v>10</v>
      </c>
    </row>
    <row r="5" spans="1:11" ht="105" customHeight="1">
      <c r="A5" s="764" t="s">
        <v>676</v>
      </c>
      <c r="B5" s="765"/>
      <c r="C5" s="526" t="s">
        <v>677</v>
      </c>
      <c r="D5" s="526" t="s">
        <v>678</v>
      </c>
      <c r="E5" s="526" t="s">
        <v>679</v>
      </c>
      <c r="F5" s="551" t="s">
        <v>680</v>
      </c>
      <c r="G5" s="526" t="s">
        <v>681</v>
      </c>
      <c r="H5" s="526" t="s">
        <v>682</v>
      </c>
      <c r="I5" s="526" t="s">
        <v>683</v>
      </c>
      <c r="J5" s="526" t="s">
        <v>684</v>
      </c>
      <c r="K5" s="526" t="s">
        <v>685</v>
      </c>
    </row>
    <row r="6" spans="1:11" ht="12.75">
      <c r="A6" s="498">
        <v>1</v>
      </c>
      <c r="B6" s="498" t="s">
        <v>631</v>
      </c>
      <c r="C6" s="498">
        <v>199069367.63000003</v>
      </c>
      <c r="D6" s="498">
        <v>39453025.450000003</v>
      </c>
      <c r="E6" s="498">
        <v>30127131.48</v>
      </c>
      <c r="F6" s="498">
        <v>151870000.43000001</v>
      </c>
      <c r="G6" s="498">
        <v>10124019461.75</v>
      </c>
      <c r="H6" s="498">
        <v>358960283.88999999</v>
      </c>
      <c r="I6" s="498">
        <v>669895365.81099892</v>
      </c>
      <c r="J6" s="498">
        <v>612200426.17000008</v>
      </c>
      <c r="K6" s="498">
        <v>1769012828.6975</v>
      </c>
    </row>
    <row r="7" spans="1:11" ht="12.75">
      <c r="A7" s="498">
        <v>2</v>
      </c>
      <c r="B7" s="498" t="s">
        <v>686</v>
      </c>
      <c r="C7" s="498">
        <v>0</v>
      </c>
      <c r="D7" s="498">
        <v>0</v>
      </c>
      <c r="E7" s="498">
        <v>0</v>
      </c>
      <c r="F7" s="498">
        <v>0</v>
      </c>
      <c r="G7" s="498">
        <v>0</v>
      </c>
      <c r="H7" s="498">
        <v>0</v>
      </c>
      <c r="I7" s="498">
        <v>0</v>
      </c>
      <c r="J7" s="498">
        <v>0</v>
      </c>
      <c r="K7" s="498">
        <v>27421057</v>
      </c>
    </row>
    <row r="8" spans="1:11" ht="12.75">
      <c r="A8" s="498">
        <v>3</v>
      </c>
      <c r="B8" s="498" t="s">
        <v>639</v>
      </c>
      <c r="C8" s="498">
        <v>111025692.501554</v>
      </c>
      <c r="D8" s="498">
        <v>0</v>
      </c>
      <c r="E8" s="498">
        <v>975305141.74481595</v>
      </c>
      <c r="F8" s="498">
        <v>0</v>
      </c>
      <c r="G8" s="498">
        <v>225219142.52539599</v>
      </c>
      <c r="H8" s="498">
        <v>65048888.2487</v>
      </c>
      <c r="I8" s="498">
        <v>39259706.255805001</v>
      </c>
      <c r="J8" s="498">
        <v>110810112.555444</v>
      </c>
      <c r="K8" s="498">
        <v>766005126.60128558</v>
      </c>
    </row>
    <row r="9" spans="1:11" ht="12.75">
      <c r="A9" s="498">
        <v>4</v>
      </c>
      <c r="B9" s="524" t="s">
        <v>687</v>
      </c>
      <c r="C9" s="498">
        <v>4435868.2</v>
      </c>
      <c r="D9" s="498">
        <v>459143.53</v>
      </c>
      <c r="E9" s="498">
        <v>0</v>
      </c>
      <c r="F9" s="498">
        <v>1251993</v>
      </c>
      <c r="G9" s="498">
        <v>736837110.51000011</v>
      </c>
      <c r="H9" s="498">
        <v>5095609.45</v>
      </c>
      <c r="I9" s="498">
        <v>11300205.93</v>
      </c>
      <c r="J9" s="498">
        <v>18701064.949999999</v>
      </c>
      <c r="K9" s="498">
        <v>85537371.167399883</v>
      </c>
    </row>
    <row r="10" spans="1:11" ht="12.75">
      <c r="A10" s="498">
        <v>5</v>
      </c>
      <c r="B10" s="524" t="s">
        <v>688</v>
      </c>
      <c r="C10" s="498">
        <v>0</v>
      </c>
      <c r="D10" s="498">
        <v>0</v>
      </c>
      <c r="E10" s="498">
        <v>0</v>
      </c>
      <c r="F10" s="498">
        <v>0</v>
      </c>
      <c r="G10" s="498">
        <v>0</v>
      </c>
      <c r="H10" s="498">
        <v>0</v>
      </c>
      <c r="I10" s="498">
        <v>0</v>
      </c>
      <c r="J10" s="498">
        <v>0</v>
      </c>
      <c r="K10" s="498">
        <v>0</v>
      </c>
    </row>
    <row r="11" spans="1:11" ht="12.75">
      <c r="A11" s="498">
        <v>6</v>
      </c>
      <c r="B11" s="524" t="s">
        <v>689</v>
      </c>
      <c r="C11" s="498">
        <v>0</v>
      </c>
      <c r="D11" s="498">
        <v>0</v>
      </c>
      <c r="E11" s="498">
        <v>0</v>
      </c>
      <c r="F11" s="498">
        <v>0</v>
      </c>
      <c r="G11" s="498">
        <v>20955546.68</v>
      </c>
      <c r="H11" s="498">
        <v>7249480.7197820004</v>
      </c>
      <c r="I11" s="498">
        <v>4350174.03</v>
      </c>
      <c r="J11" s="498">
        <v>22527.06</v>
      </c>
      <c r="K11" s="498">
        <v>198905.66001800075</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3"/>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ColWidth="9.140625" defaultRowHeight="14.25"/>
  <cols>
    <col min="1" max="1" width="9.5703125" style="4" bestFit="1" customWidth="1"/>
    <col min="2" max="2" width="55.140625" style="4" bestFit="1" customWidth="1"/>
    <col min="3" max="6" width="15.5703125" style="4" customWidth="1"/>
    <col min="7" max="7" width="13.7109375" style="4" customWidth="1"/>
    <col min="8" max="8" width="14.5703125" style="4" customWidth="1"/>
    <col min="9" max="16384" width="9.140625" style="5"/>
  </cols>
  <sheetData>
    <row r="1" spans="1:8">
      <c r="A1" s="2" t="s">
        <v>30</v>
      </c>
      <c r="B1" s="4" t="s">
        <v>709</v>
      </c>
    </row>
    <row r="2" spans="1:8">
      <c r="A2" s="2" t="s">
        <v>31</v>
      </c>
      <c r="B2" s="444">
        <f>'1. key ratios '!B2</f>
        <v>44377</v>
      </c>
    </row>
    <row r="3" spans="1:8">
      <c r="A3" s="2"/>
    </row>
    <row r="4" spans="1:8" ht="15" thickBot="1">
      <c r="A4" s="23" t="s">
        <v>32</v>
      </c>
      <c r="B4" s="24" t="s">
        <v>33</v>
      </c>
      <c r="C4" s="23"/>
      <c r="D4" s="25"/>
      <c r="E4" s="25"/>
      <c r="F4" s="26"/>
      <c r="G4" s="26"/>
      <c r="H4" s="27" t="s">
        <v>73</v>
      </c>
    </row>
    <row r="5" spans="1:8">
      <c r="A5" s="28"/>
      <c r="B5" s="29"/>
      <c r="C5" s="658" t="s">
        <v>68</v>
      </c>
      <c r="D5" s="659"/>
      <c r="E5" s="660"/>
      <c r="F5" s="658" t="s">
        <v>72</v>
      </c>
      <c r="G5" s="659"/>
      <c r="H5" s="661"/>
    </row>
    <row r="6" spans="1:8">
      <c r="A6" s="30" t="s">
        <v>6</v>
      </c>
      <c r="B6" s="31" t="s">
        <v>34</v>
      </c>
      <c r="C6" s="32" t="s">
        <v>69</v>
      </c>
      <c r="D6" s="32" t="s">
        <v>70</v>
      </c>
      <c r="E6" s="32" t="s">
        <v>71</v>
      </c>
      <c r="F6" s="32" t="s">
        <v>69</v>
      </c>
      <c r="G6" s="32" t="s">
        <v>70</v>
      </c>
      <c r="H6" s="33" t="s">
        <v>71</v>
      </c>
    </row>
    <row r="7" spans="1:8">
      <c r="A7" s="30">
        <v>1</v>
      </c>
      <c r="B7" s="34" t="s">
        <v>35</v>
      </c>
      <c r="C7" s="35">
        <v>288683035.94999999</v>
      </c>
      <c r="D7" s="35">
        <v>410014861.23000002</v>
      </c>
      <c r="E7" s="36">
        <f>C7+D7</f>
        <v>698697897.18000007</v>
      </c>
      <c r="F7" s="37">
        <v>264989610</v>
      </c>
      <c r="G7" s="38">
        <v>369470640</v>
      </c>
      <c r="H7" s="39">
        <f>F7+G7</f>
        <v>634460250</v>
      </c>
    </row>
    <row r="8" spans="1:8">
      <c r="A8" s="30">
        <v>2</v>
      </c>
      <c r="B8" s="34" t="s">
        <v>36</v>
      </c>
      <c r="C8" s="35">
        <v>147363666.34999999</v>
      </c>
      <c r="D8" s="35">
        <v>1975327857.8799999</v>
      </c>
      <c r="E8" s="36">
        <f t="shared" ref="E8:E19" si="0">C8+D8</f>
        <v>2122691524.2299998</v>
      </c>
      <c r="F8" s="37">
        <v>271535525</v>
      </c>
      <c r="G8" s="38">
        <v>1680900039</v>
      </c>
      <c r="H8" s="39">
        <f t="shared" ref="H8:H40" si="1">F8+G8</f>
        <v>1952435564</v>
      </c>
    </row>
    <row r="9" spans="1:8">
      <c r="A9" s="30">
        <v>3</v>
      </c>
      <c r="B9" s="34" t="s">
        <v>37</v>
      </c>
      <c r="C9" s="35">
        <v>13119930.390000001</v>
      </c>
      <c r="D9" s="35">
        <v>817981993.29999995</v>
      </c>
      <c r="E9" s="36">
        <f t="shared" si="0"/>
        <v>831101923.68999994</v>
      </c>
      <c r="F9" s="37">
        <v>35201</v>
      </c>
      <c r="G9" s="38">
        <v>655815812</v>
      </c>
      <c r="H9" s="39">
        <f t="shared" si="1"/>
        <v>655851013</v>
      </c>
    </row>
    <row r="10" spans="1:8">
      <c r="A10" s="30">
        <v>4</v>
      </c>
      <c r="B10" s="34" t="s">
        <v>38</v>
      </c>
      <c r="C10" s="35">
        <v>303.24</v>
      </c>
      <c r="D10" s="35">
        <v>0</v>
      </c>
      <c r="E10" s="36">
        <f t="shared" si="0"/>
        <v>303.24</v>
      </c>
      <c r="F10" s="37">
        <v>303</v>
      </c>
      <c r="G10" s="38">
        <v>0</v>
      </c>
      <c r="H10" s="39">
        <f t="shared" si="1"/>
        <v>303</v>
      </c>
    </row>
    <row r="11" spans="1:8">
      <c r="A11" s="30">
        <v>5</v>
      </c>
      <c r="B11" s="34" t="s">
        <v>39</v>
      </c>
      <c r="C11" s="35">
        <v>1934300127.2400002</v>
      </c>
      <c r="D11" s="35">
        <v>55511574.629999995</v>
      </c>
      <c r="E11" s="36">
        <f t="shared" si="0"/>
        <v>1989811701.8700004</v>
      </c>
      <c r="F11" s="37">
        <v>1910456000</v>
      </c>
      <c r="G11" s="38">
        <v>49649964</v>
      </c>
      <c r="H11" s="39">
        <f t="shared" si="1"/>
        <v>1960105964</v>
      </c>
    </row>
    <row r="12" spans="1:8">
      <c r="A12" s="30">
        <v>6.1</v>
      </c>
      <c r="B12" s="40" t="s">
        <v>40</v>
      </c>
      <c r="C12" s="35">
        <v>6407747417.8374996</v>
      </c>
      <c r="D12" s="35">
        <v>7546860473.4709997</v>
      </c>
      <c r="E12" s="36">
        <f t="shared" si="0"/>
        <v>13954607891.308498</v>
      </c>
      <c r="F12" s="37">
        <v>4950302836</v>
      </c>
      <c r="G12" s="38">
        <v>6796278782</v>
      </c>
      <c r="H12" s="39">
        <f t="shared" si="1"/>
        <v>11746581618</v>
      </c>
    </row>
    <row r="13" spans="1:8">
      <c r="A13" s="30">
        <v>6.2</v>
      </c>
      <c r="B13" s="40" t="s">
        <v>41</v>
      </c>
      <c r="C13" s="35">
        <v>-270612605.0478</v>
      </c>
      <c r="D13" s="35">
        <v>-387211013.30900002</v>
      </c>
      <c r="E13" s="36">
        <f t="shared" si="0"/>
        <v>-657823618.35680008</v>
      </c>
      <c r="F13" s="37">
        <v>-474890525</v>
      </c>
      <c r="G13" s="38">
        <v>-300010887</v>
      </c>
      <c r="H13" s="39">
        <f t="shared" si="1"/>
        <v>-774901412</v>
      </c>
    </row>
    <row r="14" spans="1:8">
      <c r="A14" s="30">
        <v>6</v>
      </c>
      <c r="B14" s="34" t="s">
        <v>42</v>
      </c>
      <c r="C14" s="36">
        <f>C12+C13</f>
        <v>6137134812.7896996</v>
      </c>
      <c r="D14" s="36">
        <f>D12+D13</f>
        <v>7159649460.1619997</v>
      </c>
      <c r="E14" s="36">
        <f t="shared" si="0"/>
        <v>13296784272.951698</v>
      </c>
      <c r="F14" s="36">
        <f>F12+F13</f>
        <v>4475412311</v>
      </c>
      <c r="G14" s="36">
        <f>G12+G13</f>
        <v>6496267895</v>
      </c>
      <c r="H14" s="39">
        <f t="shared" si="1"/>
        <v>10971680206</v>
      </c>
    </row>
    <row r="15" spans="1:8">
      <c r="A15" s="30">
        <v>7</v>
      </c>
      <c r="B15" s="34" t="s">
        <v>43</v>
      </c>
      <c r="C15" s="35">
        <v>133909155.95640002</v>
      </c>
      <c r="D15" s="35">
        <v>56408111.801899992</v>
      </c>
      <c r="E15" s="36">
        <f t="shared" si="0"/>
        <v>190317267.75830001</v>
      </c>
      <c r="F15" s="37">
        <v>195298550</v>
      </c>
      <c r="G15" s="38">
        <v>85408173</v>
      </c>
      <c r="H15" s="39">
        <f t="shared" si="1"/>
        <v>280706723</v>
      </c>
    </row>
    <row r="16" spans="1:8">
      <c r="A16" s="30">
        <v>8</v>
      </c>
      <c r="B16" s="34" t="s">
        <v>198</v>
      </c>
      <c r="C16" s="35">
        <v>99459384.688999996</v>
      </c>
      <c r="D16" s="35">
        <v>0</v>
      </c>
      <c r="E16" s="36">
        <f t="shared" si="0"/>
        <v>99459384.688999996</v>
      </c>
      <c r="F16" s="37">
        <v>97601889</v>
      </c>
      <c r="G16" s="38">
        <v>0</v>
      </c>
      <c r="H16" s="39">
        <f t="shared" si="1"/>
        <v>97601889</v>
      </c>
    </row>
    <row r="17" spans="1:8">
      <c r="A17" s="30">
        <v>9</v>
      </c>
      <c r="B17" s="34" t="s">
        <v>44</v>
      </c>
      <c r="C17" s="35">
        <v>147720126.86000001</v>
      </c>
      <c r="D17" s="35">
        <v>4646254.6000000006</v>
      </c>
      <c r="E17" s="36">
        <f t="shared" si="0"/>
        <v>152366381.46000001</v>
      </c>
      <c r="F17" s="37">
        <v>142539239</v>
      </c>
      <c r="G17" s="38">
        <v>1161993</v>
      </c>
      <c r="H17" s="39">
        <f t="shared" si="1"/>
        <v>143701232</v>
      </c>
    </row>
    <row r="18" spans="1:8">
      <c r="A18" s="30">
        <v>10</v>
      </c>
      <c r="B18" s="34" t="s">
        <v>45</v>
      </c>
      <c r="C18" s="35">
        <v>517421737</v>
      </c>
      <c r="D18" s="35">
        <v>0</v>
      </c>
      <c r="E18" s="36">
        <f t="shared" si="0"/>
        <v>517421737</v>
      </c>
      <c r="F18" s="37">
        <v>528198404</v>
      </c>
      <c r="G18" s="38">
        <v>0</v>
      </c>
      <c r="H18" s="39">
        <f t="shared" si="1"/>
        <v>528198404</v>
      </c>
    </row>
    <row r="19" spans="1:8">
      <c r="A19" s="30">
        <v>11</v>
      </c>
      <c r="B19" s="34" t="s">
        <v>46</v>
      </c>
      <c r="C19" s="35">
        <v>136022504.05590001</v>
      </c>
      <c r="D19" s="35">
        <v>110696960.23920003</v>
      </c>
      <c r="E19" s="36">
        <f t="shared" si="0"/>
        <v>246719464.29510003</v>
      </c>
      <c r="F19" s="37">
        <v>166039752</v>
      </c>
      <c r="G19" s="38">
        <v>61229296</v>
      </c>
      <c r="H19" s="39">
        <f t="shared" si="1"/>
        <v>227269048</v>
      </c>
    </row>
    <row r="20" spans="1:8">
      <c r="A20" s="30">
        <v>12</v>
      </c>
      <c r="B20" s="42" t="s">
        <v>47</v>
      </c>
      <c r="C20" s="36">
        <f>SUM(C7:C11)+SUM(C14:C19)</f>
        <v>9555134784.5209999</v>
      </c>
      <c r="D20" s="36">
        <f>SUM(D7:D11)+SUM(D14:D19)</f>
        <v>10590237073.8431</v>
      </c>
      <c r="E20" s="36">
        <f>C20+D20</f>
        <v>20145371858.364098</v>
      </c>
      <c r="F20" s="36">
        <f>SUM(F7:F11)+SUM(F14:F19)</f>
        <v>8052106784</v>
      </c>
      <c r="G20" s="36">
        <f>SUM(G7:G11)+SUM(G14:G19)</f>
        <v>9399903812</v>
      </c>
      <c r="H20" s="39">
        <f t="shared" si="1"/>
        <v>17452010596</v>
      </c>
    </row>
    <row r="21" spans="1:8">
      <c r="A21" s="30"/>
      <c r="B21" s="31" t="s">
        <v>48</v>
      </c>
      <c r="C21" s="43"/>
      <c r="D21" s="43"/>
      <c r="E21" s="43"/>
      <c r="F21" s="44"/>
      <c r="G21" s="45"/>
      <c r="H21" s="46"/>
    </row>
    <row r="22" spans="1:8">
      <c r="A22" s="30">
        <v>13</v>
      </c>
      <c r="B22" s="34" t="s">
        <v>49</v>
      </c>
      <c r="C22" s="35">
        <v>51891572.859999999</v>
      </c>
      <c r="D22" s="35">
        <v>194241040.85999998</v>
      </c>
      <c r="E22" s="36">
        <f>C22+D22</f>
        <v>246132613.71999997</v>
      </c>
      <c r="F22" s="37">
        <v>134468887</v>
      </c>
      <c r="G22" s="38">
        <v>137654966</v>
      </c>
      <c r="H22" s="39">
        <f t="shared" si="1"/>
        <v>272123853</v>
      </c>
    </row>
    <row r="23" spans="1:8">
      <c r="A23" s="30">
        <v>14</v>
      </c>
      <c r="B23" s="34" t="s">
        <v>50</v>
      </c>
      <c r="C23" s="35">
        <v>1341015453.7364998</v>
      </c>
      <c r="D23" s="35">
        <v>1651445007.6500001</v>
      </c>
      <c r="E23" s="36">
        <f t="shared" ref="E23:E40" si="2">C23+D23</f>
        <v>2992460461.3864999</v>
      </c>
      <c r="F23" s="37">
        <v>1033211765</v>
      </c>
      <c r="G23" s="38">
        <v>1246140079</v>
      </c>
      <c r="H23" s="39">
        <f t="shared" si="1"/>
        <v>2279351844</v>
      </c>
    </row>
    <row r="24" spans="1:8">
      <c r="A24" s="30">
        <v>15</v>
      </c>
      <c r="B24" s="34" t="s">
        <v>51</v>
      </c>
      <c r="C24" s="35">
        <v>985526723.95000005</v>
      </c>
      <c r="D24" s="35">
        <v>1958854950.7399998</v>
      </c>
      <c r="E24" s="36">
        <f t="shared" si="2"/>
        <v>2944381674.6899996</v>
      </c>
      <c r="F24" s="37">
        <v>841607159</v>
      </c>
      <c r="G24" s="38">
        <v>1728332955</v>
      </c>
      <c r="H24" s="39">
        <f t="shared" si="1"/>
        <v>2569940114</v>
      </c>
    </row>
    <row r="25" spans="1:8">
      <c r="A25" s="30">
        <v>16</v>
      </c>
      <c r="B25" s="34" t="s">
        <v>52</v>
      </c>
      <c r="C25" s="35">
        <v>3429909282.9700003</v>
      </c>
      <c r="D25" s="35">
        <v>4076718102.3699999</v>
      </c>
      <c r="E25" s="36">
        <f t="shared" si="2"/>
        <v>7506627385.3400002</v>
      </c>
      <c r="F25" s="37">
        <v>2436907069</v>
      </c>
      <c r="G25" s="38">
        <v>3662011518</v>
      </c>
      <c r="H25" s="39">
        <f t="shared" si="1"/>
        <v>6098918587</v>
      </c>
    </row>
    <row r="26" spans="1:8">
      <c r="A26" s="30">
        <v>17</v>
      </c>
      <c r="B26" s="34" t="s">
        <v>53</v>
      </c>
      <c r="C26" s="43">
        <v>0</v>
      </c>
      <c r="D26" s="43">
        <v>1035349129.26</v>
      </c>
      <c r="E26" s="36">
        <f t="shared" si="2"/>
        <v>1035349129.26</v>
      </c>
      <c r="F26" s="44">
        <v>0</v>
      </c>
      <c r="G26" s="45">
        <v>1127759866</v>
      </c>
      <c r="H26" s="39">
        <f t="shared" si="1"/>
        <v>1127759866</v>
      </c>
    </row>
    <row r="27" spans="1:8">
      <c r="A27" s="30">
        <v>18</v>
      </c>
      <c r="B27" s="34" t="s">
        <v>54</v>
      </c>
      <c r="C27" s="35">
        <v>1004332692.2</v>
      </c>
      <c r="D27" s="35">
        <v>700171762.97000003</v>
      </c>
      <c r="E27" s="36">
        <f t="shared" si="2"/>
        <v>1704504455.1700001</v>
      </c>
      <c r="F27" s="37">
        <v>1570114481</v>
      </c>
      <c r="G27" s="38">
        <v>547610898</v>
      </c>
      <c r="H27" s="39">
        <f t="shared" si="1"/>
        <v>2117725379</v>
      </c>
    </row>
    <row r="28" spans="1:8">
      <c r="A28" s="30">
        <v>19</v>
      </c>
      <c r="B28" s="34" t="s">
        <v>55</v>
      </c>
      <c r="C28" s="35">
        <v>53172452.789999992</v>
      </c>
      <c r="D28" s="35">
        <v>42008069.940000005</v>
      </c>
      <c r="E28" s="36">
        <f t="shared" si="2"/>
        <v>95180522.729999989</v>
      </c>
      <c r="F28" s="37">
        <v>50287713</v>
      </c>
      <c r="G28" s="38">
        <v>48664662</v>
      </c>
      <c r="H28" s="39">
        <f t="shared" si="1"/>
        <v>98952375</v>
      </c>
    </row>
    <row r="29" spans="1:8">
      <c r="A29" s="30">
        <v>20</v>
      </c>
      <c r="B29" s="34" t="s">
        <v>56</v>
      </c>
      <c r="C29" s="35">
        <v>120499556.14749999</v>
      </c>
      <c r="D29" s="35">
        <v>269579111.00040001</v>
      </c>
      <c r="E29" s="36">
        <f t="shared" si="2"/>
        <v>390078667.14789999</v>
      </c>
      <c r="F29" s="37">
        <v>86918791</v>
      </c>
      <c r="G29" s="38">
        <v>237136408</v>
      </c>
      <c r="H29" s="39">
        <f t="shared" si="1"/>
        <v>324055199</v>
      </c>
    </row>
    <row r="30" spans="1:8">
      <c r="A30" s="30">
        <v>21</v>
      </c>
      <c r="B30" s="34" t="s">
        <v>57</v>
      </c>
      <c r="C30" s="35">
        <v>0</v>
      </c>
      <c r="D30" s="35">
        <v>1001815100</v>
      </c>
      <c r="E30" s="36">
        <f t="shared" si="2"/>
        <v>1001815100</v>
      </c>
      <c r="F30" s="37">
        <v>0</v>
      </c>
      <c r="G30" s="38">
        <v>968498400</v>
      </c>
      <c r="H30" s="39">
        <f t="shared" si="1"/>
        <v>968498400</v>
      </c>
    </row>
    <row r="31" spans="1:8">
      <c r="A31" s="30">
        <v>22</v>
      </c>
      <c r="B31" s="42" t="s">
        <v>58</v>
      </c>
      <c r="C31" s="36">
        <f>SUM(C22:C30)</f>
        <v>6986347734.6540003</v>
      </c>
      <c r="D31" s="36">
        <f>SUM(D22:D30)</f>
        <v>10930182274.7904</v>
      </c>
      <c r="E31" s="36">
        <f>C31+D31</f>
        <v>17916530009.444401</v>
      </c>
      <c r="F31" s="36">
        <f>SUM(F22:F30)</f>
        <v>6153515865</v>
      </c>
      <c r="G31" s="36">
        <f>SUM(G22:G30)</f>
        <v>9703809752</v>
      </c>
      <c r="H31" s="39">
        <f t="shared" si="1"/>
        <v>15857325617</v>
      </c>
    </row>
    <row r="32" spans="1:8">
      <c r="A32" s="30"/>
      <c r="B32" s="31" t="s">
        <v>59</v>
      </c>
      <c r="C32" s="43"/>
      <c r="D32" s="43"/>
      <c r="E32" s="35"/>
      <c r="F32" s="44"/>
      <c r="G32" s="45"/>
      <c r="H32" s="46"/>
    </row>
    <row r="33" spans="1:8">
      <c r="A33" s="30">
        <v>23</v>
      </c>
      <c r="B33" s="34" t="s">
        <v>60</v>
      </c>
      <c r="C33" s="35">
        <v>27993660.18</v>
      </c>
      <c r="D33" s="43"/>
      <c r="E33" s="36">
        <f t="shared" si="2"/>
        <v>27993660.18</v>
      </c>
      <c r="F33" s="37">
        <v>27993660</v>
      </c>
      <c r="G33" s="45"/>
      <c r="H33" s="39">
        <f t="shared" si="1"/>
        <v>27993660</v>
      </c>
    </row>
    <row r="34" spans="1:8">
      <c r="A34" s="30">
        <v>24</v>
      </c>
      <c r="B34" s="34" t="s">
        <v>61</v>
      </c>
      <c r="C34" s="35">
        <v>0</v>
      </c>
      <c r="D34" s="43"/>
      <c r="E34" s="36">
        <f t="shared" si="2"/>
        <v>0</v>
      </c>
      <c r="F34" s="37">
        <v>0</v>
      </c>
      <c r="G34" s="45"/>
      <c r="H34" s="39">
        <f t="shared" si="1"/>
        <v>0</v>
      </c>
    </row>
    <row r="35" spans="1:8">
      <c r="A35" s="30">
        <v>25</v>
      </c>
      <c r="B35" s="41" t="s">
        <v>62</v>
      </c>
      <c r="C35" s="35">
        <v>-2793285.2</v>
      </c>
      <c r="D35" s="43"/>
      <c r="E35" s="36">
        <f t="shared" si="2"/>
        <v>-2793285.2</v>
      </c>
      <c r="F35" s="37">
        <v>-2237680</v>
      </c>
      <c r="G35" s="45"/>
      <c r="H35" s="39">
        <f t="shared" si="1"/>
        <v>-2237680</v>
      </c>
    </row>
    <row r="36" spans="1:8">
      <c r="A36" s="30">
        <v>26</v>
      </c>
      <c r="B36" s="34" t="s">
        <v>63</v>
      </c>
      <c r="C36" s="35">
        <v>215698241.75</v>
      </c>
      <c r="D36" s="43"/>
      <c r="E36" s="36">
        <f t="shared" si="2"/>
        <v>215698241.75</v>
      </c>
      <c r="F36" s="37">
        <v>196868998</v>
      </c>
      <c r="G36" s="45"/>
      <c r="H36" s="39">
        <f t="shared" si="1"/>
        <v>196868998</v>
      </c>
    </row>
    <row r="37" spans="1:8">
      <c r="A37" s="30">
        <v>27</v>
      </c>
      <c r="B37" s="34" t="s">
        <v>64</v>
      </c>
      <c r="C37" s="35">
        <v>0</v>
      </c>
      <c r="D37" s="43"/>
      <c r="E37" s="36">
        <f t="shared" si="2"/>
        <v>0</v>
      </c>
      <c r="F37" s="37">
        <v>0</v>
      </c>
      <c r="G37" s="45"/>
      <c r="H37" s="39">
        <f t="shared" si="1"/>
        <v>0</v>
      </c>
    </row>
    <row r="38" spans="1:8">
      <c r="A38" s="30">
        <v>28</v>
      </c>
      <c r="B38" s="34" t="s">
        <v>65</v>
      </c>
      <c r="C38" s="35">
        <v>1982144167.0197029</v>
      </c>
      <c r="D38" s="43"/>
      <c r="E38" s="36">
        <f t="shared" si="2"/>
        <v>1982144167.0197029</v>
      </c>
      <c r="F38" s="37">
        <v>1352967331</v>
      </c>
      <c r="G38" s="45"/>
      <c r="H38" s="39">
        <f t="shared" si="1"/>
        <v>1352967331</v>
      </c>
    </row>
    <row r="39" spans="1:8">
      <c r="A39" s="30">
        <v>29</v>
      </c>
      <c r="B39" s="34" t="s">
        <v>66</v>
      </c>
      <c r="C39" s="35">
        <v>5799065.1700000018</v>
      </c>
      <c r="D39" s="43"/>
      <c r="E39" s="36">
        <f t="shared" si="2"/>
        <v>5799065.1700000018</v>
      </c>
      <c r="F39" s="37">
        <v>19092671</v>
      </c>
      <c r="G39" s="45"/>
      <c r="H39" s="39">
        <f t="shared" si="1"/>
        <v>19092671</v>
      </c>
    </row>
    <row r="40" spans="1:8">
      <c r="A40" s="30">
        <v>30</v>
      </c>
      <c r="B40" s="269" t="s">
        <v>265</v>
      </c>
      <c r="C40" s="35">
        <v>2228841848.919703</v>
      </c>
      <c r="D40" s="43"/>
      <c r="E40" s="36">
        <f t="shared" si="2"/>
        <v>2228841848.919703</v>
      </c>
      <c r="F40" s="37">
        <v>1594684981</v>
      </c>
      <c r="G40" s="45"/>
      <c r="H40" s="39">
        <f t="shared" si="1"/>
        <v>1594684981</v>
      </c>
    </row>
    <row r="41" spans="1:8" ht="15" thickBot="1">
      <c r="A41" s="47">
        <v>31</v>
      </c>
      <c r="B41" s="48" t="s">
        <v>67</v>
      </c>
      <c r="C41" s="49">
        <f>C31+C40</f>
        <v>9215189583.5737038</v>
      </c>
      <c r="D41" s="49">
        <f>D31+D40</f>
        <v>10930182274.7904</v>
      </c>
      <c r="E41" s="49">
        <f>C41+D41</f>
        <v>20145371858.364105</v>
      </c>
      <c r="F41" s="49">
        <f>F31+F40</f>
        <v>7748200846</v>
      </c>
      <c r="G41" s="49">
        <f>G31+G40</f>
        <v>9703809752</v>
      </c>
      <c r="H41" s="50">
        <f>F41+G41</f>
        <v>17452010598</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7"/>
  <sheetViews>
    <sheetView showGridLines="0" zoomScaleNormal="100" workbookViewId="0">
      <pane xSplit="1" ySplit="6" topLeftCell="B7" activePane="bottomRight" state="frozen"/>
      <selection activeCell="B1" sqref="B1"/>
      <selection pane="topRight" activeCell="B1" sqref="B1"/>
      <selection pane="bottomLeft" activeCell="B1" sqref="B1"/>
      <selection pane="bottomRight" activeCell="B7" sqref="B7"/>
    </sheetView>
  </sheetViews>
  <sheetFormatPr defaultColWidth="9.140625" defaultRowHeight="12.75"/>
  <cols>
    <col min="1" max="1" width="9.5703125" style="4" bestFit="1" customWidth="1"/>
    <col min="2" max="2" width="89.140625" style="4" customWidth="1"/>
    <col min="3" max="8" width="12.7109375" style="608" customWidth="1"/>
    <col min="9" max="9" width="8.85546875" style="4" customWidth="1"/>
    <col min="10" max="16384" width="9.140625" style="4"/>
  </cols>
  <sheetData>
    <row r="1" spans="1:8">
      <c r="A1" s="2" t="s">
        <v>30</v>
      </c>
      <c r="B1" s="3" t="s">
        <v>709</v>
      </c>
      <c r="C1" s="607">
        <f>'Info '!D2</f>
        <v>0</v>
      </c>
    </row>
    <row r="2" spans="1:8">
      <c r="A2" s="2" t="s">
        <v>31</v>
      </c>
      <c r="B2" s="443">
        <f>'1. key ratios '!B2</f>
        <v>44377</v>
      </c>
      <c r="C2" s="607"/>
      <c r="D2" s="609"/>
      <c r="E2" s="609"/>
      <c r="F2" s="609"/>
      <c r="G2" s="609"/>
      <c r="H2" s="609"/>
    </row>
    <row r="3" spans="1:8">
      <c r="A3" s="2"/>
      <c r="B3" s="3"/>
      <c r="C3" s="610"/>
      <c r="D3" s="609"/>
      <c r="E3" s="609"/>
      <c r="F3" s="609"/>
      <c r="G3" s="609"/>
      <c r="H3" s="609"/>
    </row>
    <row r="4" spans="1:8" ht="13.5" thickBot="1">
      <c r="A4" s="53" t="s">
        <v>194</v>
      </c>
      <c r="B4" s="222" t="s">
        <v>22</v>
      </c>
      <c r="C4" s="611"/>
      <c r="D4" s="612"/>
      <c r="E4" s="612"/>
      <c r="F4" s="612"/>
      <c r="G4" s="612"/>
      <c r="H4" s="613" t="s">
        <v>73</v>
      </c>
    </row>
    <row r="5" spans="1:8">
      <c r="A5" s="55" t="s">
        <v>6</v>
      </c>
      <c r="B5" s="56"/>
      <c r="C5" s="662" t="s">
        <v>68</v>
      </c>
      <c r="D5" s="663"/>
      <c r="E5" s="664"/>
      <c r="F5" s="662" t="s">
        <v>72</v>
      </c>
      <c r="G5" s="663"/>
      <c r="H5" s="665"/>
    </row>
    <row r="6" spans="1:8">
      <c r="A6" s="57" t="s">
        <v>6</v>
      </c>
      <c r="B6" s="58"/>
      <c r="C6" s="614" t="s">
        <v>69</v>
      </c>
      <c r="D6" s="614" t="s">
        <v>70</v>
      </c>
      <c r="E6" s="614" t="s">
        <v>71</v>
      </c>
      <c r="F6" s="614" t="s">
        <v>69</v>
      </c>
      <c r="G6" s="614" t="s">
        <v>70</v>
      </c>
      <c r="H6" s="615" t="s">
        <v>71</v>
      </c>
    </row>
    <row r="7" spans="1:8">
      <c r="A7" s="60"/>
      <c r="B7" s="222" t="s">
        <v>193</v>
      </c>
      <c r="C7" s="616"/>
      <c r="D7" s="616"/>
      <c r="E7" s="616"/>
      <c r="F7" s="616"/>
      <c r="G7" s="616"/>
      <c r="H7" s="617"/>
    </row>
    <row r="8" spans="1:8">
      <c r="A8" s="60">
        <v>1</v>
      </c>
      <c r="B8" s="61" t="s">
        <v>192</v>
      </c>
      <c r="C8" s="616">
        <v>8902292.1799999997</v>
      </c>
      <c r="D8" s="616">
        <v>-2248643.0299999998</v>
      </c>
      <c r="E8" s="618">
        <f t="shared" ref="E8:E22" si="0">C8+D8</f>
        <v>6653649.1500000004</v>
      </c>
      <c r="F8" s="616">
        <v>8786635.1999999993</v>
      </c>
      <c r="G8" s="616">
        <v>3977706.6</v>
      </c>
      <c r="H8" s="619">
        <f t="shared" ref="H8:H22" si="1">F8+G8</f>
        <v>12764341.799999999</v>
      </c>
    </row>
    <row r="9" spans="1:8">
      <c r="A9" s="60">
        <v>2</v>
      </c>
      <c r="B9" s="61" t="s">
        <v>191</v>
      </c>
      <c r="C9" s="620">
        <f>C10+C11+C12+C13+C14+C15+C16+C17+C18</f>
        <v>435335389.74970293</v>
      </c>
      <c r="D9" s="620">
        <f>D10+D11+D12+D13+D14+D15+D16+D17+D18</f>
        <v>258611336.82230011</v>
      </c>
      <c r="E9" s="618">
        <f t="shared" si="0"/>
        <v>693946726.57200301</v>
      </c>
      <c r="F9" s="620">
        <f>F10+F11+F12+F13+F14+F15+F16+F17+F18</f>
        <v>342217543.07999998</v>
      </c>
      <c r="G9" s="620">
        <f>G10+G11+G12+G13+G14+G15+G16+G17+G18</f>
        <v>217981558.20780015</v>
      </c>
      <c r="H9" s="619">
        <f t="shared" si="1"/>
        <v>560199101.28780007</v>
      </c>
    </row>
    <row r="10" spans="1:8">
      <c r="A10" s="60">
        <v>2.1</v>
      </c>
      <c r="B10" s="62" t="s">
        <v>190</v>
      </c>
      <c r="C10" s="616">
        <v>686480.95</v>
      </c>
      <c r="D10" s="616">
        <v>30762.84</v>
      </c>
      <c r="E10" s="618">
        <f t="shared" si="0"/>
        <v>717243.78999999992</v>
      </c>
      <c r="F10" s="616">
        <v>45831.81</v>
      </c>
      <c r="G10" s="616">
        <v>200073.42</v>
      </c>
      <c r="H10" s="619">
        <f t="shared" si="1"/>
        <v>245905.23</v>
      </c>
    </row>
    <row r="11" spans="1:8">
      <c r="A11" s="60">
        <v>2.2000000000000002</v>
      </c>
      <c r="B11" s="62" t="s">
        <v>189</v>
      </c>
      <c r="C11" s="616">
        <v>61607157.757502913</v>
      </c>
      <c r="D11" s="616">
        <v>89433845.578564197</v>
      </c>
      <c r="E11" s="618">
        <f t="shared" si="0"/>
        <v>151041003.33606711</v>
      </c>
      <c r="F11" s="616">
        <v>49998364.953299999</v>
      </c>
      <c r="G11" s="616">
        <v>71175381.885954902</v>
      </c>
      <c r="H11" s="619">
        <f t="shared" si="1"/>
        <v>121173746.8392549</v>
      </c>
    </row>
    <row r="12" spans="1:8">
      <c r="A12" s="60">
        <v>2.2999999999999998</v>
      </c>
      <c r="B12" s="62" t="s">
        <v>188</v>
      </c>
      <c r="C12" s="616">
        <v>2661856.5699999998</v>
      </c>
      <c r="D12" s="616">
        <v>2899333.2490070635</v>
      </c>
      <c r="E12" s="618">
        <f t="shared" si="0"/>
        <v>5561189.8190070633</v>
      </c>
      <c r="F12" s="616">
        <v>1371763.31</v>
      </c>
      <c r="G12" s="616">
        <v>2758514.9395674099</v>
      </c>
      <c r="H12" s="619">
        <f t="shared" si="1"/>
        <v>4130278.24956741</v>
      </c>
    </row>
    <row r="13" spans="1:8">
      <c r="A13" s="60">
        <v>2.4</v>
      </c>
      <c r="B13" s="62" t="s">
        <v>187</v>
      </c>
      <c r="C13" s="616">
        <v>9340866.0102999993</v>
      </c>
      <c r="D13" s="616">
        <v>4730876.9059580863</v>
      </c>
      <c r="E13" s="618">
        <f t="shared" si="0"/>
        <v>14071742.916258086</v>
      </c>
      <c r="F13" s="616">
        <v>6432002.7566999998</v>
      </c>
      <c r="G13" s="616">
        <v>3689294.23676673</v>
      </c>
      <c r="H13" s="619">
        <f t="shared" si="1"/>
        <v>10121296.993466729</v>
      </c>
    </row>
    <row r="14" spans="1:8">
      <c r="A14" s="60">
        <v>2.5</v>
      </c>
      <c r="B14" s="62" t="s">
        <v>186</v>
      </c>
      <c r="C14" s="616">
        <v>4619066.08</v>
      </c>
      <c r="D14" s="616">
        <v>23267997.933523018</v>
      </c>
      <c r="E14" s="618">
        <f t="shared" si="0"/>
        <v>27887064.01352302</v>
      </c>
      <c r="F14" s="616">
        <v>2737560.35</v>
      </c>
      <c r="G14" s="616">
        <v>20546816.728</v>
      </c>
      <c r="H14" s="619">
        <f t="shared" si="1"/>
        <v>23284377.078000002</v>
      </c>
    </row>
    <row r="15" spans="1:8">
      <c r="A15" s="60">
        <v>2.6</v>
      </c>
      <c r="B15" s="62" t="s">
        <v>185</v>
      </c>
      <c r="C15" s="616">
        <v>18497598.397500001</v>
      </c>
      <c r="D15" s="616">
        <v>34822392.773947775</v>
      </c>
      <c r="E15" s="618">
        <f t="shared" si="0"/>
        <v>53319991.171447776</v>
      </c>
      <c r="F15" s="616">
        <v>10871555.539999999</v>
      </c>
      <c r="G15" s="616">
        <v>31930812.697011121</v>
      </c>
      <c r="H15" s="619">
        <f t="shared" si="1"/>
        <v>42802368.23701112</v>
      </c>
    </row>
    <row r="16" spans="1:8">
      <c r="A16" s="60">
        <v>2.7</v>
      </c>
      <c r="B16" s="62" t="s">
        <v>184</v>
      </c>
      <c r="C16" s="616">
        <v>4393326.7844000002</v>
      </c>
      <c r="D16" s="616">
        <v>4801394.3638000004</v>
      </c>
      <c r="E16" s="618">
        <f t="shared" si="0"/>
        <v>9194721.1482000016</v>
      </c>
      <c r="F16" s="616">
        <v>3886958.87</v>
      </c>
      <c r="G16" s="616">
        <v>4523343.4653000003</v>
      </c>
      <c r="H16" s="619">
        <f t="shared" si="1"/>
        <v>8410302.3353000004</v>
      </c>
    </row>
    <row r="17" spans="1:8">
      <c r="A17" s="60">
        <v>2.8</v>
      </c>
      <c r="B17" s="62" t="s">
        <v>183</v>
      </c>
      <c r="C17" s="616">
        <v>331942974.68000001</v>
      </c>
      <c r="D17" s="616">
        <v>97162641.257499993</v>
      </c>
      <c r="E17" s="618">
        <f t="shared" si="0"/>
        <v>429105615.9375</v>
      </c>
      <c r="F17" s="616">
        <v>265658669.94999999</v>
      </c>
      <c r="G17" s="616">
        <v>81710213.025199994</v>
      </c>
      <c r="H17" s="619">
        <f t="shared" si="1"/>
        <v>347368882.9752</v>
      </c>
    </row>
    <row r="18" spans="1:8">
      <c r="A18" s="60">
        <v>2.9</v>
      </c>
      <c r="B18" s="62" t="s">
        <v>182</v>
      </c>
      <c r="C18" s="616">
        <v>1586062.52</v>
      </c>
      <c r="D18" s="616">
        <v>1462091.92</v>
      </c>
      <c r="E18" s="618">
        <f t="shared" si="0"/>
        <v>3048154.44</v>
      </c>
      <c r="F18" s="616">
        <v>1214835.54</v>
      </c>
      <c r="G18" s="616">
        <v>1447107.81</v>
      </c>
      <c r="H18" s="619">
        <f t="shared" si="1"/>
        <v>2661943.35</v>
      </c>
    </row>
    <row r="19" spans="1:8">
      <c r="A19" s="60">
        <v>3</v>
      </c>
      <c r="B19" s="61" t="s">
        <v>181</v>
      </c>
      <c r="C19" s="616">
        <v>5413817.1500000004</v>
      </c>
      <c r="D19" s="616">
        <v>1069597.26</v>
      </c>
      <c r="E19" s="618">
        <f t="shared" si="0"/>
        <v>6483414.4100000001</v>
      </c>
      <c r="F19" s="616">
        <v>4366990.1100000003</v>
      </c>
      <c r="G19" s="616">
        <v>667075.66</v>
      </c>
      <c r="H19" s="619">
        <f t="shared" si="1"/>
        <v>5034065.7700000005</v>
      </c>
    </row>
    <row r="20" spans="1:8">
      <c r="A20" s="60">
        <v>4</v>
      </c>
      <c r="B20" s="61" t="s">
        <v>180</v>
      </c>
      <c r="C20" s="616">
        <v>93394846.709999993</v>
      </c>
      <c r="D20" s="616">
        <v>1514002.9</v>
      </c>
      <c r="E20" s="618">
        <f t="shared" si="0"/>
        <v>94908849.609999999</v>
      </c>
      <c r="F20" s="616">
        <v>77307085.939999998</v>
      </c>
      <c r="G20" s="616">
        <v>847303.96</v>
      </c>
      <c r="H20" s="619">
        <f t="shared" si="1"/>
        <v>78154389.899999991</v>
      </c>
    </row>
    <row r="21" spans="1:8">
      <c r="A21" s="60">
        <v>5</v>
      </c>
      <c r="B21" s="61" t="s">
        <v>179</v>
      </c>
      <c r="C21" s="616">
        <v>0</v>
      </c>
      <c r="D21" s="616">
        <v>0</v>
      </c>
      <c r="E21" s="618">
        <f t="shared" si="0"/>
        <v>0</v>
      </c>
      <c r="F21" s="616">
        <v>0</v>
      </c>
      <c r="G21" s="616">
        <v>0</v>
      </c>
      <c r="H21" s="619">
        <f t="shared" si="1"/>
        <v>0</v>
      </c>
    </row>
    <row r="22" spans="1:8">
      <c r="A22" s="60">
        <v>6</v>
      </c>
      <c r="B22" s="63" t="s">
        <v>178</v>
      </c>
      <c r="C22" s="620">
        <f>C8+C9+C19+C20+C21</f>
        <v>543046345.78970289</v>
      </c>
      <c r="D22" s="620">
        <f>D8+D9+D19+D20+D21</f>
        <v>258946293.9523001</v>
      </c>
      <c r="E22" s="618">
        <f t="shared" si="0"/>
        <v>801992639.74200296</v>
      </c>
      <c r="F22" s="620">
        <f>F8+F9+F19+F20+F21</f>
        <v>432678254.32999998</v>
      </c>
      <c r="G22" s="620">
        <f>G8+G9+G19+G20+G21</f>
        <v>223473644.42780015</v>
      </c>
      <c r="H22" s="619">
        <f t="shared" si="1"/>
        <v>656151898.7578001</v>
      </c>
    </row>
    <row r="23" spans="1:8">
      <c r="A23" s="60"/>
      <c r="B23" s="222" t="s">
        <v>177</v>
      </c>
      <c r="C23" s="621"/>
      <c r="D23" s="621"/>
      <c r="E23" s="622"/>
      <c r="F23" s="621"/>
      <c r="G23" s="621"/>
      <c r="H23" s="623"/>
    </row>
    <row r="24" spans="1:8">
      <c r="A24" s="60">
        <v>7</v>
      </c>
      <c r="B24" s="61" t="s">
        <v>176</v>
      </c>
      <c r="C24" s="616">
        <v>45538557.890000001</v>
      </c>
      <c r="D24" s="616">
        <v>10433940.710000001</v>
      </c>
      <c r="E24" s="618">
        <f t="shared" ref="E24:E31" si="2">C24+D24</f>
        <v>55972498.600000001</v>
      </c>
      <c r="F24" s="616">
        <v>33561283.119999997</v>
      </c>
      <c r="G24" s="616">
        <v>10370392.560000001</v>
      </c>
      <c r="H24" s="619">
        <f t="shared" ref="H24:H31" si="3">F24+G24</f>
        <v>43931675.68</v>
      </c>
    </row>
    <row r="25" spans="1:8">
      <c r="A25" s="60">
        <v>8</v>
      </c>
      <c r="B25" s="61" t="s">
        <v>175</v>
      </c>
      <c r="C25" s="616">
        <v>133899521.59999999</v>
      </c>
      <c r="D25" s="616">
        <v>52132709.43</v>
      </c>
      <c r="E25" s="618">
        <f t="shared" si="2"/>
        <v>186032231.03</v>
      </c>
      <c r="F25" s="616">
        <v>83626877.989999995</v>
      </c>
      <c r="G25" s="616">
        <v>54743058.579999998</v>
      </c>
      <c r="H25" s="619">
        <f t="shared" si="3"/>
        <v>138369936.56999999</v>
      </c>
    </row>
    <row r="26" spans="1:8">
      <c r="A26" s="60">
        <v>9</v>
      </c>
      <c r="B26" s="61" t="s">
        <v>174</v>
      </c>
      <c r="C26" s="616">
        <v>3511975.5</v>
      </c>
      <c r="D26" s="616">
        <v>2652.63</v>
      </c>
      <c r="E26" s="618">
        <f t="shared" si="2"/>
        <v>3514628.13</v>
      </c>
      <c r="F26" s="616">
        <v>2327650.77</v>
      </c>
      <c r="G26" s="616">
        <v>301034.90000000002</v>
      </c>
      <c r="H26" s="619">
        <f t="shared" si="3"/>
        <v>2628685.67</v>
      </c>
    </row>
    <row r="27" spans="1:8">
      <c r="A27" s="60">
        <v>10</v>
      </c>
      <c r="B27" s="61" t="s">
        <v>173</v>
      </c>
      <c r="C27" s="616">
        <v>1389131.99</v>
      </c>
      <c r="D27" s="616">
        <v>55250627.649999999</v>
      </c>
      <c r="E27" s="618">
        <f t="shared" si="2"/>
        <v>56639759.640000001</v>
      </c>
      <c r="F27" s="616">
        <v>25744864.68</v>
      </c>
      <c r="G27" s="616">
        <v>54393624.780000001</v>
      </c>
      <c r="H27" s="619">
        <f t="shared" si="3"/>
        <v>80138489.460000008</v>
      </c>
    </row>
    <row r="28" spans="1:8">
      <c r="A28" s="60">
        <v>11</v>
      </c>
      <c r="B28" s="61" t="s">
        <v>172</v>
      </c>
      <c r="C28" s="616">
        <v>73167182.810000002</v>
      </c>
      <c r="D28" s="616">
        <v>32591440.859999999</v>
      </c>
      <c r="E28" s="618">
        <f t="shared" si="2"/>
        <v>105758623.67</v>
      </c>
      <c r="F28" s="616">
        <v>90882638.260000005</v>
      </c>
      <c r="G28" s="616">
        <v>32853481.66</v>
      </c>
      <c r="H28" s="619">
        <f t="shared" si="3"/>
        <v>123736119.92</v>
      </c>
    </row>
    <row r="29" spans="1:8">
      <c r="A29" s="60">
        <v>12</v>
      </c>
      <c r="B29" s="61" t="s">
        <v>171</v>
      </c>
      <c r="C29" s="616">
        <v>0</v>
      </c>
      <c r="D29" s="616">
        <v>0</v>
      </c>
      <c r="E29" s="618">
        <f t="shared" si="2"/>
        <v>0</v>
      </c>
      <c r="F29" s="616">
        <v>0</v>
      </c>
      <c r="G29" s="616">
        <v>0</v>
      </c>
      <c r="H29" s="619">
        <f t="shared" si="3"/>
        <v>0</v>
      </c>
    </row>
    <row r="30" spans="1:8">
      <c r="A30" s="60">
        <v>13</v>
      </c>
      <c r="B30" s="64" t="s">
        <v>170</v>
      </c>
      <c r="C30" s="620">
        <f>C24+C25+C26+C27+C28+C29</f>
        <v>257506369.79000002</v>
      </c>
      <c r="D30" s="620">
        <f>D24+D25+D26+D27+D28+D29</f>
        <v>150411371.28</v>
      </c>
      <c r="E30" s="618">
        <f t="shared" si="2"/>
        <v>407917741.07000005</v>
      </c>
      <c r="F30" s="620">
        <f>F24+F25+F26+F27+F28+F29</f>
        <v>236143314.81999999</v>
      </c>
      <c r="G30" s="620">
        <f>G24+G25+G26+G27+G28+G29</f>
        <v>152661592.47999999</v>
      </c>
      <c r="H30" s="619">
        <f t="shared" si="3"/>
        <v>388804907.29999995</v>
      </c>
    </row>
    <row r="31" spans="1:8">
      <c r="A31" s="60">
        <v>14</v>
      </c>
      <c r="B31" s="64" t="s">
        <v>169</v>
      </c>
      <c r="C31" s="620">
        <f>C22-C30</f>
        <v>285539975.99970287</v>
      </c>
      <c r="D31" s="620">
        <f>D22-D30</f>
        <v>108534922.6723001</v>
      </c>
      <c r="E31" s="618">
        <f t="shared" si="2"/>
        <v>394074898.67200297</v>
      </c>
      <c r="F31" s="620">
        <f>F22-F30</f>
        <v>196534939.50999999</v>
      </c>
      <c r="G31" s="620">
        <f>G22-G30</f>
        <v>70812051.947800159</v>
      </c>
      <c r="H31" s="619">
        <f t="shared" si="3"/>
        <v>267346991.45780015</v>
      </c>
    </row>
    <row r="32" spans="1:8">
      <c r="A32" s="60"/>
      <c r="B32" s="65"/>
      <c r="C32" s="624"/>
      <c r="D32" s="625"/>
      <c r="E32" s="622"/>
      <c r="F32" s="625"/>
      <c r="G32" s="625"/>
      <c r="H32" s="623"/>
    </row>
    <row r="33" spans="1:8">
      <c r="A33" s="60"/>
      <c r="B33" s="65" t="s">
        <v>168</v>
      </c>
      <c r="C33" s="621"/>
      <c r="D33" s="621"/>
      <c r="E33" s="622"/>
      <c r="F33" s="621"/>
      <c r="G33" s="621"/>
      <c r="H33" s="623"/>
    </row>
    <row r="34" spans="1:8">
      <c r="A34" s="60">
        <v>15</v>
      </c>
      <c r="B34" s="66" t="s">
        <v>167</v>
      </c>
      <c r="C34" s="618">
        <f>C35-C36</f>
        <v>96185228.890000001</v>
      </c>
      <c r="D34" s="618">
        <f>D35-D36</f>
        <v>-9277058.9100000001</v>
      </c>
      <c r="E34" s="618">
        <f t="shared" ref="E34:E45" si="4">C34+D34</f>
        <v>86908169.980000004</v>
      </c>
      <c r="F34" s="618">
        <f>F35-F36</f>
        <v>68068646.600000009</v>
      </c>
      <c r="G34" s="618">
        <f>G35-G36</f>
        <v>-13226637.870000001</v>
      </c>
      <c r="H34" s="618">
        <f t="shared" ref="H34:H45" si="5">F34+G34</f>
        <v>54842008.730000004</v>
      </c>
    </row>
    <row r="35" spans="1:8">
      <c r="A35" s="60">
        <v>15.1</v>
      </c>
      <c r="B35" s="62" t="s">
        <v>166</v>
      </c>
      <c r="C35" s="616">
        <v>122570076.09</v>
      </c>
      <c r="D35" s="616">
        <v>32252248.27</v>
      </c>
      <c r="E35" s="618">
        <f t="shared" si="4"/>
        <v>154822324.36000001</v>
      </c>
      <c r="F35" s="616">
        <v>86387190.010000005</v>
      </c>
      <c r="G35" s="616">
        <v>24806846.510000002</v>
      </c>
      <c r="H35" s="618">
        <f t="shared" si="5"/>
        <v>111194036.52000001</v>
      </c>
    </row>
    <row r="36" spans="1:8">
      <c r="A36" s="60">
        <v>15.2</v>
      </c>
      <c r="B36" s="62" t="s">
        <v>165</v>
      </c>
      <c r="C36" s="616">
        <v>26384847.199999999</v>
      </c>
      <c r="D36" s="616">
        <v>41529307.18</v>
      </c>
      <c r="E36" s="618">
        <f t="shared" si="4"/>
        <v>67914154.379999995</v>
      </c>
      <c r="F36" s="616">
        <v>18318543.41</v>
      </c>
      <c r="G36" s="616">
        <v>38033484.380000003</v>
      </c>
      <c r="H36" s="618">
        <f t="shared" si="5"/>
        <v>56352027.790000007</v>
      </c>
    </row>
    <row r="37" spans="1:8">
      <c r="A37" s="60">
        <v>16</v>
      </c>
      <c r="B37" s="61" t="s">
        <v>164</v>
      </c>
      <c r="C37" s="616">
        <v>400504.96</v>
      </c>
      <c r="D37" s="616">
        <v>0</v>
      </c>
      <c r="E37" s="618">
        <f t="shared" si="4"/>
        <v>400504.96</v>
      </c>
      <c r="F37" s="616">
        <v>632376.25</v>
      </c>
      <c r="G37" s="616">
        <v>0</v>
      </c>
      <c r="H37" s="618">
        <f t="shared" si="5"/>
        <v>632376.25</v>
      </c>
    </row>
    <row r="38" spans="1:8">
      <c r="A38" s="60">
        <v>17</v>
      </c>
      <c r="B38" s="61" t="s">
        <v>163</v>
      </c>
      <c r="C38" s="616">
        <v>0</v>
      </c>
      <c r="D38" s="616">
        <v>0</v>
      </c>
      <c r="E38" s="618">
        <f t="shared" si="4"/>
        <v>0</v>
      </c>
      <c r="F38" s="616">
        <v>0</v>
      </c>
      <c r="G38" s="616">
        <v>1223336.3799999999</v>
      </c>
      <c r="H38" s="618">
        <f t="shared" si="5"/>
        <v>1223336.3799999999</v>
      </c>
    </row>
    <row r="39" spans="1:8">
      <c r="A39" s="60">
        <v>18</v>
      </c>
      <c r="B39" s="61" t="s">
        <v>162</v>
      </c>
      <c r="C39" s="616">
        <v>25433841.140000001</v>
      </c>
      <c r="D39" s="616">
        <v>32599.88</v>
      </c>
      <c r="E39" s="618">
        <f t="shared" si="4"/>
        <v>25466441.02</v>
      </c>
      <c r="F39" s="616">
        <v>412279.06</v>
      </c>
      <c r="G39" s="616">
        <v>847232.84</v>
      </c>
      <c r="H39" s="618">
        <f t="shared" si="5"/>
        <v>1259511.8999999999</v>
      </c>
    </row>
    <row r="40" spans="1:8">
      <c r="A40" s="60">
        <v>19</v>
      </c>
      <c r="B40" s="61" t="s">
        <v>161</v>
      </c>
      <c r="C40" s="616">
        <v>51226790.240000002</v>
      </c>
      <c r="D40" s="616">
        <v>0</v>
      </c>
      <c r="E40" s="618">
        <f t="shared" si="4"/>
        <v>51226790.240000002</v>
      </c>
      <c r="F40" s="616">
        <v>91542917.109999999</v>
      </c>
      <c r="G40" s="616">
        <v>0</v>
      </c>
      <c r="H40" s="618">
        <f t="shared" si="5"/>
        <v>91542917.109999999</v>
      </c>
    </row>
    <row r="41" spans="1:8">
      <c r="A41" s="60">
        <v>20</v>
      </c>
      <c r="B41" s="61" t="s">
        <v>160</v>
      </c>
      <c r="C41" s="616">
        <v>10973516.66</v>
      </c>
      <c r="D41" s="616">
        <v>0</v>
      </c>
      <c r="E41" s="618">
        <f t="shared" si="4"/>
        <v>10973516.66</v>
      </c>
      <c r="F41" s="616">
        <v>-14309122.27</v>
      </c>
      <c r="G41" s="616">
        <v>0</v>
      </c>
      <c r="H41" s="618">
        <f t="shared" si="5"/>
        <v>-14309122.27</v>
      </c>
    </row>
    <row r="42" spans="1:8">
      <c r="A42" s="60">
        <v>21</v>
      </c>
      <c r="B42" s="61" t="s">
        <v>159</v>
      </c>
      <c r="C42" s="616">
        <v>16313901.77</v>
      </c>
      <c r="D42" s="616">
        <v>0</v>
      </c>
      <c r="E42" s="618">
        <f t="shared" si="4"/>
        <v>16313901.77</v>
      </c>
      <c r="F42" s="616">
        <v>3091124.38</v>
      </c>
      <c r="G42" s="616">
        <v>0</v>
      </c>
      <c r="H42" s="618">
        <f t="shared" si="5"/>
        <v>3091124.38</v>
      </c>
    </row>
    <row r="43" spans="1:8">
      <c r="A43" s="60">
        <v>22</v>
      </c>
      <c r="B43" s="61" t="s">
        <v>158</v>
      </c>
      <c r="C43" s="616">
        <v>6124699.29</v>
      </c>
      <c r="D43" s="616">
        <v>15647158.710000001</v>
      </c>
      <c r="E43" s="618">
        <f t="shared" si="4"/>
        <v>21771858</v>
      </c>
      <c r="F43" s="616">
        <v>5604463.5499999998</v>
      </c>
      <c r="G43" s="616">
        <v>15944694.380000001</v>
      </c>
      <c r="H43" s="618">
        <f t="shared" si="5"/>
        <v>21549157.93</v>
      </c>
    </row>
    <row r="44" spans="1:8">
      <c r="A44" s="60">
        <v>23</v>
      </c>
      <c r="B44" s="61" t="s">
        <v>157</v>
      </c>
      <c r="C44" s="616">
        <v>13151273.65</v>
      </c>
      <c r="D44" s="616">
        <v>422578.86</v>
      </c>
      <c r="E44" s="618">
        <f t="shared" si="4"/>
        <v>13573852.51</v>
      </c>
      <c r="F44" s="616">
        <v>10532972.880000001</v>
      </c>
      <c r="G44" s="616">
        <v>-345.59</v>
      </c>
      <c r="H44" s="618">
        <f t="shared" si="5"/>
        <v>10532627.290000001</v>
      </c>
    </row>
    <row r="45" spans="1:8">
      <c r="A45" s="60">
        <v>24</v>
      </c>
      <c r="B45" s="64" t="s">
        <v>272</v>
      </c>
      <c r="C45" s="620">
        <f>C34+C37+C38+C39+C40+C41+C42+C43+C44</f>
        <v>219809756.59999999</v>
      </c>
      <c r="D45" s="620">
        <f>D34+D37+D38+D39+D40+D41+D42+D43+D44</f>
        <v>6825278.5400000019</v>
      </c>
      <c r="E45" s="618">
        <f t="shared" si="4"/>
        <v>226635035.13999999</v>
      </c>
      <c r="F45" s="620">
        <f>F34+F37+F38+F39+F40+F41+F42+F43+F44</f>
        <v>165575657.56</v>
      </c>
      <c r="G45" s="620">
        <f>G34+G37+G38+G39+G40+G41+G42+G43+G44</f>
        <v>4788280.1399999987</v>
      </c>
      <c r="H45" s="618">
        <f t="shared" si="5"/>
        <v>170363937.69999999</v>
      </c>
    </row>
    <row r="46" spans="1:8">
      <c r="A46" s="60"/>
      <c r="B46" s="222" t="s">
        <v>156</v>
      </c>
      <c r="C46" s="621"/>
      <c r="D46" s="621"/>
      <c r="E46" s="622"/>
      <c r="F46" s="621"/>
      <c r="G46" s="621"/>
      <c r="H46" s="623"/>
    </row>
    <row r="47" spans="1:8">
      <c r="A47" s="60">
        <v>25</v>
      </c>
      <c r="B47" s="61" t="s">
        <v>155</v>
      </c>
      <c r="C47" s="616">
        <v>8586554.0600000005</v>
      </c>
      <c r="D47" s="616">
        <v>4384549.33</v>
      </c>
      <c r="E47" s="618">
        <f t="shared" ref="E47:E54" si="6">C47+D47</f>
        <v>12971103.390000001</v>
      </c>
      <c r="F47" s="616">
        <v>5744752.0899999999</v>
      </c>
      <c r="G47" s="616">
        <v>4443287.6900000004</v>
      </c>
      <c r="H47" s="619">
        <f t="shared" ref="H47:H54" si="7">F47+G47</f>
        <v>10188039.780000001</v>
      </c>
    </row>
    <row r="48" spans="1:8">
      <c r="A48" s="60">
        <v>26</v>
      </c>
      <c r="B48" s="61" t="s">
        <v>154</v>
      </c>
      <c r="C48" s="616">
        <v>12870602.07</v>
      </c>
      <c r="D48" s="616">
        <v>5377107.4100000001</v>
      </c>
      <c r="E48" s="618">
        <f t="shared" si="6"/>
        <v>18247709.48</v>
      </c>
      <c r="F48" s="616">
        <v>10417605.689999999</v>
      </c>
      <c r="G48" s="616">
        <v>9504373.2200000007</v>
      </c>
      <c r="H48" s="619">
        <f t="shared" si="7"/>
        <v>19921978.91</v>
      </c>
    </row>
    <row r="49" spans="1:8">
      <c r="A49" s="60">
        <v>27</v>
      </c>
      <c r="B49" s="61" t="s">
        <v>153</v>
      </c>
      <c r="C49" s="616">
        <v>121464841.84999999</v>
      </c>
      <c r="D49" s="616">
        <v>0</v>
      </c>
      <c r="E49" s="618">
        <f t="shared" si="6"/>
        <v>121464841.84999999</v>
      </c>
      <c r="F49" s="616">
        <v>102449809.12</v>
      </c>
      <c r="G49" s="616">
        <v>0</v>
      </c>
      <c r="H49" s="619">
        <f t="shared" si="7"/>
        <v>102449809.12</v>
      </c>
    </row>
    <row r="50" spans="1:8">
      <c r="A50" s="60">
        <v>28</v>
      </c>
      <c r="B50" s="61" t="s">
        <v>152</v>
      </c>
      <c r="C50" s="616">
        <v>7741381.6600000001</v>
      </c>
      <c r="D50" s="616">
        <v>0</v>
      </c>
      <c r="E50" s="618">
        <f t="shared" si="6"/>
        <v>7741381.6600000001</v>
      </c>
      <c r="F50" s="616">
        <v>5790131.5999999996</v>
      </c>
      <c r="G50" s="616">
        <v>0</v>
      </c>
      <c r="H50" s="619">
        <f t="shared" si="7"/>
        <v>5790131.5999999996</v>
      </c>
    </row>
    <row r="51" spans="1:8">
      <c r="A51" s="60">
        <v>29</v>
      </c>
      <c r="B51" s="61" t="s">
        <v>151</v>
      </c>
      <c r="C51" s="616">
        <v>37620805.740000002</v>
      </c>
      <c r="D51" s="616">
        <v>0</v>
      </c>
      <c r="E51" s="618">
        <f t="shared" si="6"/>
        <v>37620805.740000002</v>
      </c>
      <c r="F51" s="616">
        <v>42235867.259999998</v>
      </c>
      <c r="G51" s="616">
        <v>0</v>
      </c>
      <c r="H51" s="619">
        <f t="shared" si="7"/>
        <v>42235867.259999998</v>
      </c>
    </row>
    <row r="52" spans="1:8">
      <c r="A52" s="60">
        <v>30</v>
      </c>
      <c r="B52" s="61" t="s">
        <v>150</v>
      </c>
      <c r="C52" s="616">
        <v>31213560.43</v>
      </c>
      <c r="D52" s="616">
        <v>848180.11</v>
      </c>
      <c r="E52" s="618">
        <f t="shared" si="6"/>
        <v>32061740.539999999</v>
      </c>
      <c r="F52" s="616">
        <v>25018385.379999999</v>
      </c>
      <c r="G52" s="616">
        <v>401463.88</v>
      </c>
      <c r="H52" s="619">
        <f t="shared" si="7"/>
        <v>25419849.259999998</v>
      </c>
    </row>
    <row r="53" spans="1:8">
      <c r="A53" s="60">
        <v>31</v>
      </c>
      <c r="B53" s="64" t="s">
        <v>273</v>
      </c>
      <c r="C53" s="620">
        <f>C47+C48+C49+C50+C51+C52</f>
        <v>219497745.81</v>
      </c>
      <c r="D53" s="620">
        <f>D47+D48+D49+D50+D51+D52</f>
        <v>10609836.85</v>
      </c>
      <c r="E53" s="618">
        <f t="shared" si="6"/>
        <v>230107582.66</v>
      </c>
      <c r="F53" s="620">
        <f>F47+F48+F49+F50+F51+F52</f>
        <v>191656551.13999999</v>
      </c>
      <c r="G53" s="620">
        <f>G47+G48+G49+G50+G51+G52</f>
        <v>14349124.790000001</v>
      </c>
      <c r="H53" s="618">
        <f t="shared" si="7"/>
        <v>206005675.92999998</v>
      </c>
    </row>
    <row r="54" spans="1:8">
      <c r="A54" s="60">
        <v>32</v>
      </c>
      <c r="B54" s="64" t="s">
        <v>274</v>
      </c>
      <c r="C54" s="620">
        <f>C45-C53</f>
        <v>312010.78999999166</v>
      </c>
      <c r="D54" s="620">
        <f>D45-D53</f>
        <v>-3784558.3099999977</v>
      </c>
      <c r="E54" s="618">
        <f t="shared" si="6"/>
        <v>-3472547.5200000061</v>
      </c>
      <c r="F54" s="620">
        <f>F45-F53</f>
        <v>-26080893.579999983</v>
      </c>
      <c r="G54" s="620">
        <f>G45-G53</f>
        <v>-9560844.6500000022</v>
      </c>
      <c r="H54" s="618">
        <f t="shared" si="7"/>
        <v>-35641738.229999989</v>
      </c>
    </row>
    <row r="55" spans="1:8">
      <c r="A55" s="60"/>
      <c r="B55" s="65"/>
      <c r="C55" s="625"/>
      <c r="D55" s="625"/>
      <c r="E55" s="622"/>
      <c r="F55" s="625"/>
      <c r="G55" s="625"/>
      <c r="H55" s="623"/>
    </row>
    <row r="56" spans="1:8">
      <c r="A56" s="60">
        <v>33</v>
      </c>
      <c r="B56" s="64" t="s">
        <v>149</v>
      </c>
      <c r="C56" s="620">
        <f>C31+C54</f>
        <v>285851986.78970289</v>
      </c>
      <c r="D56" s="620">
        <f>D31+D54</f>
        <v>104750364.3623001</v>
      </c>
      <c r="E56" s="618">
        <f>C56+D56</f>
        <v>390602351.15200299</v>
      </c>
      <c r="F56" s="620">
        <f>F31+F54</f>
        <v>170454045.93000001</v>
      </c>
      <c r="G56" s="620">
        <f>G31+G54</f>
        <v>61251207.297800153</v>
      </c>
      <c r="H56" s="619">
        <f>F56+G56</f>
        <v>231705253.22780016</v>
      </c>
    </row>
    <row r="57" spans="1:8">
      <c r="A57" s="60"/>
      <c r="B57" s="65"/>
      <c r="C57" s="625"/>
      <c r="D57" s="625"/>
      <c r="E57" s="622"/>
      <c r="F57" s="625"/>
      <c r="G57" s="625"/>
      <c r="H57" s="623"/>
    </row>
    <row r="58" spans="1:8">
      <c r="A58" s="60">
        <v>34</v>
      </c>
      <c r="B58" s="61" t="s">
        <v>148</v>
      </c>
      <c r="C58" s="616">
        <v>-63009318.2469</v>
      </c>
      <c r="D58" s="616">
        <v>-26322677.969999999</v>
      </c>
      <c r="E58" s="618">
        <f>C58+D58</f>
        <v>-89331996.216899991</v>
      </c>
      <c r="F58" s="616">
        <v>399000636.23390001</v>
      </c>
      <c r="G58" s="616">
        <v>-248126.62</v>
      </c>
      <c r="H58" s="619">
        <f>F58+G58</f>
        <v>398752509.61390001</v>
      </c>
    </row>
    <row r="59" spans="1:8" s="223" customFormat="1">
      <c r="A59" s="60">
        <v>35</v>
      </c>
      <c r="B59" s="61" t="s">
        <v>147</v>
      </c>
      <c r="C59" s="616">
        <v>-2347871.0299999998</v>
      </c>
      <c r="D59" s="616">
        <v>0</v>
      </c>
      <c r="E59" s="618">
        <f>C59+D59</f>
        <v>-2347871.0299999998</v>
      </c>
      <c r="F59" s="616">
        <v>9182727.1799999997</v>
      </c>
      <c r="G59" s="616">
        <v>0</v>
      </c>
      <c r="H59" s="619">
        <f>F59+G59</f>
        <v>9182727.1799999997</v>
      </c>
    </row>
    <row r="60" spans="1:8">
      <c r="A60" s="60">
        <v>36</v>
      </c>
      <c r="B60" s="61" t="s">
        <v>146</v>
      </c>
      <c r="C60" s="616">
        <v>4522100.7892000005</v>
      </c>
      <c r="D60" s="616">
        <v>1311482.3999999999</v>
      </c>
      <c r="E60" s="618">
        <f>C60+D60</f>
        <v>5833583.1892000008</v>
      </c>
      <c r="F60" s="616">
        <v>22277364.473900001</v>
      </c>
      <c r="G60" s="616">
        <v>1343020.37</v>
      </c>
      <c r="H60" s="619">
        <f>F60+G60</f>
        <v>23620384.843900003</v>
      </c>
    </row>
    <row r="61" spans="1:8">
      <c r="A61" s="60">
        <v>37</v>
      </c>
      <c r="B61" s="64" t="s">
        <v>145</v>
      </c>
      <c r="C61" s="620">
        <f>C58+C59+C60</f>
        <v>-60835088.4877</v>
      </c>
      <c r="D61" s="620">
        <f>D58+D59+D60</f>
        <v>-25011195.57</v>
      </c>
      <c r="E61" s="618">
        <f>C61+D61</f>
        <v>-85846284.057700008</v>
      </c>
      <c r="F61" s="620">
        <f>F58+F59+F60</f>
        <v>430460727.88780004</v>
      </c>
      <c r="G61" s="620">
        <f>G58+G59+G60</f>
        <v>1094893.75</v>
      </c>
      <c r="H61" s="619">
        <f>F61+G61</f>
        <v>431555621.63780004</v>
      </c>
    </row>
    <row r="62" spans="1:8">
      <c r="A62" s="60"/>
      <c r="B62" s="67"/>
      <c r="C62" s="621"/>
      <c r="D62" s="621"/>
      <c r="E62" s="622"/>
      <c r="F62" s="621"/>
      <c r="G62" s="621"/>
      <c r="H62" s="623"/>
    </row>
    <row r="63" spans="1:8">
      <c r="A63" s="60">
        <v>38</v>
      </c>
      <c r="B63" s="68" t="s">
        <v>144</v>
      </c>
      <c r="C63" s="620">
        <f>C56-C61</f>
        <v>346687075.27740288</v>
      </c>
      <c r="D63" s="620">
        <f>D56-D61</f>
        <v>129761559.93230009</v>
      </c>
      <c r="E63" s="618">
        <f>C63+D63</f>
        <v>476448635.20970297</v>
      </c>
      <c r="F63" s="620">
        <f>F56-F61</f>
        <v>-260006681.95780003</v>
      </c>
      <c r="G63" s="620">
        <f>G56-G61</f>
        <v>60156313.547800153</v>
      </c>
      <c r="H63" s="619">
        <f>F63+G63</f>
        <v>-199850368.40999988</v>
      </c>
    </row>
    <row r="64" spans="1:8">
      <c r="A64" s="57">
        <v>39</v>
      </c>
      <c r="B64" s="61" t="s">
        <v>143</v>
      </c>
      <c r="C64" s="626">
        <v>40459514</v>
      </c>
      <c r="D64" s="626"/>
      <c r="E64" s="618">
        <f>C64+D64</f>
        <v>40459514</v>
      </c>
      <c r="F64" s="626">
        <v>-44845506</v>
      </c>
      <c r="G64" s="626"/>
      <c r="H64" s="619">
        <f>F64+G64</f>
        <v>-44845506</v>
      </c>
    </row>
    <row r="65" spans="1:8">
      <c r="A65" s="60">
        <v>40</v>
      </c>
      <c r="B65" s="64" t="s">
        <v>142</v>
      </c>
      <c r="C65" s="620">
        <f>C63-C64</f>
        <v>306227561.27740288</v>
      </c>
      <c r="D65" s="620">
        <f>D63-D64</f>
        <v>129761559.93230009</v>
      </c>
      <c r="E65" s="618">
        <f>C65+D65</f>
        <v>435989121.20970297</v>
      </c>
      <c r="F65" s="620">
        <f>F63-F64</f>
        <v>-215161175.95780003</v>
      </c>
      <c r="G65" s="620">
        <f>G63-G64</f>
        <v>60156313.547800153</v>
      </c>
      <c r="H65" s="619">
        <f>F65+G65</f>
        <v>-155004862.40999988</v>
      </c>
    </row>
    <row r="66" spans="1:8">
      <c r="A66" s="57">
        <v>41</v>
      </c>
      <c r="B66" s="61" t="s">
        <v>141</v>
      </c>
      <c r="C66" s="626">
        <v>-1117528.19</v>
      </c>
      <c r="D66" s="626"/>
      <c r="E66" s="618">
        <f>C66+D66</f>
        <v>-1117528.19</v>
      </c>
      <c r="F66" s="626">
        <v>-2159129.59</v>
      </c>
      <c r="G66" s="626"/>
      <c r="H66" s="619">
        <f>F66+G66</f>
        <v>-2159129.59</v>
      </c>
    </row>
    <row r="67" spans="1:8" ht="13.5" thickBot="1">
      <c r="A67" s="69">
        <v>42</v>
      </c>
      <c r="B67" s="70" t="s">
        <v>140</v>
      </c>
      <c r="C67" s="627">
        <f>C65+C66</f>
        <v>305110033.08740288</v>
      </c>
      <c r="D67" s="627">
        <f>D65+D66</f>
        <v>129761559.93230009</v>
      </c>
      <c r="E67" s="628">
        <f>C67+D67</f>
        <v>434871593.01970297</v>
      </c>
      <c r="F67" s="627">
        <f>F65+F66</f>
        <v>-217320305.54780003</v>
      </c>
      <c r="G67" s="627">
        <f>G65+G66</f>
        <v>60156313.547800153</v>
      </c>
      <c r="H67" s="629">
        <f>F67+G67</f>
        <v>-157163991.99999988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3"/>
  <sheetViews>
    <sheetView showGridLines="0" zoomScaleNormal="100" workbookViewId="0"/>
  </sheetViews>
  <sheetFormatPr defaultColWidth="9.140625" defaultRowHeight="14.25"/>
  <cols>
    <col min="1" max="1" width="9.5703125" style="5" bestFit="1" customWidth="1"/>
    <col min="2" max="2" width="72.28515625" style="5" customWidth="1"/>
    <col min="3" max="8" width="16.42578125" style="630" customWidth="1"/>
    <col min="9" max="16384" width="9.140625" style="5"/>
  </cols>
  <sheetData>
    <row r="1" spans="1:8">
      <c r="A1" s="2" t="s">
        <v>30</v>
      </c>
      <c r="B1" s="3" t="s">
        <v>709</v>
      </c>
    </row>
    <row r="2" spans="1:8">
      <c r="A2" s="2" t="s">
        <v>31</v>
      </c>
      <c r="B2" s="443">
        <f>'1. key ratios '!B2</f>
        <v>44377</v>
      </c>
    </row>
    <row r="3" spans="1:8">
      <c r="A3" s="4"/>
    </row>
    <row r="4" spans="1:8" ht="15" thickBot="1">
      <c r="A4" s="4" t="s">
        <v>74</v>
      </c>
      <c r="B4" s="4"/>
      <c r="C4" s="631"/>
      <c r="D4" s="631"/>
      <c r="E4" s="631"/>
      <c r="F4" s="632"/>
      <c r="G4" s="632"/>
      <c r="H4" s="633" t="s">
        <v>73</v>
      </c>
    </row>
    <row r="5" spans="1:8">
      <c r="A5" s="666" t="s">
        <v>6</v>
      </c>
      <c r="B5" s="668" t="s">
        <v>339</v>
      </c>
      <c r="C5" s="662" t="s">
        <v>68</v>
      </c>
      <c r="D5" s="663"/>
      <c r="E5" s="664"/>
      <c r="F5" s="662" t="s">
        <v>72</v>
      </c>
      <c r="G5" s="663"/>
      <c r="H5" s="665"/>
    </row>
    <row r="6" spans="1:8">
      <c r="A6" s="667"/>
      <c r="B6" s="669"/>
      <c r="C6" s="634" t="s">
        <v>286</v>
      </c>
      <c r="D6" s="634" t="s">
        <v>121</v>
      </c>
      <c r="E6" s="634" t="s">
        <v>108</v>
      </c>
      <c r="F6" s="634" t="s">
        <v>286</v>
      </c>
      <c r="G6" s="634" t="s">
        <v>121</v>
      </c>
      <c r="H6" s="635" t="s">
        <v>108</v>
      </c>
    </row>
    <row r="7" spans="1:8" s="18" customFormat="1">
      <c r="A7" s="207">
        <v>1</v>
      </c>
      <c r="B7" s="208" t="s">
        <v>373</v>
      </c>
      <c r="C7" s="636"/>
      <c r="D7" s="636"/>
      <c r="E7" s="618">
        <f>C7+D7</f>
        <v>0</v>
      </c>
      <c r="F7" s="636"/>
      <c r="G7" s="636"/>
      <c r="H7" s="619">
        <f t="shared" ref="H7:H53" si="0">F7+G7</f>
        <v>0</v>
      </c>
    </row>
    <row r="8" spans="1:8" s="18" customFormat="1">
      <c r="A8" s="207">
        <v>1.1000000000000001</v>
      </c>
      <c r="B8" s="257" t="s">
        <v>304</v>
      </c>
      <c r="C8" s="636">
        <v>747462817.58000004</v>
      </c>
      <c r="D8" s="636">
        <v>768866682.93429995</v>
      </c>
      <c r="E8" s="618">
        <f t="shared" ref="E8:E53" si="1">C8+D8</f>
        <v>1516329500.5142999</v>
      </c>
      <c r="F8" s="636">
        <v>640657229.92999995</v>
      </c>
      <c r="G8" s="636">
        <v>716459285.8211</v>
      </c>
      <c r="H8" s="619">
        <f t="shared" si="0"/>
        <v>1357116515.7511001</v>
      </c>
    </row>
    <row r="9" spans="1:8" s="18" customFormat="1">
      <c r="A9" s="207">
        <v>1.2</v>
      </c>
      <c r="B9" s="257" t="s">
        <v>305</v>
      </c>
      <c r="C9" s="636">
        <v>0</v>
      </c>
      <c r="D9" s="636">
        <v>107241943.29999998</v>
      </c>
      <c r="E9" s="618">
        <f t="shared" si="1"/>
        <v>107241943.29999998</v>
      </c>
      <c r="F9" s="636">
        <v>0</v>
      </c>
      <c r="G9" s="636">
        <v>98583331.940000013</v>
      </c>
      <c r="H9" s="619">
        <f t="shared" si="0"/>
        <v>98583331.940000013</v>
      </c>
    </row>
    <row r="10" spans="1:8" s="18" customFormat="1">
      <c r="A10" s="207">
        <v>1.3</v>
      </c>
      <c r="B10" s="257" t="s">
        <v>306</v>
      </c>
      <c r="C10" s="636">
        <v>226353068.41</v>
      </c>
      <c r="D10" s="636">
        <v>16738896.873000011</v>
      </c>
      <c r="E10" s="618">
        <f t="shared" si="1"/>
        <v>243091965.28299999</v>
      </c>
      <c r="F10" s="636">
        <v>201189289</v>
      </c>
      <c r="G10" s="636">
        <v>14217759.283999994</v>
      </c>
      <c r="H10" s="619">
        <f t="shared" si="0"/>
        <v>215407048.28399998</v>
      </c>
    </row>
    <row r="11" spans="1:8" s="18" customFormat="1">
      <c r="A11" s="207">
        <v>1.4</v>
      </c>
      <c r="B11" s="257" t="s">
        <v>287</v>
      </c>
      <c r="C11" s="636">
        <v>131252638.8</v>
      </c>
      <c r="D11" s="636">
        <v>294757762.53560001</v>
      </c>
      <c r="E11" s="618">
        <f t="shared" si="1"/>
        <v>426010401.33560002</v>
      </c>
      <c r="F11" s="636">
        <v>108364227.61</v>
      </c>
      <c r="G11" s="636">
        <v>188126910.77919999</v>
      </c>
      <c r="H11" s="619">
        <f t="shared" si="0"/>
        <v>296491138.38919997</v>
      </c>
    </row>
    <row r="12" spans="1:8" s="18" customFormat="1" ht="29.25" customHeight="1">
      <c r="A12" s="207">
        <v>2</v>
      </c>
      <c r="B12" s="210" t="s">
        <v>308</v>
      </c>
      <c r="C12" s="636">
        <v>0</v>
      </c>
      <c r="D12" s="636">
        <v>0</v>
      </c>
      <c r="E12" s="618">
        <f t="shared" si="1"/>
        <v>0</v>
      </c>
      <c r="F12" s="636">
        <v>0</v>
      </c>
      <c r="G12" s="636">
        <v>0</v>
      </c>
      <c r="H12" s="619">
        <f t="shared" si="0"/>
        <v>0</v>
      </c>
    </row>
    <row r="13" spans="1:8" s="18" customFormat="1" ht="19.899999999999999" customHeight="1">
      <c r="A13" s="207">
        <v>3</v>
      </c>
      <c r="B13" s="210" t="s">
        <v>307</v>
      </c>
      <c r="C13" s="636"/>
      <c r="D13" s="636"/>
      <c r="E13" s="618">
        <f t="shared" si="1"/>
        <v>0</v>
      </c>
      <c r="F13" s="636"/>
      <c r="G13" s="636"/>
      <c r="H13" s="619">
        <f t="shared" si="0"/>
        <v>0</v>
      </c>
    </row>
    <row r="14" spans="1:8" s="18" customFormat="1">
      <c r="A14" s="207">
        <v>3.1</v>
      </c>
      <c r="B14" s="258" t="s">
        <v>288</v>
      </c>
      <c r="C14" s="636">
        <v>2034506000</v>
      </c>
      <c r="D14" s="636">
        <v>0</v>
      </c>
      <c r="E14" s="618">
        <f t="shared" si="1"/>
        <v>2034506000</v>
      </c>
      <c r="F14" s="636">
        <v>1889748000</v>
      </c>
      <c r="G14" s="636">
        <v>0</v>
      </c>
      <c r="H14" s="619">
        <f t="shared" si="0"/>
        <v>1889748000</v>
      </c>
    </row>
    <row r="15" spans="1:8" s="18" customFormat="1">
      <c r="A15" s="207">
        <v>3.2</v>
      </c>
      <c r="B15" s="258" t="s">
        <v>289</v>
      </c>
      <c r="C15" s="636"/>
      <c r="D15" s="636"/>
      <c r="E15" s="618">
        <f t="shared" si="1"/>
        <v>0</v>
      </c>
      <c r="F15" s="636"/>
      <c r="G15" s="636"/>
      <c r="H15" s="619">
        <f t="shared" si="0"/>
        <v>0</v>
      </c>
    </row>
    <row r="16" spans="1:8" s="18" customFormat="1">
      <c r="A16" s="207">
        <v>4</v>
      </c>
      <c r="B16" s="261" t="s">
        <v>318</v>
      </c>
      <c r="C16" s="636"/>
      <c r="D16" s="636"/>
      <c r="E16" s="618">
        <f t="shared" si="1"/>
        <v>0</v>
      </c>
      <c r="F16" s="636"/>
      <c r="G16" s="636"/>
      <c r="H16" s="619">
        <f t="shared" si="0"/>
        <v>0</v>
      </c>
    </row>
    <row r="17" spans="1:8" s="18" customFormat="1">
      <c r="A17" s="207">
        <v>4.0999999999999996</v>
      </c>
      <c r="B17" s="258" t="s">
        <v>309</v>
      </c>
      <c r="C17" s="636">
        <v>331004277.93000001</v>
      </c>
      <c r="D17" s="636">
        <v>281196148.24000001</v>
      </c>
      <c r="E17" s="618">
        <f t="shared" si="1"/>
        <v>612200426.17000008</v>
      </c>
      <c r="F17" s="636">
        <v>247062315.69999999</v>
      </c>
      <c r="G17" s="636">
        <v>243093562.18000001</v>
      </c>
      <c r="H17" s="619">
        <f t="shared" si="0"/>
        <v>490155877.88</v>
      </c>
    </row>
    <row r="18" spans="1:8" s="18" customFormat="1">
      <c r="A18" s="207">
        <v>4.2</v>
      </c>
      <c r="B18" s="258" t="s">
        <v>303</v>
      </c>
      <c r="C18" s="636">
        <v>482009422.44999999</v>
      </c>
      <c r="D18" s="636">
        <v>492356294.31889999</v>
      </c>
      <c r="E18" s="618">
        <f t="shared" si="1"/>
        <v>974365716.76889992</v>
      </c>
      <c r="F18" s="636">
        <v>439847761.81999999</v>
      </c>
      <c r="G18" s="636">
        <v>466912749.84859997</v>
      </c>
      <c r="H18" s="619">
        <f t="shared" si="0"/>
        <v>906760511.66859996</v>
      </c>
    </row>
    <row r="19" spans="1:8" s="18" customFormat="1">
      <c r="A19" s="207">
        <v>5</v>
      </c>
      <c r="B19" s="210" t="s">
        <v>317</v>
      </c>
      <c r="C19" s="636"/>
      <c r="D19" s="636"/>
      <c r="E19" s="618">
        <f t="shared" si="1"/>
        <v>0</v>
      </c>
      <c r="F19" s="636"/>
      <c r="G19" s="636"/>
      <c r="H19" s="619">
        <f t="shared" si="0"/>
        <v>0</v>
      </c>
    </row>
    <row r="20" spans="1:8" s="18" customFormat="1">
      <c r="A20" s="207">
        <v>5.0999999999999996</v>
      </c>
      <c r="B20" s="259" t="s">
        <v>292</v>
      </c>
      <c r="C20" s="636">
        <v>182522932.62</v>
      </c>
      <c r="D20" s="636">
        <v>209106455.90000001</v>
      </c>
      <c r="E20" s="618">
        <f t="shared" si="1"/>
        <v>391629388.51999998</v>
      </c>
      <c r="F20" s="636">
        <v>119794095.41</v>
      </c>
      <c r="G20" s="636">
        <v>282935478.58999997</v>
      </c>
      <c r="H20" s="619">
        <f t="shared" si="0"/>
        <v>402729574</v>
      </c>
    </row>
    <row r="21" spans="1:8" s="18" customFormat="1">
      <c r="A21" s="207">
        <v>5.2</v>
      </c>
      <c r="B21" s="259" t="s">
        <v>291</v>
      </c>
      <c r="C21" s="636">
        <v>168055244.12</v>
      </c>
      <c r="D21" s="636">
        <v>466068.6</v>
      </c>
      <c r="E21" s="618">
        <f t="shared" si="1"/>
        <v>168521312.72</v>
      </c>
      <c r="F21" s="636">
        <v>98840714.409999996</v>
      </c>
      <c r="G21" s="636">
        <v>958233.65</v>
      </c>
      <c r="H21" s="619">
        <f t="shared" si="0"/>
        <v>99798948.060000002</v>
      </c>
    </row>
    <row r="22" spans="1:8" s="18" customFormat="1">
      <c r="A22" s="207">
        <v>5.3</v>
      </c>
      <c r="B22" s="259" t="s">
        <v>290</v>
      </c>
      <c r="C22" s="636">
        <v>10140404992.77</v>
      </c>
      <c r="D22" s="636">
        <v>11876881995.73</v>
      </c>
      <c r="E22" s="618">
        <f t="shared" si="1"/>
        <v>22017286988.5</v>
      </c>
      <c r="F22" s="636">
        <v>8026566385.3400011</v>
      </c>
      <c r="G22" s="636">
        <v>10777271283.570002</v>
      </c>
      <c r="H22" s="619">
        <f t="shared" si="0"/>
        <v>18803837668.910004</v>
      </c>
    </row>
    <row r="23" spans="1:8" s="18" customFormat="1">
      <c r="A23" s="207" t="s">
        <v>15</v>
      </c>
      <c r="B23" s="211" t="s">
        <v>75</v>
      </c>
      <c r="C23" s="636">
        <v>7312632173.7600002</v>
      </c>
      <c r="D23" s="636">
        <v>5201176539.7600002</v>
      </c>
      <c r="E23" s="618">
        <f t="shared" si="1"/>
        <v>12513808713.52</v>
      </c>
      <c r="F23" s="636">
        <v>5930422474.2700005</v>
      </c>
      <c r="G23" s="636">
        <v>4848839383.8400002</v>
      </c>
      <c r="H23" s="619">
        <f t="shared" si="0"/>
        <v>10779261858.110001</v>
      </c>
    </row>
    <row r="24" spans="1:8" s="18" customFormat="1">
      <c r="A24" s="207" t="s">
        <v>16</v>
      </c>
      <c r="B24" s="211" t="s">
        <v>76</v>
      </c>
      <c r="C24" s="636">
        <v>1716255833.3</v>
      </c>
      <c r="D24" s="636">
        <v>4895608767.3599997</v>
      </c>
      <c r="E24" s="618">
        <f t="shared" si="1"/>
        <v>6611864600.6599998</v>
      </c>
      <c r="F24" s="636">
        <v>1283396769.21</v>
      </c>
      <c r="G24" s="636">
        <v>4388310236.04</v>
      </c>
      <c r="H24" s="619">
        <f t="shared" si="0"/>
        <v>5671707005.25</v>
      </c>
    </row>
    <row r="25" spans="1:8" s="18" customFormat="1">
      <c r="A25" s="207" t="s">
        <v>17</v>
      </c>
      <c r="B25" s="211" t="s">
        <v>77</v>
      </c>
      <c r="C25" s="636">
        <v>0</v>
      </c>
      <c r="D25" s="636">
        <v>0</v>
      </c>
      <c r="E25" s="618">
        <f t="shared" si="1"/>
        <v>0</v>
      </c>
      <c r="F25" s="636">
        <v>0</v>
      </c>
      <c r="G25" s="636">
        <v>0</v>
      </c>
      <c r="H25" s="619">
        <f t="shared" si="0"/>
        <v>0</v>
      </c>
    </row>
    <row r="26" spans="1:8" s="18" customFormat="1">
      <c r="A26" s="207" t="s">
        <v>18</v>
      </c>
      <c r="B26" s="211" t="s">
        <v>78</v>
      </c>
      <c r="C26" s="636">
        <v>1111516985.71</v>
      </c>
      <c r="D26" s="636">
        <v>1780096688.6099999</v>
      </c>
      <c r="E26" s="618">
        <f t="shared" si="1"/>
        <v>2891613674.3199997</v>
      </c>
      <c r="F26" s="636">
        <v>812743692.23000002</v>
      </c>
      <c r="G26" s="636">
        <v>1540121663.6900001</v>
      </c>
      <c r="H26" s="619">
        <f t="shared" si="0"/>
        <v>2352865355.9200001</v>
      </c>
    </row>
    <row r="27" spans="1:8" s="18" customFormat="1">
      <c r="A27" s="207" t="s">
        <v>19</v>
      </c>
      <c r="B27" s="211" t="s">
        <v>79</v>
      </c>
      <c r="C27" s="636">
        <v>0</v>
      </c>
      <c r="D27" s="636">
        <v>0</v>
      </c>
      <c r="E27" s="618">
        <f t="shared" si="1"/>
        <v>0</v>
      </c>
      <c r="F27" s="636">
        <v>3449.63</v>
      </c>
      <c r="G27" s="636">
        <v>0</v>
      </c>
      <c r="H27" s="619">
        <f t="shared" si="0"/>
        <v>3449.63</v>
      </c>
    </row>
    <row r="28" spans="1:8" s="18" customFormat="1">
      <c r="A28" s="207">
        <v>5.4</v>
      </c>
      <c r="B28" s="259" t="s">
        <v>293</v>
      </c>
      <c r="C28" s="636">
        <v>243008878.50999999</v>
      </c>
      <c r="D28" s="636">
        <v>538905846.15999997</v>
      </c>
      <c r="E28" s="618">
        <f t="shared" si="1"/>
        <v>781914724.66999996</v>
      </c>
      <c r="F28" s="636">
        <v>282863641.98000002</v>
      </c>
      <c r="G28" s="636">
        <v>730074711.82000005</v>
      </c>
      <c r="H28" s="619">
        <f t="shared" si="0"/>
        <v>1012938353.8000001</v>
      </c>
    </row>
    <row r="29" spans="1:8" s="18" customFormat="1">
      <c r="A29" s="207">
        <v>5.5</v>
      </c>
      <c r="B29" s="259" t="s">
        <v>294</v>
      </c>
      <c r="C29" s="636">
        <v>0</v>
      </c>
      <c r="D29" s="636">
        <v>0</v>
      </c>
      <c r="E29" s="618">
        <f t="shared" si="1"/>
        <v>0</v>
      </c>
      <c r="F29" s="636">
        <v>0</v>
      </c>
      <c r="G29" s="636">
        <v>0</v>
      </c>
      <c r="H29" s="619">
        <f t="shared" si="0"/>
        <v>0</v>
      </c>
    </row>
    <row r="30" spans="1:8" s="18" customFormat="1">
      <c r="A30" s="207">
        <v>5.6</v>
      </c>
      <c r="B30" s="259" t="s">
        <v>295</v>
      </c>
      <c r="C30" s="636">
        <v>210266908.34</v>
      </c>
      <c r="D30" s="636">
        <v>1355734360.0799999</v>
      </c>
      <c r="E30" s="618">
        <f t="shared" si="1"/>
        <v>1566001268.4199998</v>
      </c>
      <c r="F30" s="636">
        <v>199043139.03</v>
      </c>
      <c r="G30" s="636">
        <v>1327170957.45</v>
      </c>
      <c r="H30" s="619">
        <f t="shared" si="0"/>
        <v>1526214096.48</v>
      </c>
    </row>
    <row r="31" spans="1:8" s="18" customFormat="1">
      <c r="A31" s="207">
        <v>5.7</v>
      </c>
      <c r="B31" s="259" t="s">
        <v>79</v>
      </c>
      <c r="C31" s="636">
        <v>2056783311.3499999</v>
      </c>
      <c r="D31" s="636">
        <v>4154002094.2199998</v>
      </c>
      <c r="E31" s="618">
        <f t="shared" si="1"/>
        <v>6210785405.5699997</v>
      </c>
      <c r="F31" s="636">
        <v>1692134469.3599999</v>
      </c>
      <c r="G31" s="636">
        <v>3945950799.9299998</v>
      </c>
      <c r="H31" s="619">
        <f t="shared" si="0"/>
        <v>5638085269.29</v>
      </c>
    </row>
    <row r="32" spans="1:8" s="18" customFormat="1">
      <c r="A32" s="207">
        <v>6</v>
      </c>
      <c r="B32" s="210" t="s">
        <v>323</v>
      </c>
      <c r="C32" s="636">
        <v>0</v>
      </c>
      <c r="D32" s="636">
        <v>0</v>
      </c>
      <c r="E32" s="618">
        <f t="shared" si="1"/>
        <v>0</v>
      </c>
      <c r="F32" s="636"/>
      <c r="G32" s="636"/>
      <c r="H32" s="619">
        <f t="shared" si="0"/>
        <v>0</v>
      </c>
    </row>
    <row r="33" spans="1:8" s="18" customFormat="1">
      <c r="A33" s="207">
        <v>6.1</v>
      </c>
      <c r="B33" s="260" t="s">
        <v>313</v>
      </c>
      <c r="C33" s="636">
        <v>121874941.04999998</v>
      </c>
      <c r="D33" s="636">
        <v>3092666516.040957</v>
      </c>
      <c r="E33" s="618">
        <f t="shared" si="1"/>
        <v>3214541457.0909572</v>
      </c>
      <c r="F33" s="636">
        <v>133693206.45</v>
      </c>
      <c r="G33" s="636">
        <v>2849082304.5496998</v>
      </c>
      <c r="H33" s="619">
        <f t="shared" si="0"/>
        <v>2982775510.9996996</v>
      </c>
    </row>
    <row r="34" spans="1:8" s="18" customFormat="1">
      <c r="A34" s="207">
        <v>6.2</v>
      </c>
      <c r="B34" s="260" t="s">
        <v>314</v>
      </c>
      <c r="C34" s="636">
        <v>86826789.370000005</v>
      </c>
      <c r="D34" s="636">
        <v>3144058206.276547</v>
      </c>
      <c r="E34" s="618">
        <f t="shared" si="1"/>
        <v>3230884995.6465468</v>
      </c>
      <c r="F34" s="636">
        <v>84050844.549999997</v>
      </c>
      <c r="G34" s="636">
        <v>2902086107.3755002</v>
      </c>
      <c r="H34" s="619">
        <f t="shared" si="0"/>
        <v>2986136951.9255004</v>
      </c>
    </row>
    <row r="35" spans="1:8" s="18" customFormat="1">
      <c r="A35" s="207">
        <v>6.3</v>
      </c>
      <c r="B35" s="260" t="s">
        <v>310</v>
      </c>
      <c r="C35" s="636"/>
      <c r="D35" s="636"/>
      <c r="E35" s="618">
        <f t="shared" si="1"/>
        <v>0</v>
      </c>
      <c r="F35" s="636"/>
      <c r="G35" s="636">
        <v>0</v>
      </c>
      <c r="H35" s="619">
        <f t="shared" si="0"/>
        <v>0</v>
      </c>
    </row>
    <row r="36" spans="1:8" s="18" customFormat="1">
      <c r="A36" s="207">
        <v>6.4</v>
      </c>
      <c r="B36" s="260" t="s">
        <v>311</v>
      </c>
      <c r="C36" s="636"/>
      <c r="D36" s="636"/>
      <c r="E36" s="618">
        <f t="shared" si="1"/>
        <v>0</v>
      </c>
      <c r="F36" s="636"/>
      <c r="G36" s="636"/>
      <c r="H36" s="619">
        <f t="shared" si="0"/>
        <v>0</v>
      </c>
    </row>
    <row r="37" spans="1:8" s="18" customFormat="1">
      <c r="A37" s="207">
        <v>6.5</v>
      </c>
      <c r="B37" s="260" t="s">
        <v>312</v>
      </c>
      <c r="C37" s="636"/>
      <c r="D37" s="636">
        <v>7584720</v>
      </c>
      <c r="E37" s="618">
        <f t="shared" si="1"/>
        <v>7584720</v>
      </c>
      <c r="F37" s="636"/>
      <c r="G37" s="636">
        <v>15581520</v>
      </c>
      <c r="H37" s="619">
        <f t="shared" si="0"/>
        <v>15581520</v>
      </c>
    </row>
    <row r="38" spans="1:8" s="18" customFormat="1">
      <c r="A38" s="207">
        <v>6.6</v>
      </c>
      <c r="B38" s="260" t="s">
        <v>315</v>
      </c>
      <c r="C38" s="636"/>
      <c r="D38" s="636"/>
      <c r="E38" s="618">
        <f t="shared" si="1"/>
        <v>0</v>
      </c>
      <c r="F38" s="636"/>
      <c r="G38" s="636"/>
      <c r="H38" s="619">
        <f t="shared" si="0"/>
        <v>0</v>
      </c>
    </row>
    <row r="39" spans="1:8" s="18" customFormat="1">
      <c r="A39" s="207">
        <v>6.7</v>
      </c>
      <c r="B39" s="260" t="s">
        <v>316</v>
      </c>
      <c r="C39" s="636"/>
      <c r="D39" s="636"/>
      <c r="E39" s="618">
        <f t="shared" si="1"/>
        <v>0</v>
      </c>
      <c r="F39" s="636"/>
      <c r="G39" s="636"/>
      <c r="H39" s="619">
        <f t="shared" si="0"/>
        <v>0</v>
      </c>
    </row>
    <row r="40" spans="1:8" s="18" customFormat="1">
      <c r="A40" s="207">
        <v>7</v>
      </c>
      <c r="B40" s="210" t="s">
        <v>319</v>
      </c>
      <c r="C40" s="636"/>
      <c r="D40" s="636"/>
      <c r="E40" s="618">
        <f t="shared" si="1"/>
        <v>0</v>
      </c>
      <c r="F40" s="636"/>
      <c r="G40" s="636"/>
      <c r="H40" s="619">
        <f t="shared" si="0"/>
        <v>0</v>
      </c>
    </row>
    <row r="41" spans="1:8" s="18" customFormat="1">
      <c r="A41" s="207">
        <v>7.1</v>
      </c>
      <c r="B41" s="209" t="s">
        <v>320</v>
      </c>
      <c r="C41" s="636">
        <v>17899646.93</v>
      </c>
      <c r="D41" s="636">
        <v>3126046.61</v>
      </c>
      <c r="E41" s="618">
        <f t="shared" si="1"/>
        <v>21025693.539999999</v>
      </c>
      <c r="F41" s="636">
        <v>1293688.7</v>
      </c>
      <c r="G41" s="636">
        <v>2747551.45</v>
      </c>
      <c r="H41" s="619">
        <f t="shared" si="0"/>
        <v>4041240.1500000004</v>
      </c>
    </row>
    <row r="42" spans="1:8" s="18" customFormat="1" ht="25.5">
      <c r="A42" s="207">
        <v>7.2</v>
      </c>
      <c r="B42" s="209" t="s">
        <v>321</v>
      </c>
      <c r="C42" s="636">
        <v>5208394.87</v>
      </c>
      <c r="D42" s="636">
        <v>2229396.8212870001</v>
      </c>
      <c r="E42" s="618">
        <f t="shared" si="1"/>
        <v>7437791.6912869997</v>
      </c>
      <c r="F42" s="636">
        <v>1166644.8700000001</v>
      </c>
      <c r="G42" s="636">
        <v>998632.8550477</v>
      </c>
      <c r="H42" s="619">
        <f t="shared" si="0"/>
        <v>2165277.7250477001</v>
      </c>
    </row>
    <row r="43" spans="1:8" s="18" customFormat="1" ht="25.5">
      <c r="A43" s="207">
        <v>7.3</v>
      </c>
      <c r="B43" s="209" t="s">
        <v>324</v>
      </c>
      <c r="C43" s="636">
        <v>124868406.46000001</v>
      </c>
      <c r="D43" s="636">
        <v>123027067.73</v>
      </c>
      <c r="E43" s="618">
        <f t="shared" si="1"/>
        <v>247895474.19</v>
      </c>
      <c r="F43" s="636">
        <v>132550554.91</v>
      </c>
      <c r="G43" s="636">
        <v>124454933.69</v>
      </c>
      <c r="H43" s="619">
        <f t="shared" si="0"/>
        <v>257005488.59999999</v>
      </c>
    </row>
    <row r="44" spans="1:8" s="18" customFormat="1" ht="25.5">
      <c r="A44" s="207">
        <v>7.4</v>
      </c>
      <c r="B44" s="209" t="s">
        <v>325</v>
      </c>
      <c r="C44" s="636">
        <v>44877880.020000003</v>
      </c>
      <c r="D44" s="636">
        <v>30689287.448621001</v>
      </c>
      <c r="E44" s="618">
        <f t="shared" si="1"/>
        <v>75567167.468621001</v>
      </c>
      <c r="F44" s="636">
        <v>47278359.480000004</v>
      </c>
      <c r="G44" s="636">
        <v>65508631.251504704</v>
      </c>
      <c r="H44" s="619">
        <f t="shared" si="0"/>
        <v>112786990.73150471</v>
      </c>
    </row>
    <row r="45" spans="1:8" s="18" customFormat="1">
      <c r="A45" s="207">
        <v>8</v>
      </c>
      <c r="B45" s="210" t="s">
        <v>302</v>
      </c>
      <c r="C45" s="636"/>
      <c r="D45" s="636"/>
      <c r="E45" s="618">
        <f t="shared" si="1"/>
        <v>0</v>
      </c>
      <c r="F45" s="636"/>
      <c r="G45" s="636"/>
      <c r="H45" s="619">
        <f t="shared" si="0"/>
        <v>0</v>
      </c>
    </row>
    <row r="46" spans="1:8" s="18" customFormat="1">
      <c r="A46" s="207">
        <v>8.1</v>
      </c>
      <c r="B46" s="258" t="s">
        <v>326</v>
      </c>
      <c r="C46" s="636"/>
      <c r="D46" s="636"/>
      <c r="E46" s="618">
        <f t="shared" si="1"/>
        <v>0</v>
      </c>
      <c r="F46" s="636"/>
      <c r="G46" s="636"/>
      <c r="H46" s="619">
        <f t="shared" si="0"/>
        <v>0</v>
      </c>
    </row>
    <row r="47" spans="1:8" s="18" customFormat="1">
      <c r="A47" s="207">
        <v>8.1999999999999993</v>
      </c>
      <c r="B47" s="258" t="s">
        <v>327</v>
      </c>
      <c r="C47" s="636"/>
      <c r="D47" s="636"/>
      <c r="E47" s="618">
        <f t="shared" si="1"/>
        <v>0</v>
      </c>
      <c r="F47" s="636"/>
      <c r="G47" s="636"/>
      <c r="H47" s="619">
        <f t="shared" si="0"/>
        <v>0</v>
      </c>
    </row>
    <row r="48" spans="1:8" s="18" customFormat="1">
      <c r="A48" s="207">
        <v>8.3000000000000007</v>
      </c>
      <c r="B48" s="258" t="s">
        <v>328</v>
      </c>
      <c r="C48" s="636"/>
      <c r="D48" s="636"/>
      <c r="E48" s="618">
        <f t="shared" si="1"/>
        <v>0</v>
      </c>
      <c r="F48" s="636"/>
      <c r="G48" s="636"/>
      <c r="H48" s="619">
        <f t="shared" si="0"/>
        <v>0</v>
      </c>
    </row>
    <row r="49" spans="1:8" s="18" customFormat="1">
      <c r="A49" s="207">
        <v>8.4</v>
      </c>
      <c r="B49" s="258" t="s">
        <v>329</v>
      </c>
      <c r="C49" s="636"/>
      <c r="D49" s="636"/>
      <c r="E49" s="618">
        <f t="shared" si="1"/>
        <v>0</v>
      </c>
      <c r="F49" s="636"/>
      <c r="G49" s="636"/>
      <c r="H49" s="619">
        <f t="shared" si="0"/>
        <v>0</v>
      </c>
    </row>
    <row r="50" spans="1:8" s="18" customFormat="1">
      <c r="A50" s="207">
        <v>8.5</v>
      </c>
      <c r="B50" s="258" t="s">
        <v>330</v>
      </c>
      <c r="C50" s="636"/>
      <c r="D50" s="636"/>
      <c r="E50" s="618">
        <f t="shared" si="1"/>
        <v>0</v>
      </c>
      <c r="F50" s="636"/>
      <c r="G50" s="636"/>
      <c r="H50" s="619">
        <f t="shared" si="0"/>
        <v>0</v>
      </c>
    </row>
    <row r="51" spans="1:8" s="18" customFormat="1">
      <c r="A51" s="207">
        <v>8.6</v>
      </c>
      <c r="B51" s="258" t="s">
        <v>331</v>
      </c>
      <c r="C51" s="636"/>
      <c r="D51" s="636"/>
      <c r="E51" s="618">
        <f t="shared" si="1"/>
        <v>0</v>
      </c>
      <c r="F51" s="636"/>
      <c r="G51" s="636"/>
      <c r="H51" s="619">
        <f t="shared" si="0"/>
        <v>0</v>
      </c>
    </row>
    <row r="52" spans="1:8" s="18" customFormat="1">
      <c r="A52" s="207">
        <v>8.6999999999999993</v>
      </c>
      <c r="B52" s="258" t="s">
        <v>332</v>
      </c>
      <c r="C52" s="636"/>
      <c r="D52" s="636"/>
      <c r="E52" s="618">
        <f t="shared" si="1"/>
        <v>0</v>
      </c>
      <c r="F52" s="636"/>
      <c r="G52" s="636"/>
      <c r="H52" s="619">
        <f t="shared" si="0"/>
        <v>0</v>
      </c>
    </row>
    <row r="53" spans="1:8" s="18" customFormat="1" ht="15" thickBot="1">
      <c r="A53" s="212">
        <v>9</v>
      </c>
      <c r="B53" s="213" t="s">
        <v>322</v>
      </c>
      <c r="C53" s="637"/>
      <c r="D53" s="637"/>
      <c r="E53" s="628">
        <f t="shared" si="1"/>
        <v>0</v>
      </c>
      <c r="F53" s="637"/>
      <c r="G53" s="637"/>
      <c r="H53" s="62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9"/>
  <sheetViews>
    <sheetView showGridLines="0" zoomScaleNormal="100" workbookViewId="0">
      <pane xSplit="1" ySplit="4" topLeftCell="B5" activePane="bottomRight" state="frozen"/>
      <selection activeCell="B1" sqref="B1"/>
      <selection pane="topRight" activeCell="B1" sqref="B1"/>
      <selection pane="bottomLeft" activeCell="B1" sqref="B1"/>
      <selection pane="bottomRight" activeCell="B5" sqref="B5"/>
    </sheetView>
  </sheetViews>
  <sheetFormatPr defaultColWidth="9.140625" defaultRowHeight="12.75"/>
  <cols>
    <col min="1" max="1" width="9.5703125" style="4" bestFit="1" customWidth="1"/>
    <col min="2" max="2" width="93.5703125" style="4" customWidth="1"/>
    <col min="3" max="4" width="12" style="4" customWidth="1"/>
    <col min="5" max="7" width="12" style="52" customWidth="1"/>
    <col min="8" max="11" width="9.7109375" style="52" customWidth="1"/>
    <col min="12" max="16384" width="9.140625" style="52"/>
  </cols>
  <sheetData>
    <row r="1" spans="1:8">
      <c r="A1" s="2" t="s">
        <v>30</v>
      </c>
      <c r="B1" s="3" t="s">
        <v>709</v>
      </c>
      <c r="C1" s="3"/>
    </row>
    <row r="2" spans="1:8">
      <c r="A2" s="2" t="s">
        <v>31</v>
      </c>
      <c r="B2" s="443">
        <f>'1. key ratios '!B2</f>
        <v>44377</v>
      </c>
      <c r="C2" s="589"/>
      <c r="D2" s="7"/>
      <c r="E2" s="71"/>
      <c r="F2" s="71"/>
      <c r="G2" s="71"/>
      <c r="H2" s="71"/>
    </row>
    <row r="3" spans="1:8">
      <c r="A3" s="2"/>
      <c r="B3" s="3"/>
      <c r="C3" s="6"/>
      <c r="D3" s="7"/>
      <c r="E3" s="71"/>
      <c r="F3" s="71"/>
      <c r="G3" s="71"/>
      <c r="H3" s="71"/>
    </row>
    <row r="4" spans="1:8" ht="15" customHeight="1" thickBot="1">
      <c r="A4" s="7" t="s">
        <v>197</v>
      </c>
      <c r="B4" s="153" t="s">
        <v>296</v>
      </c>
      <c r="C4" s="72" t="s">
        <v>73</v>
      </c>
    </row>
    <row r="5" spans="1:8" ht="15" customHeight="1">
      <c r="A5" s="243" t="s">
        <v>6</v>
      </c>
      <c r="B5" s="244"/>
      <c r="C5" s="441" t="str">
        <f>INT((MONTH($B$2))/3)&amp;"Q"&amp;"-"&amp;YEAR($B$2)</f>
        <v>2Q-2021</v>
      </c>
      <c r="D5" s="441" t="str">
        <f>IF(INT(MONTH($B$2))=3, "4"&amp;"Q"&amp;"-"&amp;YEAR($B$2)-1, IF(INT(MONTH($B$2))=6, "1"&amp;"Q"&amp;"-"&amp;YEAR($B$2), IF(INT(MONTH($B$2))=9, "2"&amp;"Q"&amp;"-"&amp;YEAR($B$2),IF(INT(MONTH($B$2))=12, "3"&amp;"Q"&amp;"-"&amp;YEAR($B$2), 0))))</f>
        <v>1Q-2021</v>
      </c>
      <c r="E5" s="441" t="str">
        <f>IF(INT(MONTH($B$2))=3, "3"&amp;"Q"&amp;"-"&amp;YEAR($B$2)-1, IF(INT(MONTH($B$2))=6, "4"&amp;"Q"&amp;"-"&amp;YEAR($B$2)-1, IF(INT(MONTH($B$2))=9, "1"&amp;"Q"&amp;"-"&amp;YEAR($B$2),IF(INT(MONTH($B$2))=12, "2"&amp;"Q"&amp;"-"&amp;YEAR($B$2), 0))))</f>
        <v>4Q-2020</v>
      </c>
      <c r="F5" s="441" t="str">
        <f>IF(INT(MONTH($B$2))=3, "2"&amp;"Q"&amp;"-"&amp;YEAR($B$2)-1, IF(INT(MONTH($B$2))=6, "3"&amp;"Q"&amp;"-"&amp;YEAR($B$2)-1, IF(INT(MONTH($B$2))=9, "4"&amp;"Q"&amp;"-"&amp;YEAR($B$2)-1,IF(INT(MONTH($B$2))=12, "1"&amp;"Q"&amp;"-"&amp;YEAR($B$2), 0))))</f>
        <v>3Q-2020</v>
      </c>
      <c r="G5" s="442" t="str">
        <f>IF(INT(MONTH($B$2))=3, "1"&amp;"Q"&amp;"-"&amp;YEAR($B$2)-1, IF(INT(MONTH($B$2))=6, "2"&amp;"Q"&amp;"-"&amp;YEAR($B$2)-1, IF(INT(MONTH($B$2))=9, "3"&amp;"Q"&amp;"-"&amp;YEAR($B$2)-1,IF(INT(MONTH($B$2))=12, "4"&amp;"Q"&amp;"-"&amp;YEAR($B$2)-1, 0))))</f>
        <v>2Q-2020</v>
      </c>
    </row>
    <row r="6" spans="1:8" ht="15" customHeight="1">
      <c r="A6" s="73">
        <v>1</v>
      </c>
      <c r="B6" s="366" t="s">
        <v>300</v>
      </c>
      <c r="C6" s="431">
        <f>C7+C9+C10</f>
        <v>14781633317.500257</v>
      </c>
      <c r="D6" s="434">
        <f>D7+D9+D10</f>
        <v>14731047465.729626</v>
      </c>
      <c r="E6" s="368">
        <f t="shared" ref="E6:G6" si="0">E7+E9+E10</f>
        <v>14248098033.158522</v>
      </c>
      <c r="F6" s="431">
        <f t="shared" si="0"/>
        <v>13463446480</v>
      </c>
      <c r="G6" s="437">
        <f t="shared" si="0"/>
        <v>12321125371</v>
      </c>
    </row>
    <row r="7" spans="1:8" ht="15" customHeight="1">
      <c r="A7" s="73">
        <v>1.1000000000000001</v>
      </c>
      <c r="B7" s="366" t="s">
        <v>480</v>
      </c>
      <c r="C7" s="432">
        <v>14069685683.007097</v>
      </c>
      <c r="D7" s="435">
        <v>14055197733.61487</v>
      </c>
      <c r="E7" s="432">
        <v>13556391833.248442</v>
      </c>
      <c r="F7" s="432">
        <v>12749398930</v>
      </c>
      <c r="G7" s="438">
        <v>11696327094</v>
      </c>
    </row>
    <row r="8" spans="1:8">
      <c r="A8" s="73" t="s">
        <v>14</v>
      </c>
      <c r="B8" s="366" t="s">
        <v>196</v>
      </c>
      <c r="C8" s="432">
        <v>147363666.34999999</v>
      </c>
      <c r="D8" s="435">
        <v>19638083.670000002</v>
      </c>
      <c r="E8" s="432">
        <v>338783151.70000005</v>
      </c>
      <c r="F8" s="432">
        <v>288205272</v>
      </c>
      <c r="G8" s="438">
        <v>317934764</v>
      </c>
    </row>
    <row r="9" spans="1:8" ht="15" customHeight="1">
      <c r="A9" s="73">
        <v>1.2</v>
      </c>
      <c r="B9" s="367" t="s">
        <v>195</v>
      </c>
      <c r="C9" s="432">
        <v>689421727.60358751</v>
      </c>
      <c r="D9" s="435">
        <v>649953863.49223745</v>
      </c>
      <c r="E9" s="432">
        <v>659735895.97358751</v>
      </c>
      <c r="F9" s="432">
        <v>677904371</v>
      </c>
      <c r="G9" s="438">
        <v>591314013</v>
      </c>
    </row>
    <row r="10" spans="1:8" ht="15" customHeight="1">
      <c r="A10" s="73">
        <v>1.3</v>
      </c>
      <c r="B10" s="366" t="s">
        <v>28</v>
      </c>
      <c r="C10" s="433">
        <v>22525906.889572997</v>
      </c>
      <c r="D10" s="435">
        <v>25895868.6225182</v>
      </c>
      <c r="E10" s="433">
        <v>31970303.936493397</v>
      </c>
      <c r="F10" s="432">
        <v>36143179</v>
      </c>
      <c r="G10" s="439">
        <v>33484264</v>
      </c>
    </row>
    <row r="11" spans="1:8" ht="15" customHeight="1">
      <c r="A11" s="73">
        <v>2</v>
      </c>
      <c r="B11" s="366" t="s">
        <v>297</v>
      </c>
      <c r="C11" s="432">
        <v>37900848.839961916</v>
      </c>
      <c r="D11" s="435">
        <v>6106753.9886693675</v>
      </c>
      <c r="E11" s="432">
        <v>12719589.748634126</v>
      </c>
      <c r="F11" s="432">
        <v>7126381</v>
      </c>
      <c r="G11" s="438">
        <v>86183447</v>
      </c>
    </row>
    <row r="12" spans="1:8" ht="15" customHeight="1">
      <c r="A12" s="73">
        <v>3</v>
      </c>
      <c r="B12" s="366" t="s">
        <v>298</v>
      </c>
      <c r="C12" s="433">
        <v>1779276234</v>
      </c>
      <c r="D12" s="435">
        <v>1779276234</v>
      </c>
      <c r="E12" s="433">
        <v>1779276234</v>
      </c>
      <c r="F12" s="432">
        <v>1691801176</v>
      </c>
      <c r="G12" s="439">
        <v>1691801176</v>
      </c>
    </row>
    <row r="13" spans="1:8" ht="15" customHeight="1" thickBot="1">
      <c r="A13" s="75">
        <v>4</v>
      </c>
      <c r="B13" s="76" t="s">
        <v>299</v>
      </c>
      <c r="C13" s="369">
        <f>C6+C11+C12</f>
        <v>16598810400.340219</v>
      </c>
      <c r="D13" s="436">
        <f>D6+D11+D12</f>
        <v>16516430453.718294</v>
      </c>
      <c r="E13" s="370">
        <f t="shared" ref="E13:G13" si="1">E6+E11+E12</f>
        <v>16040093856.907156</v>
      </c>
      <c r="F13" s="369">
        <f t="shared" si="1"/>
        <v>15162374037</v>
      </c>
      <c r="G13" s="440">
        <f t="shared" si="1"/>
        <v>14099109994</v>
      </c>
    </row>
    <row r="14" spans="1:8">
      <c r="B14" s="79"/>
    </row>
    <row r="15" spans="1:8" ht="25.5">
      <c r="B15" s="80" t="s">
        <v>481</v>
      </c>
    </row>
    <row r="16" spans="1:8">
      <c r="B16" s="80"/>
    </row>
    <row r="17" spans="1:4" ht="11.25">
      <c r="A17" s="52"/>
      <c r="B17" s="52"/>
      <c r="C17" s="52"/>
      <c r="D17" s="52"/>
    </row>
    <row r="18" spans="1:4" ht="11.25">
      <c r="A18" s="52"/>
      <c r="B18" s="52"/>
      <c r="C18" s="52"/>
      <c r="D18" s="52"/>
    </row>
    <row r="19" spans="1:4" ht="11.25">
      <c r="A19" s="52"/>
      <c r="B19" s="52"/>
      <c r="C19" s="52"/>
      <c r="D19" s="52"/>
    </row>
    <row r="20" spans="1:4" ht="11.25">
      <c r="A20" s="52"/>
      <c r="B20" s="52"/>
      <c r="C20" s="52"/>
      <c r="D20" s="52"/>
    </row>
    <row r="21" spans="1:4" ht="11.25">
      <c r="A21" s="52"/>
      <c r="B21" s="52"/>
      <c r="C21" s="52"/>
      <c r="D21" s="52"/>
    </row>
    <row r="22" spans="1:4" ht="11.25">
      <c r="A22" s="52"/>
      <c r="B22" s="52"/>
      <c r="C22" s="52"/>
      <c r="D22" s="52"/>
    </row>
    <row r="23" spans="1:4" ht="11.25">
      <c r="A23" s="52"/>
      <c r="B23" s="52"/>
      <c r="C23" s="52"/>
      <c r="D23" s="52"/>
    </row>
    <row r="24" spans="1:4" ht="11.25">
      <c r="A24" s="52"/>
      <c r="B24" s="52"/>
      <c r="C24" s="52"/>
      <c r="D24" s="52"/>
    </row>
    <row r="25" spans="1:4" ht="11.25">
      <c r="A25" s="52"/>
      <c r="B25" s="52"/>
      <c r="C25" s="52"/>
      <c r="D25" s="52"/>
    </row>
    <row r="26" spans="1:4" ht="11.25">
      <c r="A26" s="52"/>
      <c r="B26" s="52"/>
      <c r="C26" s="52"/>
      <c r="D26" s="52"/>
    </row>
    <row r="27" spans="1:4" ht="11.25">
      <c r="A27" s="52"/>
      <c r="B27" s="52"/>
      <c r="C27" s="52"/>
      <c r="D27" s="52"/>
    </row>
    <row r="28" spans="1:4" ht="11.25">
      <c r="A28" s="52"/>
      <c r="B28" s="52"/>
      <c r="C28" s="52"/>
      <c r="D28" s="52"/>
    </row>
    <row r="29" spans="1:4" ht="11.25">
      <c r="A29" s="52"/>
      <c r="B29" s="52"/>
      <c r="C29" s="52"/>
      <c r="D29"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0"/>
  <sheetViews>
    <sheetView showGridLines="0" zoomScaleNormal="100" workbookViewId="0">
      <pane xSplit="1" ySplit="4" topLeftCell="B5" activePane="bottomRight" state="frozen"/>
      <selection activeCell="B1" sqref="B1"/>
      <selection pane="topRight" activeCell="B1" sqref="B1"/>
      <selection pane="bottomLeft" activeCell="B1" sqref="B1"/>
      <selection pane="bottomRight" activeCell="B5" sqref="B5"/>
    </sheetView>
  </sheetViews>
  <sheetFormatPr defaultColWidth="9.140625" defaultRowHeight="14.25"/>
  <cols>
    <col min="1" max="1" width="9.5703125" style="4" bestFit="1" customWidth="1"/>
    <col min="2" max="2" width="80.85546875" style="4" customWidth="1"/>
    <col min="3" max="3" width="37.28515625" style="4" customWidth="1"/>
    <col min="4" max="16384" width="9.140625" style="5"/>
  </cols>
  <sheetData>
    <row r="1" spans="1:8">
      <c r="A1" s="2" t="s">
        <v>30</v>
      </c>
      <c r="B1" s="3" t="s">
        <v>709</v>
      </c>
    </row>
    <row r="2" spans="1:8">
      <c r="A2" s="2" t="s">
        <v>31</v>
      </c>
      <c r="B2" s="443">
        <f>'1. key ratios '!B2</f>
        <v>44377</v>
      </c>
      <c r="C2" s="444"/>
    </row>
    <row r="4" spans="1:8" ht="26.25" thickBot="1">
      <c r="A4" s="81" t="s">
        <v>80</v>
      </c>
      <c r="B4" s="82" t="s">
        <v>266</v>
      </c>
      <c r="C4" s="83"/>
    </row>
    <row r="5" spans="1:8">
      <c r="A5" s="84"/>
      <c r="B5" s="429" t="s">
        <v>81</v>
      </c>
      <c r="C5" s="430" t="s">
        <v>494</v>
      </c>
    </row>
    <row r="6" spans="1:8" ht="15">
      <c r="A6" s="644">
        <v>1</v>
      </c>
      <c r="B6" s="645" t="s">
        <v>728</v>
      </c>
      <c r="C6" s="646" t="s">
        <v>731</v>
      </c>
    </row>
    <row r="7" spans="1:8" ht="15">
      <c r="A7" s="644">
        <v>2</v>
      </c>
      <c r="B7" s="645" t="s">
        <v>732</v>
      </c>
      <c r="C7" s="646" t="s">
        <v>733</v>
      </c>
    </row>
    <row r="8" spans="1:8" ht="15">
      <c r="A8" s="644">
        <v>3</v>
      </c>
      <c r="B8" s="645" t="s">
        <v>734</v>
      </c>
      <c r="C8" s="646" t="s">
        <v>733</v>
      </c>
    </row>
    <row r="9" spans="1:8" ht="15">
      <c r="A9" s="644">
        <v>4</v>
      </c>
      <c r="B9" s="645" t="s">
        <v>735</v>
      </c>
      <c r="C9" s="646" t="s">
        <v>736</v>
      </c>
    </row>
    <row r="10" spans="1:8" ht="15">
      <c r="A10" s="644">
        <v>5</v>
      </c>
      <c r="B10" s="645" t="s">
        <v>737</v>
      </c>
      <c r="C10" s="646" t="s">
        <v>733</v>
      </c>
    </row>
    <row r="11" spans="1:8" ht="15">
      <c r="A11" s="644">
        <v>6</v>
      </c>
      <c r="B11" s="645" t="s">
        <v>738</v>
      </c>
      <c r="C11" s="646" t="s">
        <v>733</v>
      </c>
    </row>
    <row r="12" spans="1:8" ht="15">
      <c r="A12" s="644">
        <v>7</v>
      </c>
      <c r="B12" s="645" t="s">
        <v>739</v>
      </c>
      <c r="C12" s="646" t="s">
        <v>733</v>
      </c>
      <c r="H12" s="85"/>
    </row>
    <row r="13" spans="1:8" ht="15">
      <c r="A13" s="644">
        <v>8</v>
      </c>
      <c r="B13" s="645" t="s">
        <v>760</v>
      </c>
      <c r="C13" s="646" t="s">
        <v>733</v>
      </c>
      <c r="H13" s="85"/>
    </row>
    <row r="14" spans="1:8" ht="15">
      <c r="A14" s="644"/>
      <c r="B14" s="670"/>
      <c r="C14" s="671"/>
    </row>
    <row r="15" spans="1:8" ht="15">
      <c r="A15" s="644"/>
      <c r="B15" s="672" t="s">
        <v>82</v>
      </c>
      <c r="C15" s="673"/>
    </row>
    <row r="16" spans="1:8" ht="15">
      <c r="A16" s="644">
        <v>1</v>
      </c>
      <c r="B16" s="645" t="s">
        <v>729</v>
      </c>
      <c r="C16" s="646" t="s">
        <v>740</v>
      </c>
    </row>
    <row r="17" spans="1:3" ht="15">
      <c r="A17" s="644">
        <v>2</v>
      </c>
      <c r="B17" s="645" t="s">
        <v>741</v>
      </c>
      <c r="C17" s="646" t="s">
        <v>742</v>
      </c>
    </row>
    <row r="18" spans="1:3" ht="25.5">
      <c r="A18" s="644">
        <v>3</v>
      </c>
      <c r="B18" s="645" t="s">
        <v>743</v>
      </c>
      <c r="C18" s="646" t="s">
        <v>744</v>
      </c>
    </row>
    <row r="19" spans="1:3" ht="15">
      <c r="A19" s="644">
        <v>4</v>
      </c>
      <c r="B19" s="645" t="s">
        <v>745</v>
      </c>
      <c r="C19" s="646" t="s">
        <v>746</v>
      </c>
    </row>
    <row r="20" spans="1:3" ht="25.5">
      <c r="A20" s="644">
        <v>5</v>
      </c>
      <c r="B20" s="645" t="s">
        <v>747</v>
      </c>
      <c r="C20" s="646" t="s">
        <v>748</v>
      </c>
    </row>
    <row r="21" spans="1:3" ht="15">
      <c r="A21" s="644">
        <v>6</v>
      </c>
      <c r="B21" s="645" t="s">
        <v>749</v>
      </c>
      <c r="C21" s="646" t="s">
        <v>750</v>
      </c>
    </row>
    <row r="22" spans="1:3" ht="25.5">
      <c r="A22" s="644">
        <v>7</v>
      </c>
      <c r="B22" s="645" t="s">
        <v>751</v>
      </c>
      <c r="C22" s="646" t="s">
        <v>752</v>
      </c>
    </row>
    <row r="23" spans="1:3" ht="15">
      <c r="A23" s="644">
        <v>8</v>
      </c>
      <c r="B23" s="645" t="s">
        <v>753</v>
      </c>
      <c r="C23" s="646" t="s">
        <v>754</v>
      </c>
    </row>
    <row r="24" spans="1:3" ht="15">
      <c r="A24" s="644"/>
      <c r="B24" s="645"/>
      <c r="C24" s="647"/>
    </row>
    <row r="25" spans="1:3" ht="15">
      <c r="A25" s="644"/>
      <c r="B25" s="672" t="s">
        <v>83</v>
      </c>
      <c r="C25" s="673"/>
    </row>
    <row r="26" spans="1:3" ht="15.75">
      <c r="A26" s="644">
        <v>1</v>
      </c>
      <c r="B26" s="648" t="s">
        <v>755</v>
      </c>
      <c r="C26" s="649">
        <v>0.19770973141775675</v>
      </c>
    </row>
    <row r="27" spans="1:3" ht="15">
      <c r="A27" s="644">
        <v>2</v>
      </c>
      <c r="B27" s="650" t="s">
        <v>756</v>
      </c>
      <c r="C27" s="649" t="s">
        <v>757</v>
      </c>
    </row>
    <row r="28" spans="1:3" ht="15">
      <c r="A28" s="644"/>
      <c r="B28" s="672" t="s">
        <v>84</v>
      </c>
      <c r="C28" s="673"/>
    </row>
    <row r="29" spans="1:3" ht="15.75">
      <c r="A29" s="651">
        <v>1</v>
      </c>
      <c r="B29" s="645" t="s">
        <v>758</v>
      </c>
      <c r="C29" s="649">
        <v>0.19900000000000001</v>
      </c>
    </row>
    <row r="30" spans="1:3" ht="16.5" thickBot="1">
      <c r="A30" s="651">
        <v>2</v>
      </c>
      <c r="B30" s="652" t="s">
        <v>759</v>
      </c>
      <c r="C30" s="653">
        <v>6.3500000000000001E-2</v>
      </c>
    </row>
  </sheetData>
  <mergeCells count="4">
    <mergeCell ref="B14:C14"/>
    <mergeCell ref="B15:C15"/>
    <mergeCell ref="B25:C25"/>
    <mergeCell ref="B28:C28"/>
  </mergeCells>
  <dataValidations count="1">
    <dataValidation type="list" allowBlank="1" showInputMessage="1" showErrorMessage="1" sqref="C6:C16">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7"/>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B7"/>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92" t="s">
        <v>30</v>
      </c>
      <c r="B1" s="3" t="s">
        <v>709</v>
      </c>
      <c r="C1" s="99"/>
      <c r="D1" s="99"/>
      <c r="E1" s="99"/>
      <c r="F1" s="18"/>
    </row>
    <row r="2" spans="1:7" s="86" customFormat="1" ht="15.75" customHeight="1">
      <c r="A2" s="292" t="s">
        <v>31</v>
      </c>
      <c r="B2" s="443">
        <f>'1. key ratios '!B2</f>
        <v>44377</v>
      </c>
      <c r="C2" s="587"/>
    </row>
    <row r="3" spans="1:7" s="86" customFormat="1" ht="15.75" customHeight="1">
      <c r="A3" s="292"/>
    </row>
    <row r="4" spans="1:7" s="86" customFormat="1" ht="15.75" customHeight="1" thickBot="1">
      <c r="A4" s="293" t="s">
        <v>201</v>
      </c>
      <c r="B4" s="678" t="s">
        <v>346</v>
      </c>
      <c r="C4" s="679"/>
      <c r="D4" s="679"/>
      <c r="E4" s="679"/>
    </row>
    <row r="5" spans="1:7" s="90" customFormat="1" ht="17.45" customHeight="1">
      <c r="A5" s="224"/>
      <c r="B5" s="225"/>
      <c r="C5" s="88" t="s">
        <v>0</v>
      </c>
      <c r="D5" s="88" t="s">
        <v>1</v>
      </c>
      <c r="E5" s="89" t="s">
        <v>2</v>
      </c>
    </row>
    <row r="6" spans="1:7" s="18" customFormat="1" ht="14.45" customHeight="1">
      <c r="A6" s="294"/>
      <c r="B6" s="674" t="s">
        <v>353</v>
      </c>
      <c r="C6" s="674" t="s">
        <v>92</v>
      </c>
      <c r="D6" s="676" t="s">
        <v>200</v>
      </c>
      <c r="E6" s="677"/>
      <c r="G6" s="5"/>
    </row>
    <row r="7" spans="1:7" s="18" customFormat="1" ht="99.6" customHeight="1">
      <c r="A7" s="294"/>
      <c r="B7" s="675"/>
      <c r="C7" s="674"/>
      <c r="D7" s="343" t="s">
        <v>199</v>
      </c>
      <c r="E7" s="344" t="s">
        <v>354</v>
      </c>
      <c r="G7" s="5"/>
    </row>
    <row r="8" spans="1:7">
      <c r="A8" s="295">
        <v>1</v>
      </c>
      <c r="B8" s="345" t="s">
        <v>35</v>
      </c>
      <c r="C8" s="346">
        <v>698697897.18000007</v>
      </c>
      <c r="D8" s="346"/>
      <c r="E8" s="347">
        <v>698697897.18000007</v>
      </c>
      <c r="F8" s="18"/>
    </row>
    <row r="9" spans="1:7">
      <c r="A9" s="295">
        <v>2</v>
      </c>
      <c r="B9" s="345" t="s">
        <v>36</v>
      </c>
      <c r="C9" s="346">
        <v>2122691524.2299998</v>
      </c>
      <c r="D9" s="346"/>
      <c r="E9" s="347">
        <v>2122691524.2299998</v>
      </c>
      <c r="F9" s="18"/>
    </row>
    <row r="10" spans="1:7">
      <c r="A10" s="295">
        <v>3</v>
      </c>
      <c r="B10" s="345" t="s">
        <v>37</v>
      </c>
      <c r="C10" s="346">
        <v>831101923.68999994</v>
      </c>
      <c r="D10" s="346"/>
      <c r="E10" s="347">
        <v>831101923.68999994</v>
      </c>
      <c r="F10" s="18"/>
    </row>
    <row r="11" spans="1:7">
      <c r="A11" s="295">
        <v>4</v>
      </c>
      <c r="B11" s="345" t="s">
        <v>38</v>
      </c>
      <c r="C11" s="346">
        <v>303.24</v>
      </c>
      <c r="D11" s="346"/>
      <c r="E11" s="347">
        <v>303.24</v>
      </c>
      <c r="F11" s="18"/>
    </row>
    <row r="12" spans="1:7">
      <c r="A12" s="295">
        <v>5</v>
      </c>
      <c r="B12" s="345" t="s">
        <v>39</v>
      </c>
      <c r="C12" s="346">
        <v>1989811701.8700004</v>
      </c>
      <c r="D12" s="346"/>
      <c r="E12" s="347">
        <v>1989811701.8700004</v>
      </c>
      <c r="F12" s="18"/>
    </row>
    <row r="13" spans="1:7">
      <c r="A13" s="295">
        <v>6.1</v>
      </c>
      <c r="B13" s="348" t="s">
        <v>40</v>
      </c>
      <c r="C13" s="349">
        <v>13954607891.308498</v>
      </c>
      <c r="D13" s="346">
        <v>0</v>
      </c>
      <c r="E13" s="347">
        <v>13954607891.308498</v>
      </c>
      <c r="F13" s="18"/>
    </row>
    <row r="14" spans="1:7">
      <c r="A14" s="295">
        <v>6.2</v>
      </c>
      <c r="B14" s="350" t="s">
        <v>41</v>
      </c>
      <c r="C14" s="349">
        <v>-657823618.35680008</v>
      </c>
      <c r="D14" s="346">
        <v>0</v>
      </c>
      <c r="E14" s="347">
        <v>-657823618.35680008</v>
      </c>
      <c r="F14" s="18"/>
    </row>
    <row r="15" spans="1:7">
      <c r="A15" s="295">
        <v>6</v>
      </c>
      <c r="B15" s="345" t="s">
        <v>42</v>
      </c>
      <c r="C15" s="346">
        <v>13296784272.951698</v>
      </c>
      <c r="D15" s="346">
        <v>0</v>
      </c>
      <c r="E15" s="347">
        <v>13296784272.951698</v>
      </c>
      <c r="F15" s="18"/>
    </row>
    <row r="16" spans="1:7">
      <c r="A16" s="295">
        <v>7</v>
      </c>
      <c r="B16" s="345" t="s">
        <v>43</v>
      </c>
      <c r="C16" s="346">
        <v>190317267.75830001</v>
      </c>
      <c r="D16" s="346"/>
      <c r="E16" s="347">
        <v>190317267.75830001</v>
      </c>
      <c r="F16" s="18"/>
    </row>
    <row r="17" spans="1:7">
      <c r="A17" s="295">
        <v>8</v>
      </c>
      <c r="B17" s="345" t="s">
        <v>198</v>
      </c>
      <c r="C17" s="346">
        <v>99459384.688999996</v>
      </c>
      <c r="D17" s="346"/>
      <c r="E17" s="347">
        <v>99459384.688999996</v>
      </c>
      <c r="F17" s="296"/>
      <c r="G17" s="93"/>
    </row>
    <row r="18" spans="1:7">
      <c r="A18" s="295">
        <v>9</v>
      </c>
      <c r="B18" s="345" t="s">
        <v>44</v>
      </c>
      <c r="C18" s="346">
        <v>152366381.46000001</v>
      </c>
      <c r="D18" s="346">
        <v>13722995.77</v>
      </c>
      <c r="E18" s="347">
        <v>138643385.69</v>
      </c>
      <c r="F18" s="18"/>
      <c r="G18" s="93"/>
    </row>
    <row r="19" spans="1:7">
      <c r="A19" s="295">
        <v>10</v>
      </c>
      <c r="B19" s="345" t="s">
        <v>45</v>
      </c>
      <c r="C19" s="346">
        <v>517421737</v>
      </c>
      <c r="D19" s="346">
        <v>135759767.72999999</v>
      </c>
      <c r="E19" s="347">
        <v>381661969.26999998</v>
      </c>
      <c r="F19" s="18"/>
      <c r="G19" s="93"/>
    </row>
    <row r="20" spans="1:7">
      <c r="A20" s="295">
        <v>11</v>
      </c>
      <c r="B20" s="345" t="s">
        <v>46</v>
      </c>
      <c r="C20" s="346">
        <v>246719464.29510003</v>
      </c>
      <c r="D20" s="346">
        <v>0</v>
      </c>
      <c r="E20" s="347">
        <v>246719464.29510003</v>
      </c>
      <c r="F20" s="18"/>
    </row>
    <row r="21" spans="1:7" ht="26.25" thickBot="1">
      <c r="A21" s="174"/>
      <c r="B21" s="297" t="s">
        <v>356</v>
      </c>
      <c r="C21" s="226">
        <f>SUM(C8:C12, C15:C20)</f>
        <v>20145371858.364098</v>
      </c>
      <c r="D21" s="226">
        <f>SUM(D8:D12, D15:D20)</f>
        <v>149482763.5</v>
      </c>
      <c r="E21" s="351">
        <f>SUM(E8:E12, E15:E20)</f>
        <v>19995889094.864098</v>
      </c>
    </row>
    <row r="22" spans="1:7">
      <c r="A22" s="5"/>
      <c r="B22" s="5"/>
      <c r="C22" s="5"/>
      <c r="D22" s="5"/>
      <c r="E22" s="5"/>
    </row>
    <row r="23" spans="1:7">
      <c r="A23" s="5"/>
      <c r="B23" s="5"/>
      <c r="C23" s="5"/>
      <c r="D23" s="5"/>
      <c r="E23" s="5"/>
    </row>
    <row r="25" spans="1:7" s="4" customFormat="1">
      <c r="B25" s="94"/>
      <c r="F25" s="5"/>
      <c r="G25" s="5"/>
    </row>
    <row r="26" spans="1:7" s="4" customFormat="1">
      <c r="B26" s="94"/>
      <c r="F26" s="5"/>
      <c r="G26" s="5"/>
    </row>
    <row r="27" spans="1:7" s="4" customFormat="1">
      <c r="B27" s="94"/>
      <c r="F27" s="5"/>
      <c r="G27" s="5"/>
    </row>
    <row r="28" spans="1:7" s="4" customFormat="1">
      <c r="B28" s="94"/>
      <c r="F28" s="5"/>
      <c r="G28" s="5"/>
    </row>
    <row r="29" spans="1:7" s="4" customFormat="1">
      <c r="B29" s="94"/>
      <c r="F29" s="5"/>
      <c r="G29" s="5"/>
    </row>
    <row r="30" spans="1:7" s="4" customFormat="1">
      <c r="B30" s="94"/>
      <c r="F30" s="5"/>
      <c r="G30" s="5"/>
    </row>
    <row r="31" spans="1:7" s="4" customFormat="1">
      <c r="B31" s="94"/>
      <c r="F31" s="5"/>
      <c r="G31" s="5"/>
    </row>
    <row r="32" spans="1:7" s="4" customFormat="1">
      <c r="B32" s="94"/>
      <c r="F32" s="5"/>
      <c r="G32" s="5"/>
    </row>
    <row r="33" spans="2:7" s="4" customFormat="1">
      <c r="B33" s="94"/>
      <c r="F33" s="5"/>
      <c r="G33" s="5"/>
    </row>
    <row r="34" spans="2:7" s="4" customFormat="1">
      <c r="B34" s="94"/>
      <c r="F34" s="5"/>
      <c r="G34" s="5"/>
    </row>
    <row r="35" spans="2:7" s="4" customFormat="1">
      <c r="B35" s="94"/>
      <c r="F35" s="5"/>
      <c r="G35" s="5"/>
    </row>
    <row r="36" spans="2:7" s="4" customFormat="1">
      <c r="B36" s="94"/>
      <c r="F36" s="5"/>
      <c r="G36" s="5"/>
    </row>
    <row r="37" spans="2:7" s="4" customFormat="1">
      <c r="B37" s="9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3"/>
  <sheetViews>
    <sheetView showGridLines="0" zoomScaleNormal="100" workbookViewId="0">
      <pane xSplit="1" ySplit="4" topLeftCell="B5" activePane="bottomRight" state="frozen"/>
      <selection activeCell="B1" sqref="B1"/>
      <selection pane="topRight" activeCell="B1" sqref="B1"/>
      <selection pane="bottomLeft" activeCell="B1" sqref="B1"/>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
        <v>709</v>
      </c>
    </row>
    <row r="2" spans="1:6" s="86" customFormat="1" ht="15.75" customHeight="1">
      <c r="A2" s="2" t="s">
        <v>31</v>
      </c>
      <c r="B2" s="443">
        <f>'1. key ratios '!B2</f>
        <v>44377</v>
      </c>
      <c r="C2" s="444"/>
      <c r="D2" s="4"/>
      <c r="E2" s="4"/>
      <c r="F2" s="4"/>
    </row>
    <row r="3" spans="1:6" s="86" customFormat="1" ht="15.75" customHeight="1">
      <c r="C3" s="4"/>
      <c r="D3" s="4"/>
      <c r="E3" s="4"/>
      <c r="F3" s="4"/>
    </row>
    <row r="4" spans="1:6" s="86" customFormat="1" ht="13.5" thickBot="1">
      <c r="A4" s="86" t="s">
        <v>85</v>
      </c>
      <c r="B4" s="298" t="s">
        <v>333</v>
      </c>
      <c r="C4" s="87" t="s">
        <v>73</v>
      </c>
      <c r="D4" s="4"/>
      <c r="E4" s="4"/>
      <c r="F4" s="4"/>
    </row>
    <row r="5" spans="1:6">
      <c r="A5" s="231">
        <v>1</v>
      </c>
      <c r="B5" s="299" t="s">
        <v>355</v>
      </c>
      <c r="C5" s="232">
        <v>19995889094.864098</v>
      </c>
    </row>
    <row r="6" spans="1:6" s="233" customFormat="1">
      <c r="A6" s="95">
        <v>2.1</v>
      </c>
      <c r="B6" s="228" t="s">
        <v>334</v>
      </c>
      <c r="C6" s="162">
        <v>2282472622.2270999</v>
      </c>
    </row>
    <row r="7" spans="1:6" s="79" customFormat="1" outlineLevel="1">
      <c r="A7" s="73">
        <v>2.2000000000000002</v>
      </c>
      <c r="B7" s="74" t="s">
        <v>335</v>
      </c>
      <c r="C7" s="234">
        <v>2697443840.6823001</v>
      </c>
    </row>
    <row r="8" spans="1:6" s="79" customFormat="1" ht="25.5">
      <c r="A8" s="73">
        <v>3</v>
      </c>
      <c r="B8" s="229" t="s">
        <v>336</v>
      </c>
      <c r="C8" s="235">
        <f>SUM(C5:C7)</f>
        <v>24975805557.773499</v>
      </c>
    </row>
    <row r="9" spans="1:6" s="233" customFormat="1">
      <c r="A9" s="95">
        <v>4</v>
      </c>
      <c r="B9" s="97" t="s">
        <v>87</v>
      </c>
      <c r="C9" s="162">
        <v>244245856.52819991</v>
      </c>
    </row>
    <row r="10" spans="1:6" s="79" customFormat="1" outlineLevel="1">
      <c r="A10" s="73">
        <v>5.0999999999999996</v>
      </c>
      <c r="B10" s="74" t="s">
        <v>337</v>
      </c>
      <c r="C10" s="234">
        <v>-1316849154.96525</v>
      </c>
    </row>
    <row r="11" spans="1:6" s="79" customFormat="1" outlineLevel="1">
      <c r="A11" s="73">
        <v>5.2</v>
      </c>
      <c r="B11" s="74" t="s">
        <v>338</v>
      </c>
      <c r="C11" s="234">
        <v>-2643299243.2133732</v>
      </c>
    </row>
    <row r="12" spans="1:6" s="79" customFormat="1">
      <c r="A12" s="73">
        <v>6</v>
      </c>
      <c r="B12" s="227" t="s">
        <v>482</v>
      </c>
      <c r="C12" s="234">
        <v>35681924.619999997</v>
      </c>
    </row>
    <row r="13" spans="1:6" s="79" customFormat="1" ht="13.5" thickBot="1">
      <c r="A13" s="75">
        <v>7</v>
      </c>
      <c r="B13" s="230" t="s">
        <v>284</v>
      </c>
      <c r="C13" s="236">
        <f>SUM(C8:C12)</f>
        <v>21295584940.743076</v>
      </c>
    </row>
    <row r="15" spans="1:6" ht="25.5">
      <c r="A15" s="250"/>
      <c r="B15" s="80" t="s">
        <v>483</v>
      </c>
    </row>
    <row r="16" spans="1:6">
      <c r="A16" s="250"/>
      <c r="B16" s="250"/>
    </row>
    <row r="17" spans="1:5" ht="15">
      <c r="A17" s="245"/>
      <c r="B17" s="246"/>
      <c r="C17" s="250"/>
      <c r="D17" s="250"/>
      <c r="E17" s="250"/>
    </row>
    <row r="18" spans="1:5" ht="15">
      <c r="A18" s="251"/>
      <c r="B18" s="252"/>
      <c r="C18" s="250"/>
      <c r="D18" s="250"/>
      <c r="E18" s="250"/>
    </row>
    <row r="19" spans="1:5">
      <c r="A19" s="253"/>
      <c r="B19" s="247"/>
      <c r="C19" s="250"/>
      <c r="D19" s="250"/>
      <c r="E19" s="250"/>
    </row>
    <row r="20" spans="1:5">
      <c r="A20" s="254"/>
      <c r="B20" s="248"/>
      <c r="C20" s="250"/>
      <c r="D20" s="250"/>
      <c r="E20" s="250"/>
    </row>
    <row r="21" spans="1:5">
      <c r="A21" s="254"/>
      <c r="B21" s="252"/>
      <c r="C21" s="250"/>
      <c r="D21" s="250"/>
      <c r="E21" s="250"/>
    </row>
    <row r="22" spans="1:5">
      <c r="A22" s="253"/>
      <c r="B22" s="249"/>
      <c r="C22" s="250"/>
      <c r="D22" s="250"/>
      <c r="E22" s="250"/>
    </row>
    <row r="23" spans="1:5">
      <c r="A23" s="254"/>
      <c r="B23" s="248"/>
      <c r="C23" s="250"/>
      <c r="D23" s="250"/>
      <c r="E23" s="250"/>
    </row>
    <row r="24" spans="1:5">
      <c r="A24" s="254"/>
      <c r="B24" s="248"/>
      <c r="C24" s="250"/>
      <c r="D24" s="250"/>
      <c r="E24" s="250"/>
    </row>
    <row r="25" spans="1:5">
      <c r="A25" s="254"/>
      <c r="B25" s="255"/>
      <c r="C25" s="250"/>
      <c r="D25" s="250"/>
      <c r="E25" s="250"/>
    </row>
    <row r="26" spans="1:5">
      <c r="A26" s="254"/>
      <c r="B26" s="252"/>
      <c r="C26" s="250"/>
      <c r="D26" s="250"/>
      <c r="E26" s="250"/>
    </row>
    <row r="27" spans="1:5">
      <c r="A27" s="250"/>
      <c r="B27" s="256"/>
      <c r="C27" s="250"/>
      <c r="D27" s="250"/>
      <c r="E27" s="250"/>
    </row>
    <row r="28" spans="1:5">
      <c r="A28" s="250"/>
      <c r="B28" s="256"/>
      <c r="C28" s="250"/>
      <c r="D28" s="250"/>
      <c r="E28" s="250"/>
    </row>
    <row r="29" spans="1:5">
      <c r="A29" s="250"/>
      <c r="B29" s="256"/>
      <c r="C29" s="250"/>
      <c r="D29" s="250"/>
      <c r="E29" s="250"/>
    </row>
    <row r="30" spans="1:5">
      <c r="A30" s="250"/>
      <c r="B30" s="256"/>
      <c r="C30" s="250"/>
      <c r="D30" s="250"/>
      <c r="E30" s="250"/>
    </row>
    <row r="31" spans="1:5">
      <c r="A31" s="250"/>
      <c r="B31" s="256"/>
      <c r="C31" s="250"/>
      <c r="D31" s="250"/>
      <c r="E31" s="250"/>
    </row>
    <row r="32" spans="1:5">
      <c r="A32" s="250"/>
      <c r="B32" s="256"/>
      <c r="C32" s="250"/>
      <c r="D32" s="250"/>
      <c r="E32" s="250"/>
    </row>
    <row r="33" spans="1:5">
      <c r="A33" s="250"/>
      <c r="B33" s="256"/>
      <c r="C33" s="250"/>
      <c r="D33" s="250"/>
      <c r="E33" s="25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Fjl86ONDBKs9d1l6VmJCGFa+c1U=</DigestValue>
    </Reference>
    <Reference URI="#idOfficeObject" Type="http://www.w3.org/2000/09/xmldsig#Object">
      <DigestMethod Algorithm="http://www.w3.org/2000/09/xmldsig#sha1"/>
      <DigestValue>7IUZ6W/7joIai6EXGmJJXqNKnas=</DigestValue>
    </Reference>
    <Reference URI="#idSignedProperties" Type="http://uri.etsi.org/01903#SignedProperties">
      <Transforms>
        <Transform Algorithm="http://www.w3.org/TR/2001/REC-xml-c14n-20010315"/>
      </Transforms>
      <DigestMethod Algorithm="http://www.w3.org/2000/09/xmldsig#sha1"/>
      <DigestValue>WbqVaSb09KySsUe/mfUF43ArbV0=</DigestValue>
    </Reference>
  </SignedInfo>
  <SignatureValue>JbBmA7rgjF0yv/b3WGLQSrvOsS0jKo2LUbyJTLzCIRragh7X/OFV/CbMeKoNeGEcWLTF4VV2kPSP
NfgTZsb+/qnTMuXfEdBZbt252g37SUDWrh9IeDonsXlpBA9oOl4+nLnxC5lyGMk4DCSiK4GrLB4Z
eeek8zfw9SRek1PEhhJdxogJovnrG8VdqDg/si/seynbNMIe+C9NMJLotC+X9WgNBUWQD/otm4hL
Y4Jl2TSkUuX5RpxXJo8x5Nkc60foK6XhTCJ/fe4MwgLC4HwrWqbDq9I2IA+CuZnhPwPCpH5MEABk
V2bhD36xh8WRhmVmZEjYepYxnzhSNZeWctsEDQ==</SignatureValue>
  <KeyInfo>
    <X509Data>
      <X509Certificate>MIIGQDCCBSigAwIBAgIKFVpMCQADAAHSkDANBgkqhkiG9w0BAQsFADBKMRIwEAYKCZImiZPyLGQB
GRYCZ2UxEzARBgoJkiaJk/IsZAEZFgNuYmcxHzAdBgNVBAMTFk5CRyBDbGFzcyAyIElOVCBTdWIg
Q0EwHhcNMjEwMzIyMDcxNzM2WhcNMjMwMzIyMDcxNzM2WjA+MRwwGgYDVQQKExNKU0MgQmFuayBP
ZiBHZW9yZ2lhMR4wHAYDVQQDExVCQkcgLSBUYXRvIFRvbWFzaHZpbGkwggEiMA0GCSqGSIb3DQEB
AQUAA4IBDwAwggEKAoIBAQDSFYe/4bo5oEDmGnJSQ+4wLIiNN2YGcgHkjDkM5Fl9P397c7IYYqB7
rKqymiH1Xq1E20FON9pOz4WaPiibRQz/J8UzifHujH99XJR3BgyhMGuUqJFYK5EsNc8X147dzvmZ
VEhlCUmw6KImWF3WXsC429XjcTWBMwGup0YGd0Nm6q+K/s+pU1NeX816CV3M2B33y+2oEPcge+16
AeRESkD4ZUTsI/3db4X43QtOhSvCWZEJwiJSS39cM+DW1RhWCv3ciwfFJHUziflaN9bQFK95EfQB
TpwiwGmWuIVrcIt07FrBWYEfDvcuDERFFjQn6AavcsHgd33lF86mNLuoe8VLAgMBAAGjggMyMIID
LjA8BgkrBgEEAYI3FQcELzAtBiUrBgEEAYI3FQjmsmCDjfVEhoGZCYO4oUqDvoRxBIPEkTOEg4hd
AgFkAgEjMB0GA1UdJQQWMBQGCCsGAQUFBwMCBggrBgEFBQcDBDALBgNVHQ8EBAMCB4AwJwYJKwYB
BAGCNxUKBBowGDAKBggrBgEFBQcDAjAKBggrBgEFBQcDBDAdBgNVHQ4EFgQUSrubhe+Nx5TyntT+
Xpyo//uWGwMwHwYDVR0jBBgwFoAUwy7SL/BMLxnCJ4L89i6sarBJz8EwggElBgNVHR8EggEcMIIB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MjBTdWIlMjBDQSgzKS5jcnQwDQYJKoZIhvcNAQELBQADggEBADbmRL6WT1Pf0ubrBAXMRQ5znfv7
U72TphaSjmOZcep1S+DOuRZtCfID5kDZ7WOCBg3KlAkhw7r0t6MOiDDOOLYZDsSilUq/7sPwPRM9
UYNMUHiqn5kTie/J1IC8Crzc3qrAWKrj33RHthLrOrFf/s6xP3UEnVnqH4zDfU3TP68Iw3jkrjil
mjNhMxwbMHRJw/eSLpJ79avtgsWP3JBLk3ta2EKlXteQbXRdz6C0Urukoxv+RI7mkAaOCyTkg5Fd
G3Kjd+UnlJuJgjEnRRcfBJJfMDyIjdGNWqXc8eSjpSgB4iVuiOYBeGwjZSzURCIwMt5jaPOuLEjC
oET193Ih5VM=</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worksheets/sheet15.xml?ContentType=application/vnd.openxmlformats-officedocument.spreadsheetml.worksheet+xml">
        <DigestMethod Algorithm="http://www.w3.org/2000/09/xmldsig#sha1"/>
        <DigestValue>arRfl49/9h3nPWRok6C90rz404s=</DigestValue>
      </Reference>
      <Reference URI="/xl/worksheets/sheet13.xml?ContentType=application/vnd.openxmlformats-officedocument.spreadsheetml.worksheet+xml">
        <DigestMethod Algorithm="http://www.w3.org/2000/09/xmldsig#sha1"/>
        <DigestValue>D0J6umhPeUqTVtgJiYhsM49i8D4=</DigestValue>
      </Reference>
      <Reference URI="/xl/printerSettings/printerSettings2.bin?ContentType=application/vnd.openxmlformats-officedocument.spreadsheetml.printerSettings">
        <DigestMethod Algorithm="http://www.w3.org/2000/09/xmldsig#sha1"/>
        <DigestValue>UNdBL9fPubaDCWxGN6GVqf28pSo=</DigestValue>
      </Reference>
      <Reference URI="/xl/worksheets/sheet5.xml?ContentType=application/vnd.openxmlformats-officedocument.spreadsheetml.worksheet+xml">
        <DigestMethod Algorithm="http://www.w3.org/2000/09/xmldsig#sha1"/>
        <DigestValue>6s5tuZ2u+X3DNbYg9tgNyhhW83Y=</DigestValue>
      </Reference>
      <Reference URI="/xl/printerSettings/printerSettings16.bin?ContentType=application/vnd.openxmlformats-officedocument.spreadsheetml.printerSettings">
        <DigestMethod Algorithm="http://www.w3.org/2000/09/xmldsig#sha1"/>
        <DigestValue>V4Q2KAUBOgq0wJh61MGFmq/bqCI=</DigestValue>
      </Reference>
      <Reference URI="/xl/theme/theme1.xml?ContentType=application/vnd.openxmlformats-officedocument.theme+xml">
        <DigestMethod Algorithm="http://www.w3.org/2000/09/xmldsig#sha1"/>
        <DigestValue>9qmLS+LilE9mSl2hTMj5oHE8VR8=</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24.xml?ContentType=application/vnd.openxmlformats-officedocument.spreadsheetml.worksheet+xml">
        <DigestMethod Algorithm="http://www.w3.org/2000/09/xmldsig#sha1"/>
        <DigestValue>dsUekOY2ikSdPWDNs8JKIT5R6V8=</DigestValue>
      </Reference>
      <Reference URI="/xl/worksheets/sheet26.xml?ContentType=application/vnd.openxmlformats-officedocument.spreadsheetml.worksheet+xml">
        <DigestMethod Algorithm="http://www.w3.org/2000/09/xmldsig#sha1"/>
        <DigestValue>uzroIarq0vrlvtsmQ5cFgcNgfI4=</DigestValue>
      </Reference>
      <Reference URI="/xl/externalLinks/externalLink1.xml?ContentType=application/vnd.openxmlformats-officedocument.spreadsheetml.externalLink+xml">
        <DigestMethod Algorithm="http://www.w3.org/2000/09/xmldsig#sha1"/>
        <DigestValue>5INcEJ1eQDgw22QA4kay85oIaqo=</DigestValue>
      </Reference>
      <Reference URI="/xl/worksheets/sheet25.xml?ContentType=application/vnd.openxmlformats-officedocument.spreadsheetml.worksheet+xml">
        <DigestMethod Algorithm="http://www.w3.org/2000/09/xmldsig#sha1"/>
        <DigestValue>PnVE2fcDzbPoWNB7hNLzCL574dc=</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CsL174HjH+qYiHnJYks8zqzsU34=</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4.xml?ContentType=application/vnd.openxmlformats-officedocument.spreadsheetml.worksheet+xml">
        <DigestMethod Algorithm="http://www.w3.org/2000/09/xmldsig#sha1"/>
        <DigestValue>vNlRnEnIbvrnWqSDN+jcX4GOczI=</DigestValue>
      </Reference>
      <Reference URI="/xl/worksheets/sheet9.xml?ContentType=application/vnd.openxmlformats-officedocument.spreadsheetml.worksheet+xml">
        <DigestMethod Algorithm="http://www.w3.org/2000/09/xmldsig#sha1"/>
        <DigestValue>JuwPIHP6Gadw3qu58Oymg+WC3ac=</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1.xml?ContentType=application/vnd.openxmlformats-officedocument.spreadsheetml.worksheet+xml">
        <DigestMethod Algorithm="http://www.w3.org/2000/09/xmldsig#sha1"/>
        <DigestValue>MSejZP+r03dsFuYD/3QG30BnnLE=</DigestValue>
      </Reference>
      <Reference URI="/xl/printerSettings/printerSettings6.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worksheets/sheet12.xml?ContentType=application/vnd.openxmlformats-officedocument.spreadsheetml.worksheet+xml">
        <DigestMethod Algorithm="http://www.w3.org/2000/09/xmldsig#sha1"/>
        <DigestValue>Jr2An+97j7XXxCshh7v0I5Sb/ig=</DigestValue>
      </Reference>
      <Reference URI="/xl/worksheets/sheet10.xml?ContentType=application/vnd.openxmlformats-officedocument.spreadsheetml.worksheet+xml">
        <DigestMethod Algorithm="http://www.w3.org/2000/09/xmldsig#sha1"/>
        <DigestValue>V8aReDxc9+KWXMRte8ijmjvwGb4=</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8.xml?ContentType=application/vnd.openxmlformats-officedocument.spreadsheetml.worksheet+xml">
        <DigestMethod Algorithm="http://www.w3.org/2000/09/xmldsig#sha1"/>
        <DigestValue>RrRjglFjDK2D2ZPg/unMxq0kDGU=</DigestValue>
      </Reference>
      <Reference URI="/xl/externalLinks/externalLink2.xml?ContentType=application/vnd.openxmlformats-officedocument.spreadsheetml.externalLink+xml">
        <DigestMethod Algorithm="http://www.w3.org/2000/09/xmldsig#sha1"/>
        <DigestValue>EJ4keYMLGZCzSM6wBritpaGwMRc=</DigestValue>
      </Reference>
      <Reference URI="/xl/worksheets/sheet7.xml?ContentType=application/vnd.openxmlformats-officedocument.spreadsheetml.worksheet+xml">
        <DigestMethod Algorithm="http://www.w3.org/2000/09/xmldsig#sha1"/>
        <DigestValue>HYN6Su7ZjjKkd5lt4OeSymN6sQQ=</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worksheets/sheet27.xml?ContentType=application/vnd.openxmlformats-officedocument.spreadsheetml.worksheet+xml">
        <DigestMethod Algorithm="http://www.w3.org/2000/09/xmldsig#sha1"/>
        <DigestValue>FrY6wZld7Qq2A8uskVke7r1ByI0=</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y673RvUZW4ESy4rWEOZmFD5b2W8=</DigestValue>
      </Reference>
      <Reference URI="/xl/printerSettings/printerSettings17.bin?ContentType=application/vnd.openxmlformats-officedocument.spreadsheetml.printerSettings">
        <DigestMethod Algorithm="http://www.w3.org/2000/09/xmldsig#sha1"/>
        <DigestValue>MM/dAhlz7AkeLbezLP4RYF5ZXK8=</DigestValue>
      </Reference>
      <Reference URI="/xl/worksheets/sheet2.xml?ContentType=application/vnd.openxmlformats-officedocument.spreadsheetml.worksheet+xml">
        <DigestMethod Algorithm="http://www.w3.org/2000/09/xmldsig#sha1"/>
        <DigestValue>MonZAMlVM7wOfazk9iTHRQpC89o=</DigestValue>
      </Reference>
      <Reference URI="/xl/printerSettings/printerSettings18.bin?ContentType=application/vnd.openxmlformats-officedocument.spreadsheetml.printerSettings">
        <DigestMethod Algorithm="http://www.w3.org/2000/09/xmldsig#sha1"/>
        <DigestValue>yR5KEOq64d7KaTHktW4P8v7cLMA=</DigestValue>
      </Reference>
      <Reference URI="/xl/styles.xml?ContentType=application/vnd.openxmlformats-officedocument.spreadsheetml.styles+xml">
        <DigestMethod Algorithm="http://www.w3.org/2000/09/xmldsig#sha1"/>
        <DigestValue>1cVSZzjDu10w8dGu/MlIYVe8dCU=</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4jQkZX00FHFAeSjJarynLLUbS+c=</DigestValue>
      </Reference>
      <Reference URI="/xl/sharedStrings.xml?ContentType=application/vnd.openxmlformats-officedocument.spreadsheetml.sharedStrings+xml">
        <DigestMethod Algorithm="http://www.w3.org/2000/09/xmldsig#sha1"/>
        <DigestValue>Y35kNsz67mjSIo4Sj4TXAspbP/U=</DigestValue>
      </Reference>
      <Reference URI="/xl/workbook.xml?ContentType=application/vnd.openxmlformats-officedocument.spreadsheetml.sheet.main+xml">
        <DigestMethod Algorithm="http://www.w3.org/2000/09/xmldsig#sha1"/>
        <DigestValue>o3vMxm2099jS3hxGn/EZrqOKuW8=</DigestValue>
      </Reference>
      <Reference URI="/xl/printerSettings/printerSettings15.bin?ContentType=application/vnd.openxmlformats-officedocument.spreadsheetml.printerSettings">
        <DigestMethod Algorithm="http://www.w3.org/2000/09/xmldsig#sha1"/>
        <DigestValue>40Z6WWM5S9ljS1NFimjQIDNy+8Y=</DigestValue>
      </Reference>
      <Reference URI="/xl/worksheets/sheet4.xml?ContentType=application/vnd.openxmlformats-officedocument.spreadsheetml.worksheet+xml">
        <DigestMethod Algorithm="http://www.w3.org/2000/09/xmldsig#sha1"/>
        <DigestValue>ALnGNrcgA4yNRQyN0VR4qqvwNyM=</DigestValue>
      </Reference>
      <Reference URI="/xl/printerSettings/printerSettings14.bin?ContentType=application/vnd.openxmlformats-officedocument.spreadsheetml.printerSettings">
        <DigestMethod Algorithm="http://www.w3.org/2000/09/xmldsig#sha1"/>
        <DigestValue>yR5KEOq64d7KaTHktW4P8v7cLMA=</DigestValue>
      </Reference>
      <Reference URI="/xl/drawings/drawing1.xml?ContentType=application/vnd.openxmlformats-officedocument.drawing+xml">
        <DigestMethod Algorithm="http://www.w3.org/2000/09/xmldsig#sha1"/>
        <DigestValue>coHSE/WgDR6C1QDh/0ekeK+vonU=</DigestValue>
      </Reference>
      <Reference URI="/xl/worksheets/sheet28.xml?ContentType=application/vnd.openxmlformats-officedocument.spreadsheetml.worksheet+xml">
        <DigestMethod Algorithm="http://www.w3.org/2000/09/xmldsig#sha1"/>
        <DigestValue>+IjEQlqnw+LI5jFRAYTioOckhws=</DigestValue>
      </Reference>
      <Reference URI="/xl/printerSettings/printerSettings19.bin?ContentType=application/vnd.openxmlformats-officedocument.spreadsheetml.printerSettings">
        <DigestMethod Algorithm="http://www.w3.org/2000/09/xmldsig#sha1"/>
        <DigestValue>TYvU/ncLrNHS/SCXaalae0Wh7W8=</DigestValue>
      </Reference>
      <Reference URI="/xl/worksheets/sheet21.xml?ContentType=application/vnd.openxmlformats-officedocument.spreadsheetml.worksheet+xml">
        <DigestMethod Algorithm="http://www.w3.org/2000/09/xmldsig#sha1"/>
        <DigestValue>2iI+qdKwryvGfPk3LEuMZ1HbLDU=</DigestValue>
      </Reference>
      <Reference URI="/xl/printerSettings/printerSettings21.bin?ContentType=application/vnd.openxmlformats-officedocument.spreadsheetml.printerSettings">
        <DigestMethod Algorithm="http://www.w3.org/2000/09/xmldsig#sha1"/>
        <DigestValue>V4Q2KAUBOgq0wJh61MGFmq/bqCI=</DigestValue>
      </Reference>
      <Reference URI="/xl/worksheets/sheet22.xml?ContentType=application/vnd.openxmlformats-officedocument.spreadsheetml.worksheet+xml">
        <DigestMethod Algorithm="http://www.w3.org/2000/09/xmldsig#sha1"/>
        <DigestValue>M9sqAaPy6bh7XZVivQskjFRLKa0=</DigestValue>
      </Reference>
      <Reference URI="/xl/printerSettings/printerSettings20.bin?ContentType=application/vnd.openxmlformats-officedocument.spreadsheetml.printerSettings">
        <DigestMethod Algorithm="http://www.w3.org/2000/09/xmldsig#sha1"/>
        <DigestValue>TYvU/ncLrNHS/SCXaalae0Wh7W8=</DigestValue>
      </Reference>
      <Reference URI="/xl/worksheets/sheet23.xml?ContentType=application/vnd.openxmlformats-officedocument.spreadsheetml.worksheet+xml">
        <DigestMethod Algorithm="http://www.w3.org/2000/09/xmldsig#sha1"/>
        <DigestValue>xuhllOvNIkMYeYlQq9sWvqZOr+A=</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22.bin?ContentType=application/vnd.openxmlformats-officedocument.spreadsheetml.printerSettings">
        <DigestMethod Algorithm="http://www.w3.org/2000/09/xmldsig#sha1"/>
        <DigestValue>V4Q2KAUBOgq0wJh61MGFmq/bqCI=</DigestValue>
      </Reference>
      <Reference URI="/xl/worksheets/sheet17.xml?ContentType=application/vnd.openxmlformats-officedocument.spreadsheetml.worksheet+xml">
        <DigestMethod Algorithm="http://www.w3.org/2000/09/xmldsig#sha1"/>
        <DigestValue>NBqubq4eRUDj80KAK0iVvCzuSq0=</DigestValue>
      </Reference>
      <Reference URI="/xl/worksheets/sheet20.xml?ContentType=application/vnd.openxmlformats-officedocument.spreadsheetml.worksheet+xml">
        <DigestMethod Algorithm="http://www.w3.org/2000/09/xmldsig#sha1"/>
        <DigestValue>KiHVpCLoD29tMg89hvMpiA4pndM=</DigestValue>
      </Reference>
      <Reference URI="/xl/worksheets/sheet16.xml?ContentType=application/vnd.openxmlformats-officedocument.spreadsheetml.worksheet+xml">
        <DigestMethod Algorithm="http://www.w3.org/2000/09/xmldsig#sha1"/>
        <DigestValue>VO44DU5H9PTTgwAHnZUjKnoU6EI=</DigestValue>
      </Reference>
      <Reference URI="/xl/calcChain.xml?ContentType=application/vnd.openxmlformats-officedocument.spreadsheetml.calcChain+xml">
        <DigestMethod Algorithm="http://www.w3.org/2000/09/xmldsig#sha1"/>
        <DigestValue>IwSqdjHLsxQAof+XF0R3h4yVqjo=</DigestValue>
      </Reference>
      <Reference URI="/xl/worksheets/sheet18.xml?ContentType=application/vnd.openxmlformats-officedocument.spreadsheetml.worksheet+xml">
        <DigestMethod Algorithm="http://www.w3.org/2000/09/xmldsig#sha1"/>
        <DigestValue>1O+qUuqo7Q15dtf9CT9Tl2zOcrk=</DigestValue>
      </Reference>
      <Reference URI="/xl/worksheets/sheet19.xml?ContentType=application/vnd.openxmlformats-officedocument.spreadsheetml.worksheet+xml">
        <DigestMethod Algorithm="http://www.w3.org/2000/09/xmldsig#sha1"/>
        <DigestValue>TD1p1VtRf31NXFKP8iexMHd0vqA=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PLRV4e5FATHYLgHc23Ty1ohFVr4=</DigestValue>
      </Reference>
    </Manifest>
    <SignatureProperties>
      <SignatureProperty Id="idSignatureTime" Target="#idPackageSignature">
        <mdssi:SignatureTime>
          <mdssi:Format>YYYY-MM-DDThh:mm:ssTZD</mdssi:Format>
          <mdssi:Value>2021-08-02T13:41:42Z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PE1-BBG-QQ-20210630</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2021-08-02T13:41:42Z</xd:SigningTime>
          <xd:SigningCertificate>
            <xd:Cert>
              <xd:CertDigest>
                <DigestMethod Algorithm="http://www.w3.org/2000/09/xmldsig#sha1"/>
                <DigestValue>wYqpqsjKyctJ5G7OezDjoZKFfnI=</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T83HG0mnxde2P9dWysNmT9y65So=</DigestValue>
    </Reference>
    <Reference URI="#idOfficeObject" Type="http://www.w3.org/2000/09/xmldsig#Object">
      <DigestMethod Algorithm="http://www.w3.org/2000/09/xmldsig#sha1"/>
      <DigestValue>7IUZ6W/7joIai6EXGmJJXqNKnas=</DigestValue>
    </Reference>
    <Reference URI="#idSignedProperties" Type="http://uri.etsi.org/01903#SignedProperties">
      <Transforms>
        <Transform Algorithm="http://www.w3.org/TR/2001/REC-xml-c14n-20010315"/>
      </Transforms>
      <DigestMethod Algorithm="http://www.w3.org/2000/09/xmldsig#sha1"/>
      <DigestValue>HVY9GHgifNAQT1l7OmOPhXkUwJk=</DigestValue>
    </Reference>
  </SignedInfo>
  <SignatureValue>pQ131sD06sMaoA3l+b2yr7QIptMty5DCwKcbiPbBQkB1cCe+KN1ywYKaLhSGug6RTz75YBF0pMhQ
tg0TDF9g2MKN3sHoUW2/lHiEqRsQcWKKAOjF2RlYC7LBO6kEhUY74pLniDYSpPbG2omwLtDouTYM
fN4/cpnGLpDWu5n/YmfDU1OdRFIJcOejGCtJ5CSPPRKxcGm7TU9JGSygENEr3GRGiggLeuXVOPcx
EHS4VdE/rZZQHLlixfTIKm9ZuxTDIKBlM2tXrtjPCPIPiBOjaxqyKpQ3okMiEZkfJ0ucPZkIyJxP
1EoQlGI2sy0nKniSzQVldBQgddaU7ftJKxPiDg==</SignatureValue>
  <KeyInfo>
    <X509Data>
      <X509Certificate>MIIGPzCCBSegAwIBAgIKfzWKsAADAAHg2TANBgkqhkiG9w0BAQsFADBKMRIwEAYKCZImiZPyLGQB
GRYCZ2UxEzARBgoJkiaJk/IsZAEZFgNuYmcxHzAdBgNVBAMTFk5CRyBDbGFzcyAyIElOVCBTdWIg
Q0EwHhcNMjEwNjI4MTI1MTE4WhcNMjMwNjI4MTI1MTE4WjA9MRwwGgYDVQQKExNKU0MgQmFuayBP
ZiBHZW9yZ2lhMR0wGwYDVQQDExRCQkcgLSBTdWxraGFuIEd2YWxpYTCCASIwDQYJKoZIhvcNAQEB
BQADggEPADCCAQoCggEBAOH0twIcpGC05hsgTIgpse09e4sVXJIN8/v8NDNbnV2WRZCvQptz2Xld
2np06o903hK54DEU/k1XSGqegeiQfruruzkpXlsgDqRX1G1rhqCbCEAMlRYmkQ7vVyVVCHtGxTGj
u+of1eADT8iM8sq68S7d6/8hzmYmlIs453gK4suJCx4Ix2ltncZmAhNlQvMjwoy0HP6O1XIIW8AM
RDXP3YzAX1QCG67/bGSZx+YgzLZsUJI2QOZ91t7Y8NuRadj83gKHUMG4Pqhqk1mR/LVcax5Ty9qp
PTYEZv0xDVeq1rwMY39z7z+PiAfuEx+Nf1dwCEvVz1KLbGcnghIV+UgBBYsCAwEAAaOCAzIwggMu
MDwGCSsGAQQBgjcVBwQvMC0GJSsGAQQBgjcVCOayYION9USGgZkJg7ihSoO+hHEEg8SRM4SDiF0C
AWQCASMwHQYDVR0lBBYwFAYIKwYBBQUHAwIGCCsGAQUFBwMEMAsGA1UdDwQEAwIHgDAnBgkrBgEE
AYI3FQoEGjAYMAoGCCsGAQUFBwMCMAoGCCsGAQUFBwMEMB0GA1UdDgQWBBSnM8DnI4OEl4STtNBv
nMmV+uIeMDAfBgNVHSMEGDAWgBTDLtIv8EwvGcIngvz2LqxqsEnPwTCCASUGA1UdHwSCARwwggEY
MIIBFKCCARCgggEMhoHHbGRhcDovLy9DTj1OQkclMjBDbGFzcyUyMDIlMjBJTlQlMjBTdWIlMjBD
QSgxKSxDTj1uYmctc3ViQ0EsQ049Q0RQLENOPVB1YmxpYyUyMEtleSUyMFNlcnZpY2VzLENOPVNl
cnZpY2VzLENOPUNvbmZpZ3VyYXRpb24sREM9bmJnLERDPWdlP2NlcnRpZmljYXRlUmV2b2NhdGlv
bkxpc3Q/YmFzZT9vYmplY3RDbGFzcz1jUkxEaXN0cmlidXRpb25Qb2ludIZAaHR0cDovL2NybC5u
YmcuZ292LmdlL2NhL05CRyUyMENsYXNzJTIwMiUyMElOVCUyMFN1YiUyMENBKDEpLmNybDCCAS4G
CCsGAQUFBwEBBIIBIDCCARwwgboGCCsGAQUFBzAChoGtbGRhcDovLy9DTj1OQkclMjBDbGFzcyUy
MDIlMjBJTlQlMjBTdWIlMjBDQSxDTj1BSUEsQ049UHVibGljJTIwS2V5JTIwU2VydmljZXMsQ049
U2VydmljZXMsQ049Q29uZmlndXJhdGlvbixEQz1uYmcsREM9Z2U/Y0FDZXJ0aWZpY2F0ZT9iYXNl
P29iamVjdENsYXNzPWNlcnRpZmljYXRpb25BdXRob3JpdHkwXQYIKwYBBQUHMAKGUWh0dHA6Ly9j
cmwubmJnLmdvdi5nZS9jYS9uYmctc3ViQ0EubmJnLmdlX05CRyUyMENsYXNzJTIwMiUyMElOVCUy
MFN1YiUyMENBKDMpLmNydDANBgkqhkiG9w0BAQsFAAOCAQEAZ61c/VfFl4dKvY1nQJKHGbMs+Loi
VZ8yxbkrYDY/sZpRiX8eHQ00zY+A0UJNJd9JBRJLhfZxWwwTh6uVmn/s8z3Q48/TFwWB7N2+r81m
uyqldPFzcTrUO9GDf2SjQgeqIdMe4I59q8A4IgiUyGCZimQQW54cTWJMwUkSxLQ++Sij47npdu8F
E87tjy81YsUjNXeR4pGeNiFOi3bx22bHlmxFxOBL9LGNj7IbuWKTQeqkaI00BdtmhkBp8jZByKOi
urdz3YpCYIOhhTxGvBnQKIOsAkGZ/3bydteo+D13fHQc+7p27yeVUf8HrtQFfnAMuNdzYAL0oOTH
8BD57dz0UA==</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worksheets/sheet15.xml?ContentType=application/vnd.openxmlformats-officedocument.spreadsheetml.worksheet+xml">
        <DigestMethod Algorithm="http://www.w3.org/2000/09/xmldsig#sha1"/>
        <DigestValue>arRfl49/9h3nPWRok6C90rz404s=</DigestValue>
      </Reference>
      <Reference URI="/xl/worksheets/sheet13.xml?ContentType=application/vnd.openxmlformats-officedocument.spreadsheetml.worksheet+xml">
        <DigestMethod Algorithm="http://www.w3.org/2000/09/xmldsig#sha1"/>
        <DigestValue>D0J6umhPeUqTVtgJiYhsM49i8D4=</DigestValue>
      </Reference>
      <Reference URI="/xl/printerSettings/printerSettings2.bin?ContentType=application/vnd.openxmlformats-officedocument.spreadsheetml.printerSettings">
        <DigestMethod Algorithm="http://www.w3.org/2000/09/xmldsig#sha1"/>
        <DigestValue>UNdBL9fPubaDCWxGN6GVqf28pSo=</DigestValue>
      </Reference>
      <Reference URI="/xl/worksheets/sheet5.xml?ContentType=application/vnd.openxmlformats-officedocument.spreadsheetml.worksheet+xml">
        <DigestMethod Algorithm="http://www.w3.org/2000/09/xmldsig#sha1"/>
        <DigestValue>6s5tuZ2u+X3DNbYg9tgNyhhW83Y=</DigestValue>
      </Reference>
      <Reference URI="/xl/printerSettings/printerSettings16.bin?ContentType=application/vnd.openxmlformats-officedocument.spreadsheetml.printerSettings">
        <DigestMethod Algorithm="http://www.w3.org/2000/09/xmldsig#sha1"/>
        <DigestValue>V4Q2KAUBOgq0wJh61MGFmq/bqCI=</DigestValue>
      </Reference>
      <Reference URI="/xl/theme/theme1.xml?ContentType=application/vnd.openxmlformats-officedocument.theme+xml">
        <DigestMethod Algorithm="http://www.w3.org/2000/09/xmldsig#sha1"/>
        <DigestValue>9qmLS+LilE9mSl2hTMj5oHE8VR8=</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24.xml?ContentType=application/vnd.openxmlformats-officedocument.spreadsheetml.worksheet+xml">
        <DigestMethod Algorithm="http://www.w3.org/2000/09/xmldsig#sha1"/>
        <DigestValue>dsUekOY2ikSdPWDNs8JKIT5R6V8=</DigestValue>
      </Reference>
      <Reference URI="/xl/worksheets/sheet26.xml?ContentType=application/vnd.openxmlformats-officedocument.spreadsheetml.worksheet+xml">
        <DigestMethod Algorithm="http://www.w3.org/2000/09/xmldsig#sha1"/>
        <DigestValue>uzroIarq0vrlvtsmQ5cFgcNgfI4=</DigestValue>
      </Reference>
      <Reference URI="/xl/externalLinks/externalLink1.xml?ContentType=application/vnd.openxmlformats-officedocument.spreadsheetml.externalLink+xml">
        <DigestMethod Algorithm="http://www.w3.org/2000/09/xmldsig#sha1"/>
        <DigestValue>5INcEJ1eQDgw22QA4kay85oIaqo=</DigestValue>
      </Reference>
      <Reference URI="/xl/worksheets/sheet25.xml?ContentType=application/vnd.openxmlformats-officedocument.spreadsheetml.worksheet+xml">
        <DigestMethod Algorithm="http://www.w3.org/2000/09/xmldsig#sha1"/>
        <DigestValue>PnVE2fcDzbPoWNB7hNLzCL574dc=</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CsL174HjH+qYiHnJYks8zqzsU34=</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4.xml?ContentType=application/vnd.openxmlformats-officedocument.spreadsheetml.worksheet+xml">
        <DigestMethod Algorithm="http://www.w3.org/2000/09/xmldsig#sha1"/>
        <DigestValue>vNlRnEnIbvrnWqSDN+jcX4GOczI=</DigestValue>
      </Reference>
      <Reference URI="/xl/worksheets/sheet9.xml?ContentType=application/vnd.openxmlformats-officedocument.spreadsheetml.worksheet+xml">
        <DigestMethod Algorithm="http://www.w3.org/2000/09/xmldsig#sha1"/>
        <DigestValue>JuwPIHP6Gadw3qu58Oymg+WC3ac=</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1.xml?ContentType=application/vnd.openxmlformats-officedocument.spreadsheetml.worksheet+xml">
        <DigestMethod Algorithm="http://www.w3.org/2000/09/xmldsig#sha1"/>
        <DigestValue>MSejZP+r03dsFuYD/3QG30BnnLE=</DigestValue>
      </Reference>
      <Reference URI="/xl/printerSettings/printerSettings6.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worksheets/sheet12.xml?ContentType=application/vnd.openxmlformats-officedocument.spreadsheetml.worksheet+xml">
        <DigestMethod Algorithm="http://www.w3.org/2000/09/xmldsig#sha1"/>
        <DigestValue>Jr2An+97j7XXxCshh7v0I5Sb/ig=</DigestValue>
      </Reference>
      <Reference URI="/xl/worksheets/sheet10.xml?ContentType=application/vnd.openxmlformats-officedocument.spreadsheetml.worksheet+xml">
        <DigestMethod Algorithm="http://www.w3.org/2000/09/xmldsig#sha1"/>
        <DigestValue>V8aReDxc9+KWXMRte8ijmjvwGb4=</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8.xml?ContentType=application/vnd.openxmlformats-officedocument.spreadsheetml.worksheet+xml">
        <DigestMethod Algorithm="http://www.w3.org/2000/09/xmldsig#sha1"/>
        <DigestValue>RrRjglFjDK2D2ZPg/unMxq0kDGU=</DigestValue>
      </Reference>
      <Reference URI="/xl/externalLinks/externalLink2.xml?ContentType=application/vnd.openxmlformats-officedocument.spreadsheetml.externalLink+xml">
        <DigestMethod Algorithm="http://www.w3.org/2000/09/xmldsig#sha1"/>
        <DigestValue>EJ4keYMLGZCzSM6wBritpaGwMRc=</DigestValue>
      </Reference>
      <Reference URI="/xl/worksheets/sheet7.xml?ContentType=application/vnd.openxmlformats-officedocument.spreadsheetml.worksheet+xml">
        <DigestMethod Algorithm="http://www.w3.org/2000/09/xmldsig#sha1"/>
        <DigestValue>HYN6Su7ZjjKkd5lt4OeSymN6sQQ=</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worksheets/sheet27.xml?ContentType=application/vnd.openxmlformats-officedocument.spreadsheetml.worksheet+xml">
        <DigestMethod Algorithm="http://www.w3.org/2000/09/xmldsig#sha1"/>
        <DigestValue>FrY6wZld7Qq2A8uskVke7r1ByI0=</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y673RvUZW4ESy4rWEOZmFD5b2W8=</DigestValue>
      </Reference>
      <Reference URI="/xl/printerSettings/printerSettings17.bin?ContentType=application/vnd.openxmlformats-officedocument.spreadsheetml.printerSettings">
        <DigestMethod Algorithm="http://www.w3.org/2000/09/xmldsig#sha1"/>
        <DigestValue>MM/dAhlz7AkeLbezLP4RYF5ZXK8=</DigestValue>
      </Reference>
      <Reference URI="/xl/worksheets/sheet2.xml?ContentType=application/vnd.openxmlformats-officedocument.spreadsheetml.worksheet+xml">
        <DigestMethod Algorithm="http://www.w3.org/2000/09/xmldsig#sha1"/>
        <DigestValue>MonZAMlVM7wOfazk9iTHRQpC89o=</DigestValue>
      </Reference>
      <Reference URI="/xl/printerSettings/printerSettings18.bin?ContentType=application/vnd.openxmlformats-officedocument.spreadsheetml.printerSettings">
        <DigestMethod Algorithm="http://www.w3.org/2000/09/xmldsig#sha1"/>
        <DigestValue>yR5KEOq64d7KaTHktW4P8v7cLMA=</DigestValue>
      </Reference>
      <Reference URI="/xl/styles.xml?ContentType=application/vnd.openxmlformats-officedocument.spreadsheetml.styles+xml">
        <DigestMethod Algorithm="http://www.w3.org/2000/09/xmldsig#sha1"/>
        <DigestValue>1cVSZzjDu10w8dGu/MlIYVe8dCU=</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4jQkZX00FHFAeSjJarynLLUbS+c=</DigestValue>
      </Reference>
      <Reference URI="/xl/sharedStrings.xml?ContentType=application/vnd.openxmlformats-officedocument.spreadsheetml.sharedStrings+xml">
        <DigestMethod Algorithm="http://www.w3.org/2000/09/xmldsig#sha1"/>
        <DigestValue>Y35kNsz67mjSIo4Sj4TXAspbP/U=</DigestValue>
      </Reference>
      <Reference URI="/xl/workbook.xml?ContentType=application/vnd.openxmlformats-officedocument.spreadsheetml.sheet.main+xml">
        <DigestMethod Algorithm="http://www.w3.org/2000/09/xmldsig#sha1"/>
        <DigestValue>o3vMxm2099jS3hxGn/EZrqOKuW8=</DigestValue>
      </Reference>
      <Reference URI="/xl/printerSettings/printerSettings15.bin?ContentType=application/vnd.openxmlformats-officedocument.spreadsheetml.printerSettings">
        <DigestMethod Algorithm="http://www.w3.org/2000/09/xmldsig#sha1"/>
        <DigestValue>40Z6WWM5S9ljS1NFimjQIDNy+8Y=</DigestValue>
      </Reference>
      <Reference URI="/xl/worksheets/sheet4.xml?ContentType=application/vnd.openxmlformats-officedocument.spreadsheetml.worksheet+xml">
        <DigestMethod Algorithm="http://www.w3.org/2000/09/xmldsig#sha1"/>
        <DigestValue>ALnGNrcgA4yNRQyN0VR4qqvwNyM=</DigestValue>
      </Reference>
      <Reference URI="/xl/printerSettings/printerSettings14.bin?ContentType=application/vnd.openxmlformats-officedocument.spreadsheetml.printerSettings">
        <DigestMethod Algorithm="http://www.w3.org/2000/09/xmldsig#sha1"/>
        <DigestValue>yR5KEOq64d7KaTHktW4P8v7cLMA=</DigestValue>
      </Reference>
      <Reference URI="/xl/drawings/drawing1.xml?ContentType=application/vnd.openxmlformats-officedocument.drawing+xml">
        <DigestMethod Algorithm="http://www.w3.org/2000/09/xmldsig#sha1"/>
        <DigestValue>coHSE/WgDR6C1QDh/0ekeK+vonU=</DigestValue>
      </Reference>
      <Reference URI="/xl/worksheets/sheet28.xml?ContentType=application/vnd.openxmlformats-officedocument.spreadsheetml.worksheet+xml">
        <DigestMethod Algorithm="http://www.w3.org/2000/09/xmldsig#sha1"/>
        <DigestValue>+IjEQlqnw+LI5jFRAYTioOckhws=</DigestValue>
      </Reference>
      <Reference URI="/xl/printerSettings/printerSettings19.bin?ContentType=application/vnd.openxmlformats-officedocument.spreadsheetml.printerSettings">
        <DigestMethod Algorithm="http://www.w3.org/2000/09/xmldsig#sha1"/>
        <DigestValue>TYvU/ncLrNHS/SCXaalae0Wh7W8=</DigestValue>
      </Reference>
      <Reference URI="/xl/worksheets/sheet21.xml?ContentType=application/vnd.openxmlformats-officedocument.spreadsheetml.worksheet+xml">
        <DigestMethod Algorithm="http://www.w3.org/2000/09/xmldsig#sha1"/>
        <DigestValue>2iI+qdKwryvGfPk3LEuMZ1HbLDU=</DigestValue>
      </Reference>
      <Reference URI="/xl/printerSettings/printerSettings21.bin?ContentType=application/vnd.openxmlformats-officedocument.spreadsheetml.printerSettings">
        <DigestMethod Algorithm="http://www.w3.org/2000/09/xmldsig#sha1"/>
        <DigestValue>V4Q2KAUBOgq0wJh61MGFmq/bqCI=</DigestValue>
      </Reference>
      <Reference URI="/xl/worksheets/sheet22.xml?ContentType=application/vnd.openxmlformats-officedocument.spreadsheetml.worksheet+xml">
        <DigestMethod Algorithm="http://www.w3.org/2000/09/xmldsig#sha1"/>
        <DigestValue>M9sqAaPy6bh7XZVivQskjFRLKa0=</DigestValue>
      </Reference>
      <Reference URI="/xl/printerSettings/printerSettings20.bin?ContentType=application/vnd.openxmlformats-officedocument.spreadsheetml.printerSettings">
        <DigestMethod Algorithm="http://www.w3.org/2000/09/xmldsig#sha1"/>
        <DigestValue>TYvU/ncLrNHS/SCXaalae0Wh7W8=</DigestValue>
      </Reference>
      <Reference URI="/xl/worksheets/sheet23.xml?ContentType=application/vnd.openxmlformats-officedocument.spreadsheetml.worksheet+xml">
        <DigestMethod Algorithm="http://www.w3.org/2000/09/xmldsig#sha1"/>
        <DigestValue>xuhllOvNIkMYeYlQq9sWvqZOr+A=</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22.bin?ContentType=application/vnd.openxmlformats-officedocument.spreadsheetml.printerSettings">
        <DigestMethod Algorithm="http://www.w3.org/2000/09/xmldsig#sha1"/>
        <DigestValue>V4Q2KAUBOgq0wJh61MGFmq/bqCI=</DigestValue>
      </Reference>
      <Reference URI="/xl/worksheets/sheet17.xml?ContentType=application/vnd.openxmlformats-officedocument.spreadsheetml.worksheet+xml">
        <DigestMethod Algorithm="http://www.w3.org/2000/09/xmldsig#sha1"/>
        <DigestValue>NBqubq4eRUDj80KAK0iVvCzuSq0=</DigestValue>
      </Reference>
      <Reference URI="/xl/worksheets/sheet20.xml?ContentType=application/vnd.openxmlformats-officedocument.spreadsheetml.worksheet+xml">
        <DigestMethod Algorithm="http://www.w3.org/2000/09/xmldsig#sha1"/>
        <DigestValue>KiHVpCLoD29tMg89hvMpiA4pndM=</DigestValue>
      </Reference>
      <Reference URI="/xl/worksheets/sheet16.xml?ContentType=application/vnd.openxmlformats-officedocument.spreadsheetml.worksheet+xml">
        <DigestMethod Algorithm="http://www.w3.org/2000/09/xmldsig#sha1"/>
        <DigestValue>VO44DU5H9PTTgwAHnZUjKnoU6EI=</DigestValue>
      </Reference>
      <Reference URI="/xl/calcChain.xml?ContentType=application/vnd.openxmlformats-officedocument.spreadsheetml.calcChain+xml">
        <DigestMethod Algorithm="http://www.w3.org/2000/09/xmldsig#sha1"/>
        <DigestValue>IwSqdjHLsxQAof+XF0R3h4yVqjo=</DigestValue>
      </Reference>
      <Reference URI="/xl/worksheets/sheet18.xml?ContentType=application/vnd.openxmlformats-officedocument.spreadsheetml.worksheet+xml">
        <DigestMethod Algorithm="http://www.w3.org/2000/09/xmldsig#sha1"/>
        <DigestValue>1O+qUuqo7Q15dtf9CT9Tl2zOcrk=</DigestValue>
      </Reference>
      <Reference URI="/xl/worksheets/sheet19.xml?ContentType=application/vnd.openxmlformats-officedocument.spreadsheetml.worksheet+xml">
        <DigestMethod Algorithm="http://www.w3.org/2000/09/xmldsig#sha1"/>
        <DigestValue>TD1p1VtRf31NXFKP8iexMHd0vqA=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PLRV4e5FATHYLgHc23Ty1ohFVr4=</DigestValue>
      </Reference>
    </Manifest>
    <SignatureProperties>
      <SignatureProperty Id="idSignatureTime" Target="#idPackageSignature">
        <mdssi:SignatureTime>
          <mdssi:Format>YYYY-MM-DDThh:mm:ssTZD</mdssi:Format>
          <mdssi:Value>2021-08-02T13:42:22Z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PE1-BBG-QQ-20210630</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2021-08-02T13:42:22Z</xd:SigningTime>
          <xd:SigningCertificate>
            <xd:Cert>
              <xd:CertDigest>
                <DigestMethod Algorithm="http://www.w3.org/2000/09/xmldsig#sha1"/>
                <DigestValue>umnlCC3SS4dneR0y6tMgzskF/xA=</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2021-08-02T13:41:38Z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1627489343</vt:lpwstr>
  </property>
  <property fmtid="{D5CDD505-2E9C-101B-9397-08002B2CF9AE}" pid="5" name="DLPManualFileClassificationVersion">
    <vt:lpwstr>11.6.0.76</vt:lpwstr>
  </property>
</Properties>
</file>