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26" i="69" l="1"/>
  <c r="C47" i="69" l="1"/>
  <c r="C39" i="69"/>
  <c r="G34" i="85" l="1"/>
  <c r="F34" i="85"/>
  <c r="D34" i="85"/>
  <c r="C34" i="85"/>
  <c r="G14" i="83" l="1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C7" i="92"/>
  <c r="N14" i="92" l="1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<sst xmlns="http://schemas.openxmlformats.org/spreadsheetml/2006/main" count="768" uniqueCount="539">
  <si>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</si>
  <si>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</si>
  <si>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</si>
  <si>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</si>
  <si>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</si>
  <si>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</si>
  <si>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</si>
  <si>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</si>
  <si>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</si>
  <si>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</si>
  <si>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</si>
  <si>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</si>
  <si>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</si>
  <si>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</si>
  <si>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</si>
  <si>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</si>
  <si>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</si>
  <si>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</si>
  <si>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</si>
  <si>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</si>
  <si>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</si>
  <si>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</si>
  <si>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</si>
  <si>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</si>
  <si>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</si>
  <si>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</si>
  <si>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</si>
  <si>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</si>
  <si>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</si>
  <si>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</si>
  <si>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</si>
  <si>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</si>
  <si>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</si>
  <si>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</si>
  <si>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</si>
  <si>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</si>
  <si>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</si>
  <si>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</si>
  <si>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</si>
  <si>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</si>
  <si>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</si>
  <si>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</si>
  <si>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</si>
  <si>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</si>
  <si>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</si>
  <si>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</si>
  <si>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</si>
  <si>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</si>
  <si>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</si>
  <si>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</si>
  <si>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</si>
  <si>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</si>
  <si>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</si>
  <si>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</si>
  <si>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</si>
  <si>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</si>
  <si>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</si>
  <si>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</si>
  <si>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</si>
  <si>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</si>
  <si>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</si>
  <si>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</si>
  <si>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</si>
  <si>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</si>
  <si>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</si>
  <si>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</si>
  <si>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</si>
  <si>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</si>
  <si>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</si>
  <si>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</si>
  <si>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</si>
  <si>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</si>
  <si>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</si>
  <si>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</si>
  <si>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</si>
  <si>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</si>
  <si>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</si>
  <si>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</si>
  <si>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</si>
  <si>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</si>
  <si>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</si>
  <si>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</si>
  <si>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</si>
  <si>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</si>
  <si>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</si>
  <si>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</si>
  <si>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</si>
  <si>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</si>
  <si>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</si>
  <si>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</si>
  <si>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</si>
  <si>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</si>
  <si>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</si>
  <si>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</si>
  <si>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</si>
  <si>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</si>
  <si>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</si>
  <si>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</si>
  <si>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</si>
  <si>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</si>
  <si>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</si>
  <si>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</si>
  <si>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</si>
  <si>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</si>
  <si>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</si>
  <si>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</si>
  <si>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</si>
  <si>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</si>
  <si>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</si>
  <si>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</si>
  <si>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</si>
  <si>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</si>
  <si>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</si>
  <si>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</si>
  <si>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</si>
  <si>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</si>
  <si>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</si>
  <si>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</si>
  <si>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</si>
  <si>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</si>
  <si>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</si>
  <si>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</si>
  <si>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</si>
  <si>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</si>
  <si>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</si>
  <si>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</si>
  <si>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</si>
  <si>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</si>
  <si>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</si>
  <si>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</si>
  <si>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</si>
  <si>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</si>
  <si>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</si>
  <si>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</si>
  <si>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</si>
  <si>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</si>
  <si>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</si>
  <si>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</si>
  <si>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</si>
  <si>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</si>
  <si>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</si>
  <si>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</si>
  <si>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</si>
  <si>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</si>
  <si>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</si>
  <si>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</si>
  <si>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</si>
  <si>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</si>
  <si>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</si>
  <si>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</si>
  <si>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</si>
  <si>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</si>
  <si>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</si>
  <si>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</si>
  <si>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</si>
  <si>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</si>
  <si>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</si>
  <si>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</si>
  <si>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</si>
  <si>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</si>
  <si>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</si>
  <si>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</si>
  <si>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</si>
  <si>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</si>
  <si>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</si>
  <si>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</si>
  <si>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</si>
  <si>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</si>
  <si>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</si>
  <si>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</si>
  <si>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</si>
  <si>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</si>
  <si>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</si>
  <si>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</si>
  <si>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</si>
  <si>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</si>
  <si>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</si>
  <si>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</si>
  <si>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</si>
  <si>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</si>
  <si>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</si>
  <si>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</si>
  <si>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</si>
  <si>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</si>
  <si>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</si>
  <si>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</si>
  <si>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</si>
  <si>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</si>
  <si>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</si>
  <si>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</si>
  <si>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</si>
  <si>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</si>
  <si>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</si>
  <si>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</si>
  <si>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</si>
  <si>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</si>
  <si>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</si>
  <si>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</si>
  <si>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</si>
  <si>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</si>
  <si>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</si>
  <si>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</si>
  <si>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</si>
  <si>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</si>
  <si>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</si>
  <si>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</si>
  <si>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</si>
  <si>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</si>
  <si>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</si>
  <si>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</si>
  <si>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</si>
  <si>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</si>
  <si>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</si>
  <si>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</si>
  <si>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</si>
  <si>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</si>
  <si>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</si>
  <si>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</si>
  <si>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</si>
  <si>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</si>
  <si>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</si>
  <si>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</si>
  <si>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</si>
  <si>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</si>
  <si>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</si>
  <si>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</si>
  <si>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</si>
  <si>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</si>
  <si>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</si>
  <si>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</si>
  <si>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</si>
  <si>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</si>
  <si>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</si>
  <si>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</si>
  <si>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</si>
  <si>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</si>
  <si>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</si>
  <si>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</si>
  <si>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</si>
  <si>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</si>
  <si>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</si>
  <si>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</si>
  <si>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</si>
  <si>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</si>
  <si>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</si>
  <si>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</si>
  <si>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</si>
  <si>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</si>
  <si>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</si>
  <si>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</si>
  <si>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</si>
  <si>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</si>
  <si>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</si>
  <si>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</si>
  <si>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</si>
  <si>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</si>
  <si>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</si>
  <si>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</si>
  <si>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</si>
  <si>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</si>
  <si>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</si>
  <si>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</si>
  <si>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</si>
  <si>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</si>
  <si>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</si>
  <si>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</si>
  <si>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</si>
  <si>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</si>
  <si>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</si>
  <si>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</si>
  <si>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</si>
  <si>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</si>
  <si>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</si>
  <si>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</si>
  <si>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</si>
  <si>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</si>
  <si>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</si>
  <si>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</si>
  <si>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</si>
  <si>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</si>
  <si>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</si>
  <si>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</si>
  <si>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</si>
  <si>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</si>
  <si>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</si>
  <si>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</si>
  <si>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</si>
  <si>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</si>
  <si>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</si>
  <si>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</si>
  <si>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</si>
  <si>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</si>
  <si>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</si>
  <si>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</si>
  <si>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</si>
  <si>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</si>
  <si>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</si>
  <si>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</si>
  <si>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</si>
  <si>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</si>
  <si>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</si>
  <si>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</si>
  <si>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</si>
  <si>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</si>
  <si>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</si>
  <si>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</si>
  <si>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</si>
  <si>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</si>
  <si>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</si>
  <si>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</si>
  <si>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</si>
  <si>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</si>
  <si>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</si>
  <si>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</si>
  <si>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</si>
  <si>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</si>
  <si>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</si>
  <si>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</si>
  <si>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</si>
  <si>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</si>
  <si>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</si>
  <si>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</si>
  <si>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</si>
  <si>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</si>
  <si>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</si>
  <si>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</si>
  <si>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</si>
  <si>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</si>
  <si>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</si>
  <si>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</si>
  <si>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</si>
  <si>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</si>
  <si>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</si>
  <si>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</si>
  <si>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</si>
  <si>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</si>
  <si>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</si>
  <si>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</si>
  <si>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</si>
  <si>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</si>
  <si>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</si>
  <si>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</si>
  <si>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</si>
  <si>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</si>
  <si>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</si>
  <si>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</si>
  <si>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</si>
  <si>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</si>
  <si>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</si>
  <si>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</si>
  <si>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</si>
  <si>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</si>
  <si>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</si>
  <si>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</si>
  <si>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</si>
  <si>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</si>
  <si>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</si>
  <si>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</si>
  <si>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</si>
  <si>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</si>
  <si>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</si>
  <si>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</si>
  <si>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</si>
  <si>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</si>
  <si>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</si>
  <si>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</si>
  <si>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</si>
  <si>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</si>
  <si>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</si>
  <si>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</si>
  <si>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</si>
  <si>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</si>
  <si>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</si>
  <si>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</si>
  <si>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</si>
  <si>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</si>
  <si>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</si>
  <si>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</si>
  <si>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</si>
  <si>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</si>
  <si>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</si>
  <si>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</si>
  <si>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</si>
  <si>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</si>
  <si>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</si>
  <si>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</si>
  <si>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</si>
  <si>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</si>
  <si>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</si>
  <si>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</si>
  <si>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</si>
  <si>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</si>
  <si>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</si>
  <si>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</si>
  <si>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</si>
  <si>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</si>
  <si>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</si>
  <si>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</si>
  <si>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</si>
  <si>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</si>
  <si>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</si>
  <si>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</si>
  <si>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</si>
  <si>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</si>
  <si>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</si>
  <si>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</si>
  <si>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</si>
  <si>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</si>
  <si>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</si>
  <si>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</si>
  <si>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</si>
  <si>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</si>
  <si>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</si>
  <si>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</si>
  <si>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</si>
  <si>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</si>
  <si>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</si>
  <si>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</si>
  <si>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</si>
  <si>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</si>
  <si>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</si>
  <si>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</si>
  <si>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</si>
  <si>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</si>
  <si>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</si>
  <si>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</si>
  <si>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</si>
  <si>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</si>
  <si>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</si>
  <si>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</si>
  <si>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</si>
  <si>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</si>
  <si>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</si>
  <si>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</si>
  <si>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</si>
  <si>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</si>
  <si>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</si>
  <si>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</si>
  <si>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</si>
  <si>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</si>
  <si>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</si>
  <si>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</si>
  <si>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</si>
  <si>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</si>
  <si>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</si>
  <si>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</si>
  <si>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</si>
  <si>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</si>
  <si>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</si>
  <si>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</si>
  <si>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</si>
  <si>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</si>
  <si>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</si>
  <si>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</si>
  <si>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</si>
  <si>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</si>
  <si>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</si>
  <si>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</si>
  <si>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</si>
  <si>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</si>
  <si>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</si>
  <si>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</si>
  <si>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</si>
  <si>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</si>
  <si>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</si>
  <si>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</si>
  <si>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</si>
  <si>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</si>
  <si>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</si>
  <si>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</si>
  <si>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</si>
  <si>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</si>
  <si>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</si>
  <si>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</si>
  <si>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</si>
  <si>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</si>
  <si>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</si>
  <si>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</si>
  <si>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</si>
  <si>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</si>
  <si>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</si>
  <si>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</si>
  <si>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</si>
  <si>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</si>
  <si>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</si>
  <si>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</si>
  <si>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</si>
  <si>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</si>
  <si>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</si>
  <si>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</si>
  <si>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</si>
  <si>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</si>
  <si>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</si>
  <si>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</si>
  <si>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</si>
  <si>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</si>
  <si>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</si>
  <si>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</si>
  <si>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</si>
  <si>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</si>
  <si>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</si>
  <si>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*COVID 19 related provisions are deducted from balance sheet items</t>
  </si>
  <si>
    <t>Of which deferred tax</t>
  </si>
  <si>
    <t>Of which additional tier I capital qualifying instruments</t>
  </si>
  <si>
    <t>კოეფიციენტი</t>
  </si>
  <si>
    <t>თანხა (ლარი)</t>
  </si>
  <si>
    <t>Bank of Georgia</t>
  </si>
  <si>
    <t xml:space="preserve">Neil Janin </t>
  </si>
  <si>
    <t>Archil Gachechiladze</t>
  </si>
  <si>
    <t>www.bog.ge</t>
  </si>
  <si>
    <t>Tamaz Giorgadze</t>
  </si>
  <si>
    <t xml:space="preserve">Alasdair Breach </t>
  </si>
  <si>
    <t>Hanna Loikkanen</t>
  </si>
  <si>
    <t>Jonathan Muir</t>
  </si>
  <si>
    <t>QUILLEN III CECIL DYER</t>
  </si>
  <si>
    <t>Veronique mccarroll</t>
  </si>
  <si>
    <t>Levan Kulijanishvili</t>
  </si>
  <si>
    <t xml:space="preserve">Mikheil Gomarteli </t>
  </si>
  <si>
    <t>Giorgi Chiladze</t>
  </si>
  <si>
    <t>Vakhtang Bobokhidze</t>
  </si>
  <si>
    <t>Sulkhan Gvalia</t>
  </si>
  <si>
    <t>Giorgi Pailodze</t>
  </si>
  <si>
    <t>Bank of Georgia Group Plc</t>
  </si>
  <si>
    <t>JSC BGEO Group</t>
  </si>
  <si>
    <t>JSC Georgia Capital</t>
  </si>
  <si>
    <t>Fidelity Investments</t>
  </si>
  <si>
    <t>Table 9 (Capital), N39</t>
  </si>
  <si>
    <t>Table 9 (Capital), N17</t>
  </si>
  <si>
    <t>Table 9 (Capital), N13</t>
  </si>
  <si>
    <t>Table 9 (Capital), N18</t>
  </si>
  <si>
    <t>Table 9 (Capital), N10</t>
  </si>
  <si>
    <t>Table 9 (Capital), N15</t>
  </si>
  <si>
    <t>Table 9 (Capital), N37</t>
  </si>
  <si>
    <t>Table 9 (Capital), N28</t>
  </si>
  <si>
    <t>Table 9 (Capital), N2</t>
  </si>
  <si>
    <t>Table 9 (Capital), N12</t>
  </si>
  <si>
    <t>Table 9 (Capital), N3</t>
  </si>
  <si>
    <t>Table 9 (Capital), N6</t>
  </si>
  <si>
    <t>Table 9 (Capital), N4,N8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</si>
</sst>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[$-409]d\-mmm\-yyyy;@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9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9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0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85" fillId="0" borderId="0" xfId="0" applyFont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59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5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5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1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79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1" xfId="0" applyFont="1" applyFill="1" applyBorder="1" applyAlignment="1">
      <alignment horizontal="left"/>
    </xf>
    <xf numFmtId="0" fontId="100" fillId="3" borderId="82" xfId="0" applyFont="1" applyFill="1" applyBorder="1" applyAlignment="1">
      <alignment horizontal="left"/>
    </xf>
    <xf numFmtId="0" fontId="4" fillId="3" borderId="85" xfId="0" applyFont="1" applyFill="1" applyBorder="1" applyAlignment="1">
      <alignment vertical="center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88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8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vertical="center"/>
    </xf>
    <xf numFmtId="169" fontId="9" fillId="37" borderId="27" xfId="20" applyBorder="1"/>
    <xf numFmtId="169" fontId="9" fillId="37" borderId="92" xfId="20" applyBorder="1"/>
    <xf numFmtId="169" fontId="9" fillId="37" borderId="28" xfId="20" applyBorder="1"/>
    <xf numFmtId="0" fontId="3" fillId="0" borderId="93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3" xfId="0" applyFont="1" applyFill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84" fillId="0" borderId="83" xfId="0" applyFont="1" applyFill="1" applyBorder="1"/>
    <xf numFmtId="193" fontId="84" fillId="0" borderId="83" xfId="0" applyNumberFormat="1" applyFont="1" applyFill="1" applyBorder="1" applyAlignment="1">
      <alignment horizontal="center" vertical="center"/>
    </xf>
    <xf numFmtId="193" fontId="84" fillId="0" borderId="84" xfId="0" applyNumberFormat="1" applyFont="1" applyFill="1" applyBorder="1" applyAlignment="1">
      <alignment horizontal="center" vertical="center"/>
    </xf>
    <xf numFmtId="0" fontId="84" fillId="0" borderId="83" xfId="0" applyFont="1" applyFill="1" applyBorder="1" applyAlignment="1">
      <alignment horizontal="left" indent="1"/>
    </xf>
    <xf numFmtId="193" fontId="88" fillId="0" borderId="83" xfId="0" applyNumberFormat="1" applyFont="1" applyFill="1" applyBorder="1" applyAlignment="1">
      <alignment horizontal="center" vertical="center"/>
    </xf>
    <xf numFmtId="0" fontId="88" fillId="0" borderId="83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99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3" xfId="0" applyFont="1" applyFill="1" applyBorder="1" applyAlignment="1">
      <alignment horizontal="left" vertical="center" wrapText="1"/>
    </xf>
    <xf numFmtId="0" fontId="4" fillId="36" borderId="8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3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3" xfId="0" applyFont="1" applyBorder="1" applyAlignment="1">
      <alignment vertical="center" wrapText="1"/>
    </xf>
    <xf numFmtId="14" fontId="2" fillId="3" borderId="83" xfId="8" quotePrefix="1" applyNumberFormat="1" applyFont="1" applyFill="1" applyBorder="1" applyAlignment="1" applyProtection="1">
      <alignment horizontal="left"/>
      <protection locked="0"/>
    </xf>
    <xf numFmtId="3" fontId="105" fillId="36" borderId="83" xfId="0" applyNumberFormat="1" applyFont="1" applyFill="1" applyBorder="1" applyAlignment="1">
      <alignment vertical="center" wrapText="1"/>
    </xf>
    <xf numFmtId="3" fontId="105" fillId="36" borderId="84" xfId="0" applyNumberFormat="1" applyFont="1" applyFill="1" applyBorder="1" applyAlignment="1">
      <alignment vertical="center" wrapText="1"/>
    </xf>
    <xf numFmtId="3" fontId="105" fillId="0" borderId="83" xfId="0" applyNumberFormat="1" applyFont="1" applyBorder="1" applyAlignment="1">
      <alignment vertical="center" wrapText="1"/>
    </xf>
    <xf numFmtId="3" fontId="105" fillId="0" borderId="84" xfId="0" applyNumberFormat="1" applyFont="1" applyBorder="1" applyAlignment="1">
      <alignment vertical="center" wrapText="1"/>
    </xf>
    <xf numFmtId="3" fontId="105" fillId="0" borderId="83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3" xfId="17" applyFill="1" applyBorder="1" applyAlignment="1" applyProtection="1"/>
    <xf numFmtId="49" fontId="84" fillId="0" borderId="83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93" fontId="106" fillId="36" borderId="13" xfId="0" applyNumberFormat="1" applyFont="1" applyFill="1" applyBorder="1" applyAlignment="1">
      <alignment vertical="center"/>
    </xf>
    <xf numFmtId="193" fontId="107" fillId="36" borderId="16" xfId="0" applyNumberFormat="1" applyFont="1" applyFill="1" applyBorder="1" applyAlignment="1">
      <alignment vertical="center"/>
    </xf>
    <xf numFmtId="193" fontId="107" fillId="36" borderId="60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6" fillId="0" borderId="64" xfId="0" applyNumberFormat="1" applyFont="1" applyBorder="1" applyAlignment="1">
      <alignment horizontal="center"/>
    </xf>
    <xf numFmtId="167" fontId="106" fillId="0" borderId="62" xfId="0" applyNumberFormat="1" applyFont="1" applyBorder="1" applyAlignment="1">
      <alignment horizontal="center"/>
    </xf>
    <xf numFmtId="167" fontId="107" fillId="36" borderId="61" xfId="0" applyNumberFormat="1" applyFont="1" applyFill="1" applyBorder="1" applyAlignment="1">
      <alignment horizontal="center"/>
    </xf>
    <xf numFmtId="167" fontId="46" fillId="76" borderId="62" xfId="0" applyNumberFormat="1" applyFont="1" applyFill="1" applyBorder="1" applyAlignment="1">
      <alignment horizontal="center"/>
    </xf>
    <xf numFmtId="0" fontId="45" fillId="77" borderId="89" xfId="20964" applyFont="1" applyFill="1" applyBorder="1" applyAlignment="1">
      <alignment vertical="center"/>
    </xf>
    <xf numFmtId="0" fontId="45" fillId="77" borderId="86" xfId="20964" applyFont="1" applyFill="1" applyBorder="1" applyAlignment="1">
      <alignment vertical="center"/>
    </xf>
    <xf numFmtId="0" fontId="45" fillId="77" borderId="10" xfId="20964" applyFont="1" applyFill="1" applyBorder="1" applyAlignment="1">
      <alignment vertical="center"/>
    </xf>
    <xf numFmtId="0" fontId="108" fillId="70" borderId="91" xfId="20964" applyFont="1" applyFill="1" applyBorder="1" applyAlignment="1">
      <alignment horizontal="center" vertical="center"/>
    </xf>
    <xf numFmtId="0" fontId="108" fillId="70" borderId="10" xfId="20964" applyFont="1" applyFill="1" applyBorder="1" applyAlignment="1">
      <alignment horizontal="left" vertical="center" wrapText="1"/>
    </xf>
    <xf numFmtId="164" fontId="108" fillId="0" borderId="83" xfId="7" applyNumberFormat="1" applyFont="1" applyFill="1" applyBorder="1" applyAlignment="1" applyProtection="1">
      <alignment horizontal="right" vertical="center"/>
      <protection locked="0"/>
    </xf>
    <xf numFmtId="0" fontId="109" fillId="78" borderId="83" xfId="20964" applyFont="1" applyFill="1" applyBorder="1" applyAlignment="1">
      <alignment horizontal="center" vertical="center"/>
    </xf>
    <xf numFmtId="0" fontId="109" fillId="78" borderId="86" xfId="20964" applyFont="1" applyFill="1" applyBorder="1" applyAlignment="1">
      <alignment vertical="top" wrapText="1"/>
    </xf>
    <xf numFmtId="164" fontId="45" fillId="77" borderId="10" xfId="7" applyNumberFormat="1" applyFont="1" applyFill="1" applyBorder="1" applyAlignment="1">
      <alignment horizontal="right" vertical="center"/>
    </xf>
    <xf numFmtId="0" fontId="110" fillId="70" borderId="91" xfId="20964" applyFont="1" applyFill="1" applyBorder="1" applyAlignment="1">
      <alignment horizontal="center" vertical="center"/>
    </xf>
    <xf numFmtId="0" fontId="108" fillId="70" borderId="86" xfId="20964" applyFont="1" applyFill="1" applyBorder="1" applyAlignment="1">
      <alignment vertical="center" wrapText="1"/>
    </xf>
    <xf numFmtId="0" fontId="108" fillId="70" borderId="10" xfId="20964" applyFont="1" applyFill="1" applyBorder="1" applyAlignment="1">
      <alignment horizontal="left" vertical="center"/>
    </xf>
    <xf numFmtId="0" fontId="110" fillId="3" borderId="91" xfId="20964" applyFont="1" applyFill="1" applyBorder="1" applyAlignment="1">
      <alignment horizontal="center" vertical="center"/>
    </xf>
    <xf numFmtId="0" fontId="108" fillId="3" borderId="10" xfId="20964" applyFont="1" applyFill="1" applyBorder="1" applyAlignment="1">
      <alignment horizontal="left" vertical="center"/>
    </xf>
    <xf numFmtId="0" fontId="110" fillId="0" borderId="91" xfId="20964" applyFont="1" applyFill="1" applyBorder="1" applyAlignment="1">
      <alignment horizontal="center" vertical="center"/>
    </xf>
    <xf numFmtId="0" fontId="108" fillId="0" borderId="10" xfId="20964" applyFont="1" applyFill="1" applyBorder="1" applyAlignment="1">
      <alignment horizontal="left" vertical="center"/>
    </xf>
    <xf numFmtId="0" fontId="112" fillId="78" borderId="83" xfId="20964" applyFont="1" applyFill="1" applyBorder="1" applyAlignment="1">
      <alignment horizontal="center" vertical="center"/>
    </xf>
    <xf numFmtId="0" fontId="109" fillId="78" borderId="86" xfId="20964" applyFont="1" applyFill="1" applyBorder="1" applyAlignment="1">
      <alignment vertical="center"/>
    </xf>
    <xf numFmtId="164" fontId="108" fillId="78" borderId="83" xfId="7" applyNumberFormat="1" applyFont="1" applyFill="1" applyBorder="1" applyAlignment="1" applyProtection="1">
      <alignment horizontal="right" vertical="center"/>
      <protection locked="0"/>
    </xf>
    <xf numFmtId="0" fontId="109" fillId="77" borderId="89" xfId="20964" applyFont="1" applyFill="1" applyBorder="1" applyAlignment="1">
      <alignment vertical="center"/>
    </xf>
    <xf numFmtId="0" fontId="109" fillId="77" borderId="86" xfId="20964" applyFont="1" applyFill="1" applyBorder="1" applyAlignment="1">
      <alignment vertical="center"/>
    </xf>
    <xf numFmtId="164" fontId="109" fillId="77" borderId="10" xfId="7" applyNumberFormat="1" applyFont="1" applyFill="1" applyBorder="1" applyAlignment="1">
      <alignment horizontal="right" vertical="center"/>
    </xf>
    <xf numFmtId="0" fontId="113" fillId="3" borderId="91" xfId="20964" applyFont="1" applyFill="1" applyBorder="1" applyAlignment="1">
      <alignment horizontal="center" vertical="center"/>
    </xf>
    <xf numFmtId="0" fontId="114" fillId="78" borderId="83" xfId="20964" applyFont="1" applyFill="1" applyBorder="1" applyAlignment="1">
      <alignment horizontal="center" vertical="center"/>
    </xf>
    <xf numFmtId="0" fontId="45" fillId="78" borderId="86" xfId="20964" applyFont="1" applyFill="1" applyBorder="1" applyAlignment="1">
      <alignment vertical="center"/>
    </xf>
    <xf numFmtId="0" fontId="113" fillId="70" borderId="91" xfId="20964" applyFont="1" applyFill="1" applyBorder="1" applyAlignment="1">
      <alignment horizontal="center" vertical="center"/>
    </xf>
    <xf numFmtId="164" fontId="108" fillId="3" borderId="83" xfId="7" applyNumberFormat="1" applyFont="1" applyFill="1" applyBorder="1" applyAlignment="1" applyProtection="1">
      <alignment horizontal="right" vertical="center"/>
      <protection locked="0"/>
    </xf>
    <xf numFmtId="0" fontId="114" fillId="3" borderId="83" xfId="20964" applyFont="1" applyFill="1" applyBorder="1" applyAlignment="1">
      <alignment horizontal="center" vertical="center"/>
    </xf>
    <xf numFmtId="0" fontId="45" fillId="3" borderId="86" xfId="20964" applyFont="1" applyFill="1" applyBorder="1" applyAlignment="1">
      <alignment vertical="center"/>
    </xf>
    <xf numFmtId="0" fontId="110" fillId="70" borderId="83" xfId="20964" applyFont="1" applyFill="1" applyBorder="1" applyAlignment="1">
      <alignment horizontal="center" vertical="center"/>
    </xf>
    <xf numFmtId="0" fontId="19" fillId="70" borderId="83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4" fillId="0" borderId="83" xfId="0" applyFont="1" applyBorder="1" applyAlignment="1">
      <alignment horizontal="center"/>
    </xf>
    <xf numFmtId="0" fontId="88" fillId="0" borderId="83" xfId="0" applyFont="1" applyBorder="1" applyAlignment="1">
      <alignment horizontal="right" wrapText="1"/>
    </xf>
    <xf numFmtId="193" fontId="88" fillId="0" borderId="83" xfId="0" applyNumberFormat="1" applyFont="1" applyBorder="1" applyAlignment="1">
      <alignment vertical="center"/>
    </xf>
    <xf numFmtId="0" fontId="85" fillId="0" borderId="83" xfId="0" applyFont="1" applyBorder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99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45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0" fontId="2" fillId="0" borderId="89" xfId="0" applyFont="1" applyBorder="1" applyAlignment="1">
      <alignment wrapText="1"/>
    </xf>
    <xf numFmtId="0" fontId="84" fillId="0" borderId="87" xfId="0" applyFont="1" applyBorder="1" applyAlignment="1"/>
    <xf numFmtId="0" fontId="2" fillId="0" borderId="87" xfId="0" applyFont="1" applyBorder="1" applyAlignment="1"/>
    <xf numFmtId="0" fontId="2" fillId="0" borderId="87" xfId="0" applyFont="1" applyBorder="1" applyAlignment="1">
      <alignment wrapText="1"/>
    </xf>
    <xf numFmtId="0" fontId="95" fillId="0" borderId="83" xfId="0" applyFont="1" applyBorder="1"/>
    <xf numFmtId="0" fontId="95" fillId="0" borderId="83" xfId="0" applyFont="1" applyBorder="1" applyAlignment="1">
      <alignment horizontal="left" vertical="center" wrapText="1"/>
    </xf>
    <xf numFmtId="10" fontId="115" fillId="0" borderId="83" xfId="0" applyNumberFormat="1" applyFont="1" applyBorder="1" applyAlignment="1">
      <alignment horizontal="right" vertical="center"/>
    </xf>
    <xf numFmtId="0" fontId="95" fillId="0" borderId="21" xfId="0" applyFont="1" applyBorder="1" applyAlignment="1">
      <alignment vertical="center"/>
    </xf>
    <xf numFmtId="165" fontId="3" fillId="0" borderId="83" xfId="20962" applyNumberFormat="1" applyFont="1" applyFill="1" applyBorder="1" applyAlignment="1">
      <alignment horizontal="left" vertical="center" wrapText="1"/>
    </xf>
    <xf numFmtId="165" fontId="4" fillId="36" borderId="83" xfId="20962" applyNumberFormat="1" applyFont="1" applyFill="1" applyBorder="1" applyAlignment="1">
      <alignment horizontal="left" vertical="center" wrapText="1"/>
    </xf>
    <xf numFmtId="165" fontId="101" fillId="0" borderId="83" xfId="20962" applyNumberFormat="1" applyFont="1" applyFill="1" applyBorder="1" applyAlignment="1">
      <alignment horizontal="left" vertical="center" wrapText="1"/>
    </xf>
    <xf numFmtId="165" fontId="103" fillId="0" borderId="25" xfId="20962" applyNumberFormat="1" applyFont="1" applyFill="1" applyBorder="1" applyAlignment="1" applyProtection="1">
      <alignment horizontal="left" vertical="center"/>
    </xf>
    <xf numFmtId="43" fontId="3" fillId="0" borderId="84" xfId="7" applyFont="1" applyFill="1" applyBorder="1" applyAlignment="1">
      <alignment horizontal="left" vertical="center" wrapText="1"/>
    </xf>
    <xf numFmtId="43" fontId="4" fillId="36" borderId="84" xfId="7" applyFont="1" applyFill="1" applyBorder="1" applyAlignment="1">
      <alignment horizontal="left" vertical="center" wrapText="1"/>
    </xf>
    <xf numFmtId="43" fontId="101" fillId="0" borderId="84" xfId="7" applyFont="1" applyFill="1" applyBorder="1" applyAlignment="1">
      <alignment horizontal="left" vertical="center" wrapText="1"/>
    </xf>
    <xf numFmtId="43" fontId="4" fillId="36" borderId="20" xfId="7" applyFont="1" applyFill="1" applyBorder="1" applyAlignment="1">
      <alignment horizontal="center" vertical="center" wrapText="1"/>
    </xf>
    <xf numFmtId="43" fontId="97" fillId="0" borderId="26" xfId="7" applyFont="1" applyFill="1" applyBorder="1" applyAlignment="1" applyProtection="1">
      <alignment horizontal="left" vertical="center"/>
    </xf>
    <xf numFmtId="164" fontId="3" fillId="0" borderId="83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84" xfId="7" applyNumberFormat="1" applyFont="1" applyFill="1" applyBorder="1" applyAlignment="1">
      <alignment vertical="center"/>
    </xf>
    <xf numFmtId="164" fontId="3" fillId="3" borderId="86" xfId="7" applyNumberFormat="1" applyFont="1" applyFill="1" applyBorder="1" applyAlignment="1">
      <alignment vertical="center"/>
    </xf>
    <xf numFmtId="164" fontId="3" fillId="3" borderId="87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0" fontId="3" fillId="0" borderId="97" xfId="20962" applyNumberFormat="1" applyFont="1" applyFill="1" applyBorder="1" applyAlignment="1">
      <alignment vertical="center"/>
    </xf>
    <xf numFmtId="10" fontId="3" fillId="0" borderId="98" xfId="20962" applyNumberFormat="1" applyFont="1" applyFill="1" applyBorder="1" applyAlignment="1">
      <alignment vertical="center"/>
    </xf>
    <xf numFmtId="10" fontId="108" fillId="0" borderId="83" xfId="20962" applyNumberFormat="1" applyFont="1" applyFill="1" applyBorder="1" applyAlignment="1" applyProtection="1">
      <alignment horizontal="right" vertical="center"/>
      <protection locked="0"/>
    </xf>
    <xf numFmtId="194" fontId="2" fillId="0" borderId="0" xfId="0" applyNumberFormat="1" applyFont="1"/>
    <xf numFmtId="194" fontId="0" fillId="0" borderId="0" xfId="0" applyNumberFormat="1"/>
    <xf numFmtId="194" fontId="84" fillId="0" borderId="0" xfId="0" applyNumberFormat="1" applyFont="1"/>
    <xf numFmtId="194" fontId="3" fillId="0" borderId="0" xfId="0" applyNumberFormat="1" applyFont="1" applyFill="1"/>
    <xf numFmtId="194" fontId="2" fillId="0" borderId="0" xfId="11" applyNumberFormat="1" applyFont="1" applyFill="1" applyBorder="1" applyAlignment="1" applyProtection="1"/>
    <xf numFmtId="194" fontId="95" fillId="0" borderId="0" xfId="11" applyNumberFormat="1" applyFont="1" applyFill="1" applyBorder="1" applyAlignment="1" applyProtection="1"/>
    <xf numFmtId="194" fontId="85" fillId="0" borderId="0" xfId="0" applyNumberFormat="1" applyFont="1"/>
    <xf numFmtId="0" fontId="94" fillId="0" borderId="68" xfId="0" applyFont="1" applyBorder="1" applyAlignment="1">
      <alignment horizontal="left" wrapText="1"/>
    </xf>
    <xf numFmtId="0" fontId="94" fillId="0" borderId="67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69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84" fillId="0" borderId="84" xfId="0" applyFont="1" applyBorder="1" applyAlignment="1"/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86" fillId="0" borderId="83" xfId="0" applyFont="1" applyFill="1" applyBorder="1" applyAlignment="1">
      <alignment horizontal="center" vertical="center" wrapText="1"/>
    </xf>
    <xf numFmtId="0" fontId="84" fillId="0" borderId="83" xfId="0" applyFont="1" applyFill="1" applyBorder="1" applyAlignment="1">
      <alignment horizontal="center" vertical="center" wrapText="1"/>
    </xf>
    <xf numFmtId="0" fontId="45" fillId="0" borderId="83" xfId="11" applyFont="1" applyFill="1" applyBorder="1" applyAlignment="1" applyProtection="1">
      <alignment horizontal="center" vertical="center" wrapText="1"/>
    </xf>
    <xf numFmtId="0" fontId="45" fillId="0" borderId="84" xfId="11" applyFont="1" applyFill="1" applyBorder="1" applyAlignment="1" applyProtection="1">
      <alignment horizontal="center" vertical="center" wrapText="1"/>
    </xf>
    <xf numFmtId="0" fontId="45" fillId="0" borderId="73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4" xfId="13" applyFont="1" applyFill="1" applyBorder="1" applyAlignment="1" applyProtection="1">
      <alignment horizontal="center" vertical="center" wrapText="1"/>
      <protection locked="0"/>
    </xf>
    <xf numFmtId="0" fontId="99" fillId="3" borderId="66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2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5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86" fillId="0" borderId="77" xfId="0" applyFont="1" applyBorder="1" applyAlignment="1">
      <alignment horizontal="center"/>
    </xf>
    <xf numFmtId="0" fontId="86" fillId="0" borderId="7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B3" sqref="B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8"/>
      <c r="B1" s="226" t="s">
        <v>355</v>
      </c>
      <c r="C1" s="178"/>
    </row>
    <row r="2" spans="1:3">
      <c r="A2" s="227">
        <v>1</v>
      </c>
      <c r="B2" s="395" t="s">
        <v>356</v>
      </c>
      <c r="C2" s="450" t="s">
        <v>506</v>
      </c>
    </row>
    <row r="3" spans="1:3">
      <c r="A3" s="227">
        <v>2</v>
      </c>
      <c r="B3" s="396" t="s">
        <v>352</v>
      </c>
      <c r="C3" s="450" t="s">
        <v>507</v>
      </c>
    </row>
    <row r="4" spans="1:3">
      <c r="A4" s="227">
        <v>3</v>
      </c>
      <c r="B4" s="397" t="s">
        <v>357</v>
      </c>
      <c r="C4" s="450" t="s">
        <v>508</v>
      </c>
    </row>
    <row r="5" spans="1:3">
      <c r="A5" s="228">
        <v>4</v>
      </c>
      <c r="B5" s="398" t="s">
        <v>353</v>
      </c>
      <c r="C5" s="450" t="s">
        <v>509</v>
      </c>
    </row>
    <row r="6" spans="1:3" s="229" customFormat="1" ht="45.75" customHeight="1">
      <c r="A6" s="513" t="s">
        <v>437</v>
      </c>
      <c r="B6" s="514"/>
      <c r="C6" s="514"/>
    </row>
    <row r="7" spans="1:3" ht="15">
      <c r="A7" s="230" t="s">
        <v>34</v>
      </c>
      <c r="B7" s="226" t="s">
        <v>354</v>
      </c>
    </row>
    <row r="8" spans="1:3">
      <c r="A8" s="178">
        <v>1</v>
      </c>
      <c r="B8" s="276" t="s">
        <v>25</v>
      </c>
    </row>
    <row r="9" spans="1:3">
      <c r="A9" s="178">
        <v>2</v>
      </c>
      <c r="B9" s="277" t="s">
        <v>26</v>
      </c>
    </row>
    <row r="10" spans="1:3">
      <c r="A10" s="178">
        <v>3</v>
      </c>
      <c r="B10" s="277" t="s">
        <v>27</v>
      </c>
    </row>
    <row r="11" spans="1:3">
      <c r="A11" s="178">
        <v>4</v>
      </c>
      <c r="B11" s="277" t="s">
        <v>28</v>
      </c>
      <c r="C11" s="101"/>
    </row>
    <row r="12" spans="1:3">
      <c r="A12" s="178">
        <v>5</v>
      </c>
      <c r="B12" s="277" t="s">
        <v>29</v>
      </c>
    </row>
    <row r="13" spans="1:3">
      <c r="A13" s="178">
        <v>6</v>
      </c>
      <c r="B13" s="278" t="s">
        <v>364</v>
      </c>
    </row>
    <row r="14" spans="1:3">
      <c r="A14" s="178">
        <v>7</v>
      </c>
      <c r="B14" s="277" t="s">
        <v>358</v>
      </c>
    </row>
    <row r="15" spans="1:3">
      <c r="A15" s="178">
        <v>8</v>
      </c>
      <c r="B15" s="277" t="s">
        <v>359</v>
      </c>
    </row>
    <row r="16" spans="1:3">
      <c r="A16" s="178">
        <v>9</v>
      </c>
      <c r="B16" s="277" t="s">
        <v>30</v>
      </c>
    </row>
    <row r="17" spans="1:2">
      <c r="A17" s="394" t="s">
        <v>436</v>
      </c>
      <c r="B17" s="393" t="s">
        <v>420</v>
      </c>
    </row>
    <row r="18" spans="1:2">
      <c r="A18" s="178">
        <v>10</v>
      </c>
      <c r="B18" s="277" t="s">
        <v>31</v>
      </c>
    </row>
    <row r="19" spans="1:2">
      <c r="A19" s="178">
        <v>11</v>
      </c>
      <c r="B19" s="278" t="s">
        <v>360</v>
      </c>
    </row>
    <row r="20" spans="1:2">
      <c r="A20" s="178">
        <v>12</v>
      </c>
      <c r="B20" s="278" t="s">
        <v>32</v>
      </c>
    </row>
    <row r="21" spans="1:2">
      <c r="A21" s="178">
        <v>13</v>
      </c>
      <c r="B21" s="279" t="s">
        <v>361</v>
      </c>
    </row>
    <row r="22" spans="1:2">
      <c r="A22" s="178">
        <v>14</v>
      </c>
      <c r="B22" s="276" t="s">
        <v>388</v>
      </c>
    </row>
    <row r="23" spans="1:2">
      <c r="A23" s="231">
        <v>15</v>
      </c>
      <c r="B23" s="278" t="s">
        <v>33</v>
      </c>
    </row>
    <row r="24" spans="1:2">
      <c r="A24" s="104"/>
      <c r="B24" s="20"/>
    </row>
    <row r="25" spans="1:2">
      <c r="A25" s="104"/>
      <c r="B25" s="20"/>
    </row>
    <row r="26" spans="1:2">
      <c r="A26" s="10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="90" zoomScaleNormal="90" workbookViewId="0">
      <pane xSplit="1" ySplit="5" topLeftCell="B2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9.5703125" style="10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506</v>
      </c>
    </row>
    <row r="2" spans="1:3" s="91" customFormat="1" ht="15.75" customHeight="1">
      <c r="A2" s="91" t="s">
        <v>36</v>
      </c>
      <c r="B2" s="510">
        <v>44196</v>
      </c>
    </row>
    <row r="3" spans="1:3" s="91" customFormat="1" ht="15.75" customHeight="1"/>
    <row r="4" spans="1:3" ht="13.5" thickBot="1">
      <c r="A4" s="104" t="s">
        <v>256</v>
      </c>
      <c r="B4" s="159" t="s">
        <v>255</v>
      </c>
    </row>
    <row r="5" spans="1:3">
      <c r="A5" s="105" t="s">
        <v>11</v>
      </c>
      <c r="B5" s="106"/>
      <c r="C5" s="107" t="s">
        <v>78</v>
      </c>
    </row>
    <row r="6" spans="1:3">
      <c r="A6" s="108">
        <v>1</v>
      </c>
      <c r="B6" s="109" t="s">
        <v>254</v>
      </c>
      <c r="C6" s="110">
        <f>SUM(C7:C11)</f>
        <v>1873326234.9646964</v>
      </c>
    </row>
    <row r="7" spans="1:3">
      <c r="A7" s="108">
        <v>2</v>
      </c>
      <c r="B7" s="111" t="s">
        <v>253</v>
      </c>
      <c r="C7" s="112">
        <v>27993660.18</v>
      </c>
    </row>
    <row r="8" spans="1:3">
      <c r="A8" s="108">
        <v>3</v>
      </c>
      <c r="B8" s="113" t="s">
        <v>252</v>
      </c>
      <c r="C8" s="112">
        <v>227713533.41999999</v>
      </c>
    </row>
    <row r="9" spans="1:3">
      <c r="A9" s="108">
        <v>4</v>
      </c>
      <c r="B9" s="113" t="s">
        <v>251</v>
      </c>
      <c r="C9" s="112">
        <v>57286904</v>
      </c>
    </row>
    <row r="10" spans="1:3">
      <c r="A10" s="108">
        <v>5</v>
      </c>
      <c r="B10" s="113" t="s">
        <v>250</v>
      </c>
      <c r="C10" s="112"/>
    </row>
    <row r="11" spans="1:3">
      <c r="A11" s="108">
        <v>6</v>
      </c>
      <c r="B11" s="114" t="s">
        <v>249</v>
      </c>
      <c r="C11" s="112">
        <v>1560332137.3646965</v>
      </c>
    </row>
    <row r="12" spans="1:3" s="84" customFormat="1">
      <c r="A12" s="108">
        <v>7</v>
      </c>
      <c r="B12" s="109" t="s">
        <v>248</v>
      </c>
      <c r="C12" s="115">
        <f>SUM(C13:C27)</f>
        <v>211796125.450995</v>
      </c>
    </row>
    <row r="13" spans="1:3" s="84" customFormat="1">
      <c r="A13" s="108">
        <v>8</v>
      </c>
      <c r="B13" s="116" t="s">
        <v>247</v>
      </c>
      <c r="C13" s="117">
        <v>57286904</v>
      </c>
    </row>
    <row r="14" spans="1:3" s="84" customFormat="1" ht="25.5">
      <c r="A14" s="108">
        <v>9</v>
      </c>
      <c r="B14" s="118" t="s">
        <v>246</v>
      </c>
      <c r="C14" s="117">
        <v>0</v>
      </c>
    </row>
    <row r="15" spans="1:3" s="84" customFormat="1">
      <c r="A15" s="108">
        <v>10</v>
      </c>
      <c r="B15" s="119" t="s">
        <v>245</v>
      </c>
      <c r="C15" s="117">
        <v>129912998.63</v>
      </c>
    </row>
    <row r="16" spans="1:3" s="84" customFormat="1">
      <c r="A16" s="108">
        <v>11</v>
      </c>
      <c r="B16" s="120" t="s">
        <v>244</v>
      </c>
      <c r="C16" s="117">
        <v>0</v>
      </c>
    </row>
    <row r="17" spans="1:3" s="84" customFormat="1">
      <c r="A17" s="108">
        <v>12</v>
      </c>
      <c r="B17" s="119" t="s">
        <v>243</v>
      </c>
      <c r="C17" s="117">
        <v>2237680.2000000002</v>
      </c>
    </row>
    <row r="18" spans="1:3" s="84" customFormat="1">
      <c r="A18" s="108">
        <v>13</v>
      </c>
      <c r="B18" s="119" t="s">
        <v>242</v>
      </c>
      <c r="C18" s="117">
        <v>2272134.7509949999</v>
      </c>
    </row>
    <row r="19" spans="1:3" s="84" customFormat="1">
      <c r="A19" s="108">
        <v>14</v>
      </c>
      <c r="B19" s="119" t="s">
        <v>241</v>
      </c>
      <c r="C19" s="117">
        <v>0</v>
      </c>
    </row>
    <row r="20" spans="1:3" s="84" customFormat="1">
      <c r="A20" s="108">
        <v>15</v>
      </c>
      <c r="B20" s="119" t="s">
        <v>240</v>
      </c>
      <c r="C20" s="117">
        <v>10208259</v>
      </c>
    </row>
    <row r="21" spans="1:3" s="84" customFormat="1" ht="25.5">
      <c r="A21" s="108">
        <v>16</v>
      </c>
      <c r="B21" s="118" t="s">
        <v>239</v>
      </c>
      <c r="C21" s="117">
        <v>0</v>
      </c>
    </row>
    <row r="22" spans="1:3" s="84" customFormat="1">
      <c r="A22" s="108">
        <v>17</v>
      </c>
      <c r="B22" s="121" t="s">
        <v>238</v>
      </c>
      <c r="C22" s="117">
        <v>9878148.8699999992</v>
      </c>
    </row>
    <row r="23" spans="1:3" s="84" customFormat="1">
      <c r="A23" s="108">
        <v>18</v>
      </c>
      <c r="B23" s="118" t="s">
        <v>237</v>
      </c>
      <c r="C23" s="117">
        <v>0</v>
      </c>
    </row>
    <row r="24" spans="1:3" s="84" customFormat="1" ht="25.5">
      <c r="A24" s="108">
        <v>19</v>
      </c>
      <c r="B24" s="118" t="s">
        <v>214</v>
      </c>
      <c r="C24" s="117">
        <v>0</v>
      </c>
    </row>
    <row r="25" spans="1:3" s="84" customFormat="1">
      <c r="A25" s="108">
        <v>20</v>
      </c>
      <c r="B25" s="122" t="s">
        <v>236</v>
      </c>
      <c r="C25" s="117">
        <v>0</v>
      </c>
    </row>
    <row r="26" spans="1:3" s="84" customFormat="1">
      <c r="A26" s="108">
        <v>21</v>
      </c>
      <c r="B26" s="122" t="s">
        <v>235</v>
      </c>
      <c r="C26" s="117">
        <v>0</v>
      </c>
    </row>
    <row r="27" spans="1:3" s="84" customFormat="1">
      <c r="A27" s="108">
        <v>22</v>
      </c>
      <c r="B27" s="122" t="s">
        <v>234</v>
      </c>
      <c r="C27" s="117">
        <v>0</v>
      </c>
    </row>
    <row r="28" spans="1:3" s="84" customFormat="1">
      <c r="A28" s="108">
        <v>23</v>
      </c>
      <c r="B28" s="123" t="s">
        <v>233</v>
      </c>
      <c r="C28" s="115">
        <f>C6-C12</f>
        <v>1661530109.5137014</v>
      </c>
    </row>
    <row r="29" spans="1:3" s="84" customFormat="1">
      <c r="A29" s="124"/>
      <c r="B29" s="125"/>
      <c r="C29" s="117"/>
    </row>
    <row r="30" spans="1:3" s="84" customFormat="1">
      <c r="A30" s="124">
        <v>24</v>
      </c>
      <c r="B30" s="123" t="s">
        <v>232</v>
      </c>
      <c r="C30" s="115">
        <f>C31+C34</f>
        <v>327660000</v>
      </c>
    </row>
    <row r="31" spans="1:3" s="84" customFormat="1">
      <c r="A31" s="124">
        <v>25</v>
      </c>
      <c r="B31" s="113" t="s">
        <v>231</v>
      </c>
      <c r="C31" s="126">
        <f>C32+C33</f>
        <v>0</v>
      </c>
    </row>
    <row r="32" spans="1:3" s="84" customFormat="1">
      <c r="A32" s="124">
        <v>26</v>
      </c>
      <c r="B32" s="127" t="s">
        <v>313</v>
      </c>
      <c r="C32" s="117"/>
    </row>
    <row r="33" spans="1:3" s="84" customFormat="1">
      <c r="A33" s="124">
        <v>27</v>
      </c>
      <c r="B33" s="127" t="s">
        <v>230</v>
      </c>
      <c r="C33" s="117"/>
    </row>
    <row r="34" spans="1:3" s="84" customFormat="1">
      <c r="A34" s="124">
        <v>28</v>
      </c>
      <c r="B34" s="113" t="s">
        <v>229</v>
      </c>
      <c r="C34" s="117">
        <v>327660000</v>
      </c>
    </row>
    <row r="35" spans="1:3" s="84" customFormat="1">
      <c r="A35" s="124">
        <v>29</v>
      </c>
      <c r="B35" s="123" t="s">
        <v>228</v>
      </c>
      <c r="C35" s="115">
        <f>SUM(C36:C40)</f>
        <v>0</v>
      </c>
    </row>
    <row r="36" spans="1:3" s="84" customFormat="1">
      <c r="A36" s="124">
        <v>30</v>
      </c>
      <c r="B36" s="118" t="s">
        <v>227</v>
      </c>
      <c r="C36" s="117"/>
    </row>
    <row r="37" spans="1:3" s="84" customFormat="1">
      <c r="A37" s="124">
        <v>31</v>
      </c>
      <c r="B37" s="119" t="s">
        <v>226</v>
      </c>
      <c r="C37" s="117"/>
    </row>
    <row r="38" spans="1:3" s="84" customFormat="1" ht="25.5">
      <c r="A38" s="124">
        <v>32</v>
      </c>
      <c r="B38" s="118" t="s">
        <v>225</v>
      </c>
      <c r="C38" s="117"/>
    </row>
    <row r="39" spans="1:3" s="84" customFormat="1" ht="25.5">
      <c r="A39" s="124">
        <v>33</v>
      </c>
      <c r="B39" s="118" t="s">
        <v>214</v>
      </c>
      <c r="C39" s="117"/>
    </row>
    <row r="40" spans="1:3" s="84" customFormat="1">
      <c r="A40" s="124">
        <v>34</v>
      </c>
      <c r="B40" s="122" t="s">
        <v>224</v>
      </c>
      <c r="C40" s="117"/>
    </row>
    <row r="41" spans="1:3" s="84" customFormat="1">
      <c r="A41" s="124">
        <v>35</v>
      </c>
      <c r="B41" s="123" t="s">
        <v>223</v>
      </c>
      <c r="C41" s="115">
        <f>C30-C35</f>
        <v>327660000</v>
      </c>
    </row>
    <row r="42" spans="1:3" s="84" customFormat="1">
      <c r="A42" s="124"/>
      <c r="B42" s="125"/>
      <c r="C42" s="117"/>
    </row>
    <row r="43" spans="1:3" s="84" customFormat="1">
      <c r="A43" s="124">
        <v>36</v>
      </c>
      <c r="B43" s="128" t="s">
        <v>222</v>
      </c>
      <c r="C43" s="115">
        <f>SUM(C44:C46)</f>
        <v>830144625.41448152</v>
      </c>
    </row>
    <row r="44" spans="1:3" s="84" customFormat="1">
      <c r="A44" s="124">
        <v>37</v>
      </c>
      <c r="B44" s="113" t="s">
        <v>221</v>
      </c>
      <c r="C44" s="117">
        <v>652043400</v>
      </c>
    </row>
    <row r="45" spans="1:3" s="84" customFormat="1">
      <c r="A45" s="124">
        <v>38</v>
      </c>
      <c r="B45" s="113" t="s">
        <v>220</v>
      </c>
      <c r="C45" s="117">
        <v>0</v>
      </c>
    </row>
    <row r="46" spans="1:3" s="84" customFormat="1">
      <c r="A46" s="124">
        <v>39</v>
      </c>
      <c r="B46" s="113" t="s">
        <v>219</v>
      </c>
      <c r="C46" s="117">
        <v>178101225.41448152</v>
      </c>
    </row>
    <row r="47" spans="1:3" s="84" customFormat="1">
      <c r="A47" s="124">
        <v>40</v>
      </c>
      <c r="B47" s="128" t="s">
        <v>218</v>
      </c>
      <c r="C47" s="115">
        <f>SUM(C48:C51)</f>
        <v>0</v>
      </c>
    </row>
    <row r="48" spans="1:3" s="84" customFormat="1">
      <c r="A48" s="124">
        <v>41</v>
      </c>
      <c r="B48" s="118" t="s">
        <v>217</v>
      </c>
      <c r="C48" s="117"/>
    </row>
    <row r="49" spans="1:3" s="84" customFormat="1">
      <c r="A49" s="124">
        <v>42</v>
      </c>
      <c r="B49" s="119" t="s">
        <v>216</v>
      </c>
      <c r="C49" s="117"/>
    </row>
    <row r="50" spans="1:3" s="84" customFormat="1">
      <c r="A50" s="124">
        <v>43</v>
      </c>
      <c r="B50" s="118" t="s">
        <v>215</v>
      </c>
      <c r="C50" s="117"/>
    </row>
    <row r="51" spans="1:3" s="84" customFormat="1" ht="25.5">
      <c r="A51" s="124">
        <v>44</v>
      </c>
      <c r="B51" s="118" t="s">
        <v>214</v>
      </c>
      <c r="C51" s="117"/>
    </row>
    <row r="52" spans="1:3" s="84" customFormat="1" ht="13.5" thickBot="1">
      <c r="A52" s="129">
        <v>45</v>
      </c>
      <c r="B52" s="130" t="s">
        <v>213</v>
      </c>
      <c r="C52" s="131">
        <f>C43-C47</f>
        <v>830144625.41448152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showGridLines="0" workbookViewId="0">
      <selection activeCell="B1" sqref="B1"/>
    </sheetView>
  </sheetViews>
  <sheetFormatPr defaultColWidth="9.140625" defaultRowHeight="12.75"/>
  <cols>
    <col min="1" max="1" width="9.42578125" style="293" bestFit="1" customWidth="1"/>
    <col min="2" max="2" width="59" style="293" customWidth="1"/>
    <col min="3" max="3" width="16.7109375" style="293" bestFit="1" customWidth="1"/>
    <col min="4" max="4" width="16" style="293" bestFit="1" customWidth="1"/>
    <col min="5" max="16384" width="9.140625" style="293"/>
  </cols>
  <sheetData>
    <row r="1" spans="1:4" ht="15">
      <c r="A1" s="364" t="s">
        <v>35</v>
      </c>
      <c r="B1" s="365" t="s">
        <v>506</v>
      </c>
    </row>
    <row r="2" spans="1:4" s="259" customFormat="1" ht="15.75" customHeight="1">
      <c r="A2" s="259" t="s">
        <v>36</v>
      </c>
      <c r="B2" s="511">
        <v>44196</v>
      </c>
    </row>
    <row r="3" spans="1:4" s="259" customFormat="1" ht="15.75" customHeight="1"/>
    <row r="4" spans="1:4" ht="13.5" thickBot="1">
      <c r="A4" s="320" t="s">
        <v>419</v>
      </c>
      <c r="B4" s="376" t="s">
        <v>420</v>
      </c>
    </row>
    <row r="5" spans="1:4" s="377" customFormat="1">
      <c r="A5" s="535" t="s">
        <v>423</v>
      </c>
      <c r="B5" s="536"/>
      <c r="C5" s="366" t="s">
        <v>421</v>
      </c>
      <c r="D5" s="367" t="s">
        <v>422</v>
      </c>
    </row>
    <row r="6" spans="1:4" s="378" customFormat="1">
      <c r="A6" s="368">
        <v>1</v>
      </c>
      <c r="B6" s="369" t="s">
        <v>424</v>
      </c>
      <c r="C6" s="369"/>
      <c r="D6" s="370"/>
    </row>
    <row r="7" spans="1:4" s="378" customFormat="1">
      <c r="A7" s="371" t="s">
        <v>410</v>
      </c>
      <c r="B7" s="372" t="s">
        <v>425</v>
      </c>
      <c r="C7" s="486">
        <v>4.4999999999999998E-2</v>
      </c>
      <c r="D7" s="490">
        <v>721804223.56082201</v>
      </c>
    </row>
    <row r="8" spans="1:4" s="378" customFormat="1">
      <c r="A8" s="371" t="s">
        <v>411</v>
      </c>
      <c r="B8" s="372" t="s">
        <v>426</v>
      </c>
      <c r="C8" s="486">
        <v>0.06</v>
      </c>
      <c r="D8" s="490">
        <v>962405631.41442931</v>
      </c>
    </row>
    <row r="9" spans="1:4" s="378" customFormat="1">
      <c r="A9" s="371" t="s">
        <v>412</v>
      </c>
      <c r="B9" s="372" t="s">
        <v>427</v>
      </c>
      <c r="C9" s="486">
        <v>0.08</v>
      </c>
      <c r="D9" s="490">
        <v>1283207508.5525725</v>
      </c>
    </row>
    <row r="10" spans="1:4" s="378" customFormat="1">
      <c r="A10" s="368" t="s">
        <v>413</v>
      </c>
      <c r="B10" s="369" t="s">
        <v>428</v>
      </c>
      <c r="C10" s="487"/>
      <c r="D10" s="491"/>
    </row>
    <row r="11" spans="1:4" s="379" customFormat="1">
      <c r="A11" s="373" t="s">
        <v>414</v>
      </c>
      <c r="B11" s="374" t="s">
        <v>429</v>
      </c>
      <c r="C11" s="488">
        <v>0</v>
      </c>
      <c r="D11" s="492">
        <v>0</v>
      </c>
    </row>
    <row r="12" spans="1:4" s="379" customFormat="1">
      <c r="A12" s="373" t="s">
        <v>415</v>
      </c>
      <c r="B12" s="374" t="s">
        <v>430</v>
      </c>
      <c r="C12" s="488">
        <v>0</v>
      </c>
      <c r="D12" s="492">
        <v>0</v>
      </c>
    </row>
    <row r="13" spans="1:4" s="379" customFormat="1">
      <c r="A13" s="373" t="s">
        <v>416</v>
      </c>
      <c r="B13" s="374" t="s">
        <v>431</v>
      </c>
      <c r="C13" s="488">
        <v>0.02</v>
      </c>
      <c r="D13" s="492">
        <v>320801877.13814312</v>
      </c>
    </row>
    <row r="14" spans="1:4" s="379" customFormat="1">
      <c r="A14" s="368" t="s">
        <v>417</v>
      </c>
      <c r="B14" s="369" t="s">
        <v>432</v>
      </c>
      <c r="C14" s="487"/>
      <c r="D14" s="491"/>
    </row>
    <row r="15" spans="1:4" s="379" customFormat="1">
      <c r="A15" s="373">
        <v>3.1</v>
      </c>
      <c r="B15" s="374" t="s">
        <v>438</v>
      </c>
      <c r="C15" s="488">
        <v>8.7040581172962133E-3</v>
      </c>
      <c r="D15" s="492">
        <v>139613909.13740584</v>
      </c>
    </row>
    <row r="16" spans="1:4" s="379" customFormat="1">
      <c r="A16" s="373">
        <v>3.2</v>
      </c>
      <c r="B16" s="374" t="s">
        <v>439</v>
      </c>
      <c r="C16" s="488">
        <v>1.1630383873349829E-2</v>
      </c>
      <c r="D16" s="492">
        <v>186552448.92039067</v>
      </c>
    </row>
    <row r="17" spans="1:6" s="378" customFormat="1" ht="13.5" thickBot="1">
      <c r="A17" s="373">
        <v>3.3</v>
      </c>
      <c r="B17" s="374" t="s">
        <v>440</v>
      </c>
      <c r="C17" s="488">
        <v>3.7549152878974659E-2</v>
      </c>
      <c r="D17" s="492">
        <v>602291936.42610908</v>
      </c>
    </row>
    <row r="18" spans="1:6" s="377" customFormat="1">
      <c r="A18" s="537" t="s">
        <v>435</v>
      </c>
      <c r="B18" s="538"/>
      <c r="C18" s="366" t="s">
        <v>504</v>
      </c>
      <c r="D18" s="493" t="s">
        <v>505</v>
      </c>
    </row>
    <row r="19" spans="1:6" s="378" customFormat="1">
      <c r="A19" s="375">
        <v>4</v>
      </c>
      <c r="B19" s="374" t="s">
        <v>433</v>
      </c>
      <c r="C19" s="488">
        <v>7.3704058117296217E-2</v>
      </c>
      <c r="D19" s="490">
        <v>1182220009.8363709</v>
      </c>
    </row>
    <row r="20" spans="1:6" s="378" customFormat="1">
      <c r="A20" s="375">
        <v>5</v>
      </c>
      <c r="B20" s="374" t="s">
        <v>145</v>
      </c>
      <c r="C20" s="488">
        <v>9.1630383873349833E-2</v>
      </c>
      <c r="D20" s="490">
        <v>1469759957.4729631</v>
      </c>
    </row>
    <row r="21" spans="1:6" s="378" customFormat="1" ht="13.5" thickBot="1">
      <c r="A21" s="380" t="s">
        <v>418</v>
      </c>
      <c r="B21" s="381" t="s">
        <v>434</v>
      </c>
      <c r="C21" s="489">
        <v>0.13754915287897468</v>
      </c>
      <c r="D21" s="494">
        <v>2206301322.1168251</v>
      </c>
    </row>
    <row r="22" spans="1:6">
      <c r="F22" s="320"/>
    </row>
    <row r="23" spans="1:6" ht="51">
      <c r="B23" s="319" t="s">
        <v>453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506</v>
      </c>
      <c r="E1" s="4"/>
    </row>
    <row r="2" spans="1:5" s="91" customFormat="1" ht="12.75">
      <c r="A2" s="2" t="s">
        <v>36</v>
      </c>
      <c r="B2" s="510">
        <v>44196</v>
      </c>
    </row>
    <row r="3" spans="1:5" s="91" customFormat="1" ht="12.75">
      <c r="A3" s="132"/>
    </row>
    <row r="4" spans="1:5" s="91" customFormat="1" ht="13.5" thickBot="1">
      <c r="A4" s="91" t="s">
        <v>91</v>
      </c>
      <c r="B4" s="251" t="s">
        <v>297</v>
      </c>
      <c r="D4" s="56" t="s">
        <v>78</v>
      </c>
    </row>
    <row r="5" spans="1:5" ht="25.5">
      <c r="A5" s="133" t="s">
        <v>11</v>
      </c>
      <c r="B5" s="282" t="s">
        <v>351</v>
      </c>
      <c r="C5" s="134" t="s">
        <v>98</v>
      </c>
      <c r="D5" s="135" t="s">
        <v>99</v>
      </c>
    </row>
    <row r="6" spans="1:5" ht="15.75">
      <c r="A6" s="97">
        <v>1</v>
      </c>
      <c r="B6" s="136" t="s">
        <v>40</v>
      </c>
      <c r="C6" s="137">
        <v>720241624.4460001</v>
      </c>
      <c r="D6" s="411"/>
      <c r="E6" s="138"/>
    </row>
    <row r="7" spans="1:5" ht="15.75">
      <c r="A7" s="97">
        <v>2</v>
      </c>
      <c r="B7" s="139" t="s">
        <v>41</v>
      </c>
      <c r="C7" s="140">
        <v>2062008500.8500001</v>
      </c>
      <c r="D7" s="412"/>
      <c r="E7" s="138"/>
    </row>
    <row r="8" spans="1:5" ht="15.75">
      <c r="A8" s="97">
        <v>3</v>
      </c>
      <c r="B8" s="139" t="s">
        <v>42</v>
      </c>
      <c r="C8" s="140">
        <v>1148459247.5100002</v>
      </c>
      <c r="D8" s="412"/>
      <c r="E8" s="138"/>
    </row>
    <row r="9" spans="1:5" ht="15.75">
      <c r="A9" s="97">
        <v>4</v>
      </c>
      <c r="B9" s="139" t="s">
        <v>43</v>
      </c>
      <c r="C9" s="140">
        <v>303.24</v>
      </c>
      <c r="D9" s="412"/>
      <c r="E9" s="138"/>
    </row>
    <row r="10" spans="1:5" ht="15.75">
      <c r="A10" s="97">
        <v>5</v>
      </c>
      <c r="B10" s="139" t="s">
        <v>44</v>
      </c>
      <c r="C10" s="140">
        <v>2382386019.1373</v>
      </c>
      <c r="D10" s="412"/>
      <c r="E10" s="138"/>
    </row>
    <row r="11" spans="1:5" ht="15.75">
      <c r="A11" s="97">
        <v>5.0999999999999996</v>
      </c>
      <c r="B11" s="252" t="s">
        <v>449</v>
      </c>
      <c r="C11" s="140">
        <v>-472000</v>
      </c>
      <c r="D11" s="412" t="s">
        <v>526</v>
      </c>
      <c r="E11" s="142"/>
    </row>
    <row r="12" spans="1:5" ht="15.75">
      <c r="A12" s="97">
        <v>6.1</v>
      </c>
      <c r="B12" s="408" t="s">
        <v>45</v>
      </c>
      <c r="C12" s="141">
        <v>13331727056.3351</v>
      </c>
      <c r="D12" s="412"/>
      <c r="E12" s="142"/>
    </row>
    <row r="13" spans="1:5" ht="15.75">
      <c r="A13" s="97">
        <v>6.2</v>
      </c>
      <c r="B13" s="252" t="s">
        <v>46</v>
      </c>
      <c r="C13" s="141">
        <v>-777424661.23440003</v>
      </c>
      <c r="D13" s="412"/>
      <c r="E13" s="138"/>
    </row>
    <row r="14" spans="1:5" ht="15.75">
      <c r="A14" s="97" t="s">
        <v>450</v>
      </c>
      <c r="B14" s="409" t="s">
        <v>451</v>
      </c>
      <c r="C14" s="141">
        <v>-224496087.40239999</v>
      </c>
      <c r="D14" s="412" t="s">
        <v>526</v>
      </c>
      <c r="E14" s="138"/>
    </row>
    <row r="15" spans="1:5" ht="15.75">
      <c r="A15" s="97">
        <v>6</v>
      </c>
      <c r="B15" s="139" t="s">
        <v>47</v>
      </c>
      <c r="C15" s="405">
        <v>12554302395.1007</v>
      </c>
      <c r="D15" s="412"/>
      <c r="E15" s="138"/>
    </row>
    <row r="16" spans="1:5" ht="15.75">
      <c r="A16" s="97">
        <v>7</v>
      </c>
      <c r="B16" s="139" t="s">
        <v>48</v>
      </c>
      <c r="C16" s="140">
        <v>215369451.0244</v>
      </c>
      <c r="D16" s="412"/>
      <c r="E16" s="138"/>
    </row>
    <row r="17" spans="1:5" ht="15.75">
      <c r="A17" s="97">
        <v>8</v>
      </c>
      <c r="B17" s="280" t="s">
        <v>209</v>
      </c>
      <c r="C17" s="140">
        <v>109418803.63</v>
      </c>
      <c r="D17" s="412"/>
      <c r="E17" s="138"/>
    </row>
    <row r="18" spans="1:5" ht="15.75">
      <c r="A18" s="97">
        <v>9</v>
      </c>
      <c r="B18" s="139" t="s">
        <v>49</v>
      </c>
      <c r="C18" s="140">
        <v>148352091.540995</v>
      </c>
      <c r="D18" s="412"/>
      <c r="E18" s="138"/>
    </row>
    <row r="19" spans="1:5" ht="15.75">
      <c r="A19" s="97">
        <v>9.1</v>
      </c>
      <c r="B19" s="143" t="s">
        <v>94</v>
      </c>
      <c r="C19" s="141">
        <v>9878148.8699999992</v>
      </c>
      <c r="D19" s="412" t="s">
        <v>527</v>
      </c>
      <c r="E19" s="138"/>
    </row>
    <row r="20" spans="1:5" ht="15.75">
      <c r="A20" s="97">
        <v>9.1999999999999993</v>
      </c>
      <c r="B20" s="143" t="s">
        <v>95</v>
      </c>
      <c r="C20" s="141">
        <v>2272134.7509949999</v>
      </c>
      <c r="D20" s="412" t="s">
        <v>528</v>
      </c>
      <c r="E20" s="138"/>
    </row>
    <row r="21" spans="1:5" ht="15.75">
      <c r="A21" s="97">
        <v>9.3000000000000007</v>
      </c>
      <c r="B21" s="253" t="s">
        <v>279</v>
      </c>
      <c r="C21" s="141">
        <v>0</v>
      </c>
      <c r="D21" s="412" t="s">
        <v>529</v>
      </c>
      <c r="E21" s="138"/>
    </row>
    <row r="22" spans="1:5" ht="15.75">
      <c r="A22" s="97">
        <v>10</v>
      </c>
      <c r="B22" s="139" t="s">
        <v>50</v>
      </c>
      <c r="C22" s="140">
        <v>515180769.02999997</v>
      </c>
      <c r="D22" s="412"/>
      <c r="E22" s="138"/>
    </row>
    <row r="23" spans="1:5" ht="15">
      <c r="A23" s="97">
        <v>10.1</v>
      </c>
      <c r="B23" s="143" t="s">
        <v>96</v>
      </c>
      <c r="C23" s="140">
        <v>129912998.63</v>
      </c>
      <c r="D23" s="414" t="s">
        <v>530</v>
      </c>
      <c r="E23" s="147"/>
    </row>
    <row r="24" spans="1:5" ht="15.75">
      <c r="A24" s="97">
        <v>11</v>
      </c>
      <c r="B24" s="144" t="s">
        <v>51</v>
      </c>
      <c r="C24" s="145">
        <v>366232535.00400001</v>
      </c>
      <c r="D24" s="412"/>
      <c r="E24" s="138"/>
    </row>
    <row r="25" spans="1:5" ht="15.75">
      <c r="A25" s="97">
        <v>11.1</v>
      </c>
      <c r="B25" s="143" t="s">
        <v>502</v>
      </c>
      <c r="C25" s="140">
        <v>10208259</v>
      </c>
      <c r="D25" s="412" t="s">
        <v>531</v>
      </c>
      <c r="E25" s="138"/>
    </row>
    <row r="26" spans="1:5" ht="15.75">
      <c r="A26" s="97">
        <v>12</v>
      </c>
      <c r="B26" s="146" t="s">
        <v>52</v>
      </c>
      <c r="C26" s="406">
        <f>SUM(C6:C10,C15:C18,C22,C24)</f>
        <v>20221951740.513397</v>
      </c>
      <c r="D26" s="412"/>
      <c r="E26" s="138"/>
    </row>
    <row r="27" spans="1:5" ht="15.75">
      <c r="A27" s="97">
        <v>13</v>
      </c>
      <c r="B27" s="139" t="s">
        <v>54</v>
      </c>
      <c r="C27" s="148">
        <v>237089659.00000006</v>
      </c>
      <c r="D27" s="412"/>
      <c r="E27" s="138"/>
    </row>
    <row r="28" spans="1:5" ht="15.75">
      <c r="A28" s="97">
        <v>14</v>
      </c>
      <c r="B28" s="139" t="s">
        <v>55</v>
      </c>
      <c r="C28" s="140">
        <v>3007985114.4064999</v>
      </c>
      <c r="D28" s="412"/>
      <c r="E28" s="138"/>
    </row>
    <row r="29" spans="1:5" ht="15.75">
      <c r="A29" s="97">
        <v>15</v>
      </c>
      <c r="B29" s="139" t="s">
        <v>56</v>
      </c>
      <c r="C29" s="140">
        <v>2867356305.8900003</v>
      </c>
      <c r="D29" s="412"/>
      <c r="E29" s="138"/>
    </row>
    <row r="30" spans="1:5" ht="15.75">
      <c r="A30" s="97">
        <v>16</v>
      </c>
      <c r="B30" s="139" t="s">
        <v>57</v>
      </c>
      <c r="C30" s="140">
        <v>7569251494.4700003</v>
      </c>
      <c r="D30" s="412"/>
      <c r="E30" s="138"/>
    </row>
    <row r="31" spans="1:5" ht="15.75">
      <c r="A31" s="97">
        <v>17</v>
      </c>
      <c r="B31" s="139" t="s">
        <v>58</v>
      </c>
      <c r="C31" s="140">
        <v>1106445653.72</v>
      </c>
      <c r="D31" s="412"/>
      <c r="E31" s="138"/>
    </row>
    <row r="32" spans="1:5" ht="15.75">
      <c r="A32" s="97">
        <v>18</v>
      </c>
      <c r="B32" s="139" t="s">
        <v>59</v>
      </c>
      <c r="C32" s="140">
        <v>1880783072.6199999</v>
      </c>
      <c r="D32" s="412"/>
      <c r="E32" s="138"/>
    </row>
    <row r="33" spans="1:5" ht="15.75">
      <c r="A33" s="97">
        <v>19</v>
      </c>
      <c r="B33" s="139" t="s">
        <v>60</v>
      </c>
      <c r="C33" s="140">
        <v>91620570.129999995</v>
      </c>
      <c r="D33" s="412"/>
      <c r="E33" s="138"/>
    </row>
    <row r="34" spans="1:5" ht="15.75">
      <c r="A34" s="97">
        <v>20</v>
      </c>
      <c r="B34" s="139" t="s">
        <v>61</v>
      </c>
      <c r="C34" s="140">
        <v>551649114.65219998</v>
      </c>
      <c r="D34" s="412"/>
      <c r="E34" s="138"/>
    </row>
    <row r="35" spans="1:5" ht="15.75">
      <c r="A35" s="97">
        <v>20.100000000000001</v>
      </c>
      <c r="B35" s="410" t="s">
        <v>452</v>
      </c>
      <c r="C35" s="145">
        <v>27525238.775800001</v>
      </c>
      <c r="D35" s="412" t="s">
        <v>526</v>
      </c>
      <c r="E35" s="147"/>
    </row>
    <row r="36" spans="1:5" ht="15.75">
      <c r="A36" s="97">
        <v>21</v>
      </c>
      <c r="B36" s="144" t="s">
        <v>62</v>
      </c>
      <c r="C36" s="145">
        <v>1038682200</v>
      </c>
      <c r="D36" s="412"/>
      <c r="E36" s="138"/>
    </row>
    <row r="37" spans="1:5" ht="15.75">
      <c r="A37" s="97">
        <v>21.1</v>
      </c>
      <c r="B37" s="149" t="s">
        <v>97</v>
      </c>
      <c r="C37" s="150">
        <v>652043400</v>
      </c>
      <c r="D37" s="412" t="s">
        <v>532</v>
      </c>
      <c r="E37" s="138"/>
    </row>
    <row r="38" spans="1:5" ht="15.75">
      <c r="A38" s="447">
        <v>21.2</v>
      </c>
      <c r="B38" s="448" t="s">
        <v>503</v>
      </c>
      <c r="C38" s="449">
        <v>327660000</v>
      </c>
      <c r="D38" s="412" t="s">
        <v>533</v>
      </c>
      <c r="E38" s="138"/>
    </row>
    <row r="39" spans="1:5" ht="15.75">
      <c r="A39" s="97">
        <v>22</v>
      </c>
      <c r="B39" s="146" t="s">
        <v>63</v>
      </c>
      <c r="C39" s="406">
        <f>SUM(C27:C34)+C36</f>
        <v>18350863184.888699</v>
      </c>
      <c r="D39" s="412"/>
      <c r="E39" s="138"/>
    </row>
    <row r="40" spans="1:5" ht="15.75">
      <c r="A40" s="97">
        <v>23</v>
      </c>
      <c r="B40" s="144" t="s">
        <v>65</v>
      </c>
      <c r="C40" s="140">
        <v>27993660.18</v>
      </c>
      <c r="D40" s="412" t="s">
        <v>534</v>
      </c>
      <c r="E40" s="138"/>
    </row>
    <row r="41" spans="1:5" ht="15.75">
      <c r="A41" s="97">
        <v>24</v>
      </c>
      <c r="B41" s="144" t="s">
        <v>66</v>
      </c>
      <c r="C41" s="140">
        <v>0</v>
      </c>
      <c r="D41" s="412"/>
      <c r="E41" s="138"/>
    </row>
    <row r="42" spans="1:5" ht="15.75">
      <c r="A42" s="97">
        <v>25</v>
      </c>
      <c r="B42" s="144" t="s">
        <v>67</v>
      </c>
      <c r="C42" s="140">
        <v>-2237680.2000000002</v>
      </c>
      <c r="D42" s="412" t="s">
        <v>535</v>
      </c>
      <c r="E42" s="138"/>
    </row>
    <row r="43" spans="1:5" ht="15.75">
      <c r="A43" s="97">
        <v>26</v>
      </c>
      <c r="B43" s="144" t="s">
        <v>68</v>
      </c>
      <c r="C43" s="140">
        <v>227713533.41999999</v>
      </c>
      <c r="D43" s="412" t="s">
        <v>536</v>
      </c>
      <c r="E43" s="138"/>
    </row>
    <row r="44" spans="1:5" ht="15.75">
      <c r="A44" s="97">
        <v>27</v>
      </c>
      <c r="B44" s="144" t="s">
        <v>69</v>
      </c>
      <c r="C44" s="140">
        <v>0</v>
      </c>
      <c r="D44" s="412"/>
      <c r="E44" s="147"/>
    </row>
    <row r="45" spans="1:5" ht="15.75">
      <c r="A45" s="97">
        <v>28</v>
      </c>
      <c r="B45" s="144" t="s">
        <v>70</v>
      </c>
      <c r="C45" s="140">
        <v>1560332137.3646965</v>
      </c>
      <c r="D45" s="412" t="s">
        <v>537</v>
      </c>
    </row>
    <row r="46" spans="1:5" ht="15.75">
      <c r="A46" s="97">
        <v>29</v>
      </c>
      <c r="B46" s="144" t="s">
        <v>71</v>
      </c>
      <c r="C46" s="140">
        <v>57286904.859999999</v>
      </c>
      <c r="D46" s="412" t="s">
        <v>538</v>
      </c>
    </row>
    <row r="47" spans="1:5" ht="16.5" thickBot="1">
      <c r="A47" s="151">
        <v>30</v>
      </c>
      <c r="B47" s="152" t="s">
        <v>277</v>
      </c>
      <c r="C47" s="407">
        <f>SUM(C40:C46)</f>
        <v>1871088555.6246965</v>
      </c>
      <c r="D47" s="41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90" workbookViewId="0">
      <pane xSplit="1" ySplit="4" topLeftCell="C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4" t="s">
        <v>506</v>
      </c>
    </row>
    <row r="2" spans="1:19">
      <c r="A2" s="2" t="s">
        <v>36</v>
      </c>
      <c r="B2" s="508">
        <v>44196</v>
      </c>
    </row>
    <row r="4" spans="1:19" ht="26.25" thickBot="1">
      <c r="A4" s="4" t="s">
        <v>259</v>
      </c>
      <c r="B4" s="304" t="s">
        <v>386</v>
      </c>
    </row>
    <row r="5" spans="1:19" s="290" customFormat="1">
      <c r="A5" s="285"/>
      <c r="B5" s="286"/>
      <c r="C5" s="287" t="s">
        <v>0</v>
      </c>
      <c r="D5" s="287" t="s">
        <v>1</v>
      </c>
      <c r="E5" s="287" t="s">
        <v>2</v>
      </c>
      <c r="F5" s="287" t="s">
        <v>3</v>
      </c>
      <c r="G5" s="287" t="s">
        <v>4</v>
      </c>
      <c r="H5" s="287" t="s">
        <v>10</v>
      </c>
      <c r="I5" s="287" t="s">
        <v>13</v>
      </c>
      <c r="J5" s="287" t="s">
        <v>14</v>
      </c>
      <c r="K5" s="287" t="s">
        <v>15</v>
      </c>
      <c r="L5" s="287" t="s">
        <v>16</v>
      </c>
      <c r="M5" s="287" t="s">
        <v>17</v>
      </c>
      <c r="N5" s="287" t="s">
        <v>18</v>
      </c>
      <c r="O5" s="287" t="s">
        <v>369</v>
      </c>
      <c r="P5" s="287" t="s">
        <v>370</v>
      </c>
      <c r="Q5" s="287" t="s">
        <v>371</v>
      </c>
      <c r="R5" s="288" t="s">
        <v>372</v>
      </c>
      <c r="S5" s="289" t="s">
        <v>373</v>
      </c>
    </row>
    <row r="6" spans="1:19" s="290" customFormat="1" ht="99" customHeight="1">
      <c r="A6" s="291"/>
      <c r="B6" s="543" t="s">
        <v>374</v>
      </c>
      <c r="C6" s="539">
        <v>0</v>
      </c>
      <c r="D6" s="540"/>
      <c r="E6" s="539">
        <v>0.2</v>
      </c>
      <c r="F6" s="540"/>
      <c r="G6" s="539">
        <v>0.35</v>
      </c>
      <c r="H6" s="540"/>
      <c r="I6" s="539">
        <v>0.5</v>
      </c>
      <c r="J6" s="540"/>
      <c r="K6" s="539">
        <v>0.75</v>
      </c>
      <c r="L6" s="540"/>
      <c r="M6" s="539">
        <v>1</v>
      </c>
      <c r="N6" s="540"/>
      <c r="O6" s="539">
        <v>1.5</v>
      </c>
      <c r="P6" s="540"/>
      <c r="Q6" s="539">
        <v>2.5</v>
      </c>
      <c r="R6" s="540"/>
      <c r="S6" s="541" t="s">
        <v>258</v>
      </c>
    </row>
    <row r="7" spans="1:19" s="290" customFormat="1" ht="30.75" customHeight="1">
      <c r="A7" s="291"/>
      <c r="B7" s="544"/>
      <c r="C7" s="281" t="s">
        <v>261</v>
      </c>
      <c r="D7" s="281" t="s">
        <v>260</v>
      </c>
      <c r="E7" s="281" t="s">
        <v>261</v>
      </c>
      <c r="F7" s="281" t="s">
        <v>260</v>
      </c>
      <c r="G7" s="281" t="s">
        <v>261</v>
      </c>
      <c r="H7" s="281" t="s">
        <v>260</v>
      </c>
      <c r="I7" s="281" t="s">
        <v>261</v>
      </c>
      <c r="J7" s="281" t="s">
        <v>260</v>
      </c>
      <c r="K7" s="281" t="s">
        <v>261</v>
      </c>
      <c r="L7" s="281" t="s">
        <v>260</v>
      </c>
      <c r="M7" s="281" t="s">
        <v>261</v>
      </c>
      <c r="N7" s="281" t="s">
        <v>260</v>
      </c>
      <c r="O7" s="281" t="s">
        <v>261</v>
      </c>
      <c r="P7" s="281" t="s">
        <v>260</v>
      </c>
      <c r="Q7" s="281" t="s">
        <v>261</v>
      </c>
      <c r="R7" s="281" t="s">
        <v>260</v>
      </c>
      <c r="S7" s="542"/>
    </row>
    <row r="8" spans="1:19" s="155" customFormat="1">
      <c r="A8" s="153">
        <v>1</v>
      </c>
      <c r="B8" s="1" t="s">
        <v>101</v>
      </c>
      <c r="C8" s="154">
        <v>1501189790.2879</v>
      </c>
      <c r="D8" s="154"/>
      <c r="E8" s="154">
        <v>26981504.908100002</v>
      </c>
      <c r="F8" s="154"/>
      <c r="G8" s="154">
        <v>0</v>
      </c>
      <c r="H8" s="154"/>
      <c r="I8" s="154">
        <v>0</v>
      </c>
      <c r="J8" s="154"/>
      <c r="K8" s="154">
        <v>0</v>
      </c>
      <c r="L8" s="154"/>
      <c r="M8" s="154">
        <v>1995245941.8500001</v>
      </c>
      <c r="N8" s="154"/>
      <c r="O8" s="154">
        <v>0</v>
      </c>
      <c r="P8" s="154"/>
      <c r="Q8" s="154">
        <v>0</v>
      </c>
      <c r="R8" s="154"/>
      <c r="S8" s="305">
        <f>$C$6*SUM(C8:D8)+$E$6*SUM(E8:F8)+$G$6*SUM(G8:H8)+$I$6*SUM(I8:J8)+$K$6*SUM(K8:L8)+$M$6*SUM(M8:N8)+$O$6*SUM(O8:P8)+$Q$6*SUM(Q8:R8)</f>
        <v>2000642242.8316202</v>
      </c>
    </row>
    <row r="9" spans="1:19" s="155" customFormat="1">
      <c r="A9" s="153">
        <v>2</v>
      </c>
      <c r="B9" s="1" t="s">
        <v>102</v>
      </c>
      <c r="C9" s="154">
        <v>0</v>
      </c>
      <c r="D9" s="154"/>
      <c r="E9" s="154">
        <v>0</v>
      </c>
      <c r="F9" s="154"/>
      <c r="G9" s="154">
        <v>0</v>
      </c>
      <c r="H9" s="154"/>
      <c r="I9" s="154">
        <v>0</v>
      </c>
      <c r="J9" s="154"/>
      <c r="K9" s="154">
        <v>0</v>
      </c>
      <c r="L9" s="154"/>
      <c r="M9" s="154">
        <v>0</v>
      </c>
      <c r="N9" s="154"/>
      <c r="O9" s="154">
        <v>0</v>
      </c>
      <c r="P9" s="154"/>
      <c r="Q9" s="154">
        <v>0</v>
      </c>
      <c r="R9" s="154"/>
      <c r="S9" s="305">
        <f t="shared" ref="S9:S21" si="0">$C$6*SUM(C9:D9)+$E$6*SUM(E9:F9)+$G$6*SUM(G9:H9)+$I$6*SUM(I9:J9)+$K$6*SUM(K9:L9)+$M$6*SUM(M9:N9)+$O$6*SUM(O9:P9)+$Q$6*SUM(Q9:R9)</f>
        <v>0</v>
      </c>
    </row>
    <row r="10" spans="1:19" s="155" customFormat="1">
      <c r="A10" s="153">
        <v>3</v>
      </c>
      <c r="B10" s="1" t="s">
        <v>280</v>
      </c>
      <c r="C10" s="154"/>
      <c r="D10" s="154"/>
      <c r="E10" s="154">
        <v>0</v>
      </c>
      <c r="F10" s="154"/>
      <c r="G10" s="154">
        <v>0</v>
      </c>
      <c r="H10" s="154"/>
      <c r="I10" s="154">
        <v>0</v>
      </c>
      <c r="J10" s="154"/>
      <c r="K10" s="154">
        <v>0</v>
      </c>
      <c r="L10" s="154"/>
      <c r="M10" s="154">
        <v>0</v>
      </c>
      <c r="N10" s="154"/>
      <c r="O10" s="154">
        <v>0</v>
      </c>
      <c r="P10" s="154"/>
      <c r="Q10" s="154">
        <v>0</v>
      </c>
      <c r="R10" s="154"/>
      <c r="S10" s="305">
        <f t="shared" si="0"/>
        <v>0</v>
      </c>
    </row>
    <row r="11" spans="1:19" s="155" customFormat="1">
      <c r="A11" s="153">
        <v>4</v>
      </c>
      <c r="B11" s="1" t="s">
        <v>103</v>
      </c>
      <c r="C11" s="154">
        <v>747692680.55999994</v>
      </c>
      <c r="D11" s="154"/>
      <c r="E11" s="154">
        <v>0</v>
      </c>
      <c r="F11" s="154"/>
      <c r="G11" s="154">
        <v>0</v>
      </c>
      <c r="H11" s="154"/>
      <c r="I11" s="154">
        <v>151592122.06</v>
      </c>
      <c r="J11" s="154"/>
      <c r="K11" s="154">
        <v>0</v>
      </c>
      <c r="L11" s="154"/>
      <c r="M11" s="154">
        <v>0</v>
      </c>
      <c r="N11" s="154"/>
      <c r="O11" s="154">
        <v>0</v>
      </c>
      <c r="P11" s="154"/>
      <c r="Q11" s="154">
        <v>0</v>
      </c>
      <c r="R11" s="154"/>
      <c r="S11" s="305">
        <f t="shared" si="0"/>
        <v>75796061.030000001</v>
      </c>
    </row>
    <row r="12" spans="1:19" s="155" customFormat="1">
      <c r="A12" s="153">
        <v>5</v>
      </c>
      <c r="B12" s="1" t="s">
        <v>104</v>
      </c>
      <c r="C12" s="154">
        <v>0</v>
      </c>
      <c r="D12" s="154"/>
      <c r="E12" s="154">
        <v>0</v>
      </c>
      <c r="F12" s="154"/>
      <c r="G12" s="154">
        <v>0</v>
      </c>
      <c r="H12" s="154"/>
      <c r="I12" s="154">
        <v>0</v>
      </c>
      <c r="J12" s="154"/>
      <c r="K12" s="154">
        <v>0</v>
      </c>
      <c r="L12" s="154"/>
      <c r="M12" s="154">
        <v>0</v>
      </c>
      <c r="N12" s="154"/>
      <c r="O12" s="154">
        <v>0</v>
      </c>
      <c r="P12" s="154"/>
      <c r="Q12" s="154">
        <v>0</v>
      </c>
      <c r="R12" s="154"/>
      <c r="S12" s="305">
        <f t="shared" si="0"/>
        <v>0</v>
      </c>
    </row>
    <row r="13" spans="1:19" s="155" customFormat="1">
      <c r="A13" s="153">
        <v>6</v>
      </c>
      <c r="B13" s="1" t="s">
        <v>105</v>
      </c>
      <c r="C13" s="154"/>
      <c r="D13" s="154"/>
      <c r="E13" s="154">
        <v>1163427316.5634</v>
      </c>
      <c r="F13" s="154"/>
      <c r="G13" s="154">
        <v>0</v>
      </c>
      <c r="H13" s="154"/>
      <c r="I13" s="154">
        <v>228415369.88</v>
      </c>
      <c r="J13" s="154"/>
      <c r="K13" s="154">
        <v>0</v>
      </c>
      <c r="L13" s="154"/>
      <c r="M13" s="154">
        <v>134384.74</v>
      </c>
      <c r="N13" s="154"/>
      <c r="O13" s="154">
        <v>60450.61</v>
      </c>
      <c r="P13" s="154"/>
      <c r="Q13" s="154">
        <v>0</v>
      </c>
      <c r="R13" s="154"/>
      <c r="S13" s="305">
        <f t="shared" si="0"/>
        <v>347118208.90768003</v>
      </c>
    </row>
    <row r="14" spans="1:19" s="155" customFormat="1">
      <c r="A14" s="153">
        <v>7</v>
      </c>
      <c r="B14" s="1" t="s">
        <v>106</v>
      </c>
      <c r="C14" s="154"/>
      <c r="D14" s="154"/>
      <c r="E14" s="154">
        <v>0</v>
      </c>
      <c r="F14" s="154"/>
      <c r="G14" s="154">
        <v>0</v>
      </c>
      <c r="H14" s="154"/>
      <c r="I14" s="154">
        <v>0</v>
      </c>
      <c r="J14" s="154"/>
      <c r="K14" s="154">
        <v>0</v>
      </c>
      <c r="L14" s="154"/>
      <c r="M14" s="154">
        <v>5095908676.5375166</v>
      </c>
      <c r="N14" s="154">
        <v>829207670.42309999</v>
      </c>
      <c r="O14" s="154">
        <v>121648799.599584</v>
      </c>
      <c r="P14" s="154"/>
      <c r="Q14" s="154">
        <v>0</v>
      </c>
      <c r="R14" s="154"/>
      <c r="S14" s="305">
        <f t="shared" si="0"/>
        <v>6107589546.359993</v>
      </c>
    </row>
    <row r="15" spans="1:19" s="155" customFormat="1">
      <c r="A15" s="153">
        <v>8</v>
      </c>
      <c r="B15" s="1" t="s">
        <v>107</v>
      </c>
      <c r="C15" s="154"/>
      <c r="D15" s="154"/>
      <c r="E15" s="154">
        <v>0</v>
      </c>
      <c r="F15" s="154"/>
      <c r="G15" s="154">
        <v>0</v>
      </c>
      <c r="H15" s="154"/>
      <c r="I15" s="154">
        <v>0</v>
      </c>
      <c r="J15" s="154"/>
      <c r="K15" s="154">
        <v>3572375591.7603998</v>
      </c>
      <c r="L15" s="154">
        <v>109835391.12905</v>
      </c>
      <c r="M15" s="154">
        <v>0</v>
      </c>
      <c r="N15" s="154">
        <v>0</v>
      </c>
      <c r="O15" s="154"/>
      <c r="P15" s="154"/>
      <c r="Q15" s="154">
        <v>0</v>
      </c>
      <c r="R15" s="154"/>
      <c r="S15" s="305">
        <f t="shared" si="0"/>
        <v>2761658237.1670871</v>
      </c>
    </row>
    <row r="16" spans="1:19" s="155" customFormat="1">
      <c r="A16" s="153">
        <v>9</v>
      </c>
      <c r="B16" s="1" t="s">
        <v>108</v>
      </c>
      <c r="C16" s="154"/>
      <c r="D16" s="154"/>
      <c r="E16" s="154">
        <v>0</v>
      </c>
      <c r="F16" s="154"/>
      <c r="G16" s="154">
        <v>3134578127.8757</v>
      </c>
      <c r="H16" s="154"/>
      <c r="I16" s="154">
        <v>0</v>
      </c>
      <c r="J16" s="154"/>
      <c r="K16" s="154">
        <v>0</v>
      </c>
      <c r="L16" s="154"/>
      <c r="M16" s="154">
        <v>0</v>
      </c>
      <c r="N16" s="154"/>
      <c r="O16" s="154">
        <v>0</v>
      </c>
      <c r="P16" s="154"/>
      <c r="Q16" s="154">
        <v>0</v>
      </c>
      <c r="R16" s="154"/>
      <c r="S16" s="305">
        <f t="shared" si="0"/>
        <v>1097102344.756495</v>
      </c>
    </row>
    <row r="17" spans="1:19" s="155" customFormat="1">
      <c r="A17" s="153">
        <v>10</v>
      </c>
      <c r="B17" s="1" t="s">
        <v>109</v>
      </c>
      <c r="C17" s="154"/>
      <c r="D17" s="154"/>
      <c r="E17" s="154">
        <v>0</v>
      </c>
      <c r="F17" s="154"/>
      <c r="G17" s="154">
        <v>0</v>
      </c>
      <c r="H17" s="154"/>
      <c r="I17" s="154">
        <v>17819064.2038</v>
      </c>
      <c r="J17" s="154"/>
      <c r="K17" s="154">
        <v>0</v>
      </c>
      <c r="L17" s="154"/>
      <c r="M17" s="154">
        <v>104943231.58319999</v>
      </c>
      <c r="N17" s="154"/>
      <c r="O17" s="154">
        <v>29262530.0134</v>
      </c>
      <c r="P17" s="154"/>
      <c r="Q17" s="154">
        <v>0</v>
      </c>
      <c r="R17" s="154"/>
      <c r="S17" s="305">
        <f t="shared" si="0"/>
        <v>157746558.70519999</v>
      </c>
    </row>
    <row r="18" spans="1:19" s="155" customFormat="1">
      <c r="A18" s="153">
        <v>11</v>
      </c>
      <c r="B18" s="1" t="s">
        <v>110</v>
      </c>
      <c r="C18" s="154"/>
      <c r="D18" s="154"/>
      <c r="E18" s="154">
        <v>0</v>
      </c>
      <c r="F18" s="154"/>
      <c r="G18" s="154">
        <v>0</v>
      </c>
      <c r="H18" s="154"/>
      <c r="I18" s="154">
        <v>0</v>
      </c>
      <c r="J18" s="154"/>
      <c r="K18" s="154">
        <v>0</v>
      </c>
      <c r="L18" s="154"/>
      <c r="M18" s="154">
        <v>807998354.91369998</v>
      </c>
      <c r="N18" s="154"/>
      <c r="O18" s="154">
        <v>217002052.73280001</v>
      </c>
      <c r="P18" s="154"/>
      <c r="Q18" s="154">
        <v>42547187.458564341</v>
      </c>
      <c r="R18" s="154"/>
      <c r="S18" s="305">
        <f t="shared" si="0"/>
        <v>1239869402.6593108</v>
      </c>
    </row>
    <row r="19" spans="1:19" s="155" customFormat="1">
      <c r="A19" s="153">
        <v>12</v>
      </c>
      <c r="B19" s="1" t="s">
        <v>111</v>
      </c>
      <c r="C19" s="154"/>
      <c r="D19" s="154"/>
      <c r="E19" s="154">
        <v>0</v>
      </c>
      <c r="F19" s="154"/>
      <c r="G19" s="154">
        <v>0</v>
      </c>
      <c r="H19" s="154"/>
      <c r="I19" s="154">
        <v>0</v>
      </c>
      <c r="J19" s="154"/>
      <c r="K19" s="154">
        <v>0</v>
      </c>
      <c r="L19" s="154"/>
      <c r="M19" s="154">
        <v>0</v>
      </c>
      <c r="N19" s="154"/>
      <c r="O19" s="154">
        <v>0</v>
      </c>
      <c r="P19" s="154"/>
      <c r="Q19" s="154">
        <v>0</v>
      </c>
      <c r="R19" s="154"/>
      <c r="S19" s="305">
        <f t="shared" si="0"/>
        <v>0</v>
      </c>
    </row>
    <row r="20" spans="1:19" s="155" customFormat="1">
      <c r="A20" s="153">
        <v>13</v>
      </c>
      <c r="B20" s="1" t="s">
        <v>257</v>
      </c>
      <c r="C20" s="154"/>
      <c r="D20" s="154"/>
      <c r="E20" s="154">
        <v>0</v>
      </c>
      <c r="F20" s="154"/>
      <c r="G20" s="154">
        <v>0</v>
      </c>
      <c r="H20" s="154"/>
      <c r="I20" s="154">
        <v>0</v>
      </c>
      <c r="J20" s="154"/>
      <c r="K20" s="154">
        <v>0</v>
      </c>
      <c r="L20" s="154"/>
      <c r="M20" s="154">
        <v>0</v>
      </c>
      <c r="N20" s="154"/>
      <c r="O20" s="154">
        <v>0</v>
      </c>
      <c r="P20" s="154"/>
      <c r="Q20" s="154">
        <v>0</v>
      </c>
      <c r="R20" s="154"/>
      <c r="S20" s="305">
        <f t="shared" si="0"/>
        <v>0</v>
      </c>
    </row>
    <row r="21" spans="1:19" s="155" customFormat="1">
      <c r="A21" s="153">
        <v>14</v>
      </c>
      <c r="B21" s="1" t="s">
        <v>113</v>
      </c>
      <c r="C21" s="154">
        <v>720241624.44599998</v>
      </c>
      <c r="D21" s="154"/>
      <c r="E21" s="154">
        <v>0</v>
      </c>
      <c r="F21" s="154"/>
      <c r="G21" s="154">
        <v>0</v>
      </c>
      <c r="H21" s="154"/>
      <c r="I21" s="154">
        <v>0</v>
      </c>
      <c r="J21" s="154"/>
      <c r="K21" s="154">
        <v>0</v>
      </c>
      <c r="L21" s="154"/>
      <c r="M21" s="154">
        <v>575482565.19451737</v>
      </c>
      <c r="N21" s="154"/>
      <c r="O21" s="154">
        <v>0</v>
      </c>
      <c r="P21" s="154"/>
      <c r="Q21" s="154">
        <v>136201807.92000002</v>
      </c>
      <c r="R21" s="154"/>
      <c r="S21" s="305">
        <f t="shared" si="0"/>
        <v>915987084.99451745</v>
      </c>
    </row>
    <row r="22" spans="1:19" ht="13.5" thickBot="1">
      <c r="A22" s="156"/>
      <c r="B22" s="157" t="s">
        <v>114</v>
      </c>
      <c r="C22" s="158">
        <f>SUM(C8:C21)</f>
        <v>2969124095.2939</v>
      </c>
      <c r="D22" s="158">
        <f t="shared" ref="D22:J22" si="1">SUM(D8:D21)</f>
        <v>0</v>
      </c>
      <c r="E22" s="158">
        <f t="shared" si="1"/>
        <v>1190408821.4714999</v>
      </c>
      <c r="F22" s="158">
        <f t="shared" si="1"/>
        <v>0</v>
      </c>
      <c r="G22" s="158">
        <f t="shared" si="1"/>
        <v>3134578127.8757</v>
      </c>
      <c r="H22" s="158">
        <f t="shared" si="1"/>
        <v>0</v>
      </c>
      <c r="I22" s="158">
        <f t="shared" si="1"/>
        <v>397826556.14380002</v>
      </c>
      <c r="J22" s="158">
        <f t="shared" si="1"/>
        <v>0</v>
      </c>
      <c r="K22" s="158">
        <f t="shared" ref="K22:S22" si="2">SUM(K8:K21)</f>
        <v>3572375591.7603998</v>
      </c>
      <c r="L22" s="158">
        <f t="shared" si="2"/>
        <v>109835391.12905</v>
      </c>
      <c r="M22" s="158">
        <f t="shared" si="2"/>
        <v>8579713154.8189344</v>
      </c>
      <c r="N22" s="158">
        <f t="shared" si="2"/>
        <v>829207670.42309999</v>
      </c>
      <c r="O22" s="158">
        <f t="shared" si="2"/>
        <v>367973832.95578396</v>
      </c>
      <c r="P22" s="158">
        <f t="shared" si="2"/>
        <v>0</v>
      </c>
      <c r="Q22" s="158">
        <f t="shared" si="2"/>
        <v>178748995.37856436</v>
      </c>
      <c r="R22" s="158">
        <f t="shared" si="2"/>
        <v>0</v>
      </c>
      <c r="S22" s="306">
        <f t="shared" si="2"/>
        <v>14703509687.411905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4" t="s">
        <v>506</v>
      </c>
    </row>
    <row r="2" spans="1:22">
      <c r="A2" s="2" t="s">
        <v>36</v>
      </c>
      <c r="B2" s="508">
        <v>44196</v>
      </c>
    </row>
    <row r="4" spans="1:22" ht="13.5" thickBot="1">
      <c r="A4" s="4" t="s">
        <v>377</v>
      </c>
      <c r="B4" s="159" t="s">
        <v>100</v>
      </c>
      <c r="V4" s="56" t="s">
        <v>78</v>
      </c>
    </row>
    <row r="5" spans="1:22" ht="12.75" customHeight="1">
      <c r="A5" s="160"/>
      <c r="B5" s="161"/>
      <c r="C5" s="545" t="s">
        <v>288</v>
      </c>
      <c r="D5" s="546"/>
      <c r="E5" s="546"/>
      <c r="F5" s="546"/>
      <c r="G5" s="546"/>
      <c r="H5" s="546"/>
      <c r="I5" s="546"/>
      <c r="J5" s="546"/>
      <c r="K5" s="546"/>
      <c r="L5" s="547"/>
      <c r="M5" s="548" t="s">
        <v>289</v>
      </c>
      <c r="N5" s="549"/>
      <c r="O5" s="549"/>
      <c r="P5" s="549"/>
      <c r="Q5" s="549"/>
      <c r="R5" s="549"/>
      <c r="S5" s="550"/>
      <c r="T5" s="553" t="s">
        <v>375</v>
      </c>
      <c r="U5" s="553" t="s">
        <v>376</v>
      </c>
      <c r="V5" s="551" t="s">
        <v>126</v>
      </c>
    </row>
    <row r="6" spans="1:22" s="103" customFormat="1" ht="102">
      <c r="A6" s="100"/>
      <c r="B6" s="162"/>
      <c r="C6" s="163" t="s">
        <v>115</v>
      </c>
      <c r="D6" s="256" t="s">
        <v>116</v>
      </c>
      <c r="E6" s="190" t="s">
        <v>291</v>
      </c>
      <c r="F6" s="190" t="s">
        <v>292</v>
      </c>
      <c r="G6" s="256" t="s">
        <v>295</v>
      </c>
      <c r="H6" s="256" t="s">
        <v>290</v>
      </c>
      <c r="I6" s="256" t="s">
        <v>117</v>
      </c>
      <c r="J6" s="256" t="s">
        <v>118</v>
      </c>
      <c r="K6" s="164" t="s">
        <v>119</v>
      </c>
      <c r="L6" s="165" t="s">
        <v>120</v>
      </c>
      <c r="M6" s="163" t="s">
        <v>293</v>
      </c>
      <c r="N6" s="164" t="s">
        <v>121</v>
      </c>
      <c r="O6" s="164" t="s">
        <v>122</v>
      </c>
      <c r="P6" s="164" t="s">
        <v>123</v>
      </c>
      <c r="Q6" s="164" t="s">
        <v>124</v>
      </c>
      <c r="R6" s="164" t="s">
        <v>125</v>
      </c>
      <c r="S6" s="283" t="s">
        <v>294</v>
      </c>
      <c r="T6" s="554"/>
      <c r="U6" s="554"/>
      <c r="V6" s="552"/>
    </row>
    <row r="7" spans="1:22" s="155" customFormat="1">
      <c r="A7" s="166">
        <v>1</v>
      </c>
      <c r="B7" s="1" t="s">
        <v>101</v>
      </c>
      <c r="C7" s="167"/>
      <c r="D7" s="154">
        <v>0</v>
      </c>
      <c r="E7" s="154"/>
      <c r="F7" s="154"/>
      <c r="G7" s="154"/>
      <c r="H7" s="154"/>
      <c r="I7" s="154"/>
      <c r="J7" s="154"/>
      <c r="K7" s="154"/>
      <c r="L7" s="168"/>
      <c r="M7" s="167">
        <v>0</v>
      </c>
      <c r="N7" s="154"/>
      <c r="O7" s="154"/>
      <c r="P7" s="154"/>
      <c r="Q7" s="154"/>
      <c r="R7" s="154">
        <v>0</v>
      </c>
      <c r="S7" s="168"/>
      <c r="T7" s="292"/>
      <c r="U7" s="292"/>
      <c r="V7" s="169">
        <f>SUM(C7:S7)</f>
        <v>0</v>
      </c>
    </row>
    <row r="8" spans="1:22" s="155" customFormat="1">
      <c r="A8" s="166">
        <v>2</v>
      </c>
      <c r="B8" s="1" t="s">
        <v>102</v>
      </c>
      <c r="C8" s="167"/>
      <c r="D8" s="154">
        <v>0</v>
      </c>
      <c r="E8" s="154"/>
      <c r="F8" s="154"/>
      <c r="G8" s="154"/>
      <c r="H8" s="154"/>
      <c r="I8" s="154"/>
      <c r="J8" s="154"/>
      <c r="K8" s="154"/>
      <c r="L8" s="168"/>
      <c r="M8" s="167"/>
      <c r="N8" s="154"/>
      <c r="O8" s="154"/>
      <c r="P8" s="154"/>
      <c r="Q8" s="154"/>
      <c r="R8" s="154">
        <v>0</v>
      </c>
      <c r="S8" s="168"/>
      <c r="T8" s="292"/>
      <c r="U8" s="292"/>
      <c r="V8" s="169">
        <f t="shared" ref="V8:V20" si="0">SUM(C8:S8)</f>
        <v>0</v>
      </c>
    </row>
    <row r="9" spans="1:22" s="155" customFormat="1">
      <c r="A9" s="166">
        <v>3</v>
      </c>
      <c r="B9" s="1" t="s">
        <v>281</v>
      </c>
      <c r="C9" s="167"/>
      <c r="D9" s="154">
        <v>0</v>
      </c>
      <c r="E9" s="154"/>
      <c r="F9" s="154"/>
      <c r="G9" s="154"/>
      <c r="H9" s="154"/>
      <c r="I9" s="154"/>
      <c r="J9" s="154"/>
      <c r="K9" s="154"/>
      <c r="L9" s="168"/>
      <c r="M9" s="167"/>
      <c r="N9" s="154"/>
      <c r="O9" s="154"/>
      <c r="P9" s="154"/>
      <c r="Q9" s="154"/>
      <c r="R9" s="154">
        <v>0</v>
      </c>
      <c r="S9" s="168"/>
      <c r="T9" s="292"/>
      <c r="U9" s="292"/>
      <c r="V9" s="169">
        <f t="shared" si="0"/>
        <v>0</v>
      </c>
    </row>
    <row r="10" spans="1:22" s="155" customFormat="1">
      <c r="A10" s="166">
        <v>4</v>
      </c>
      <c r="B10" s="1" t="s">
        <v>103</v>
      </c>
      <c r="C10" s="167"/>
      <c r="D10" s="154">
        <v>0</v>
      </c>
      <c r="E10" s="154"/>
      <c r="F10" s="154"/>
      <c r="G10" s="154"/>
      <c r="H10" s="154"/>
      <c r="I10" s="154"/>
      <c r="J10" s="154"/>
      <c r="K10" s="154"/>
      <c r="L10" s="168"/>
      <c r="M10" s="167"/>
      <c r="N10" s="154"/>
      <c r="O10" s="154"/>
      <c r="P10" s="154"/>
      <c r="Q10" s="154"/>
      <c r="R10" s="154">
        <v>0</v>
      </c>
      <c r="S10" s="168"/>
      <c r="T10" s="292"/>
      <c r="U10" s="292"/>
      <c r="V10" s="169">
        <f t="shared" si="0"/>
        <v>0</v>
      </c>
    </row>
    <row r="11" spans="1:22" s="155" customFormat="1">
      <c r="A11" s="166">
        <v>5</v>
      </c>
      <c r="B11" s="1" t="s">
        <v>104</v>
      </c>
      <c r="C11" s="167"/>
      <c r="D11" s="154">
        <v>0</v>
      </c>
      <c r="E11" s="154"/>
      <c r="F11" s="154"/>
      <c r="G11" s="154"/>
      <c r="H11" s="154"/>
      <c r="I11" s="154"/>
      <c r="J11" s="154"/>
      <c r="K11" s="154"/>
      <c r="L11" s="168"/>
      <c r="M11" s="167"/>
      <c r="N11" s="154"/>
      <c r="O11" s="154"/>
      <c r="P11" s="154"/>
      <c r="Q11" s="154"/>
      <c r="R11" s="154">
        <v>0</v>
      </c>
      <c r="S11" s="168"/>
      <c r="T11" s="292"/>
      <c r="U11" s="292"/>
      <c r="V11" s="169">
        <f t="shared" si="0"/>
        <v>0</v>
      </c>
    </row>
    <row r="12" spans="1:22" s="155" customFormat="1">
      <c r="A12" s="166">
        <v>6</v>
      </c>
      <c r="B12" s="1" t="s">
        <v>105</v>
      </c>
      <c r="C12" s="167"/>
      <c r="D12" s="154">
        <v>0</v>
      </c>
      <c r="E12" s="154"/>
      <c r="F12" s="154"/>
      <c r="G12" s="154"/>
      <c r="H12" s="154"/>
      <c r="I12" s="154"/>
      <c r="J12" s="154"/>
      <c r="K12" s="154"/>
      <c r="L12" s="168"/>
      <c r="M12" s="167"/>
      <c r="N12" s="154"/>
      <c r="O12" s="154"/>
      <c r="P12" s="154"/>
      <c r="Q12" s="154"/>
      <c r="R12" s="154">
        <v>0</v>
      </c>
      <c r="S12" s="168"/>
      <c r="T12" s="292"/>
      <c r="U12" s="292"/>
      <c r="V12" s="169">
        <f t="shared" si="0"/>
        <v>0</v>
      </c>
    </row>
    <row r="13" spans="1:22" s="155" customFormat="1">
      <c r="A13" s="166">
        <v>7</v>
      </c>
      <c r="B13" s="1" t="s">
        <v>106</v>
      </c>
      <c r="C13" s="167"/>
      <c r="D13" s="154">
        <v>125981119.1972</v>
      </c>
      <c r="E13" s="154"/>
      <c r="F13" s="154"/>
      <c r="G13" s="154"/>
      <c r="H13" s="154"/>
      <c r="I13" s="154"/>
      <c r="J13" s="154"/>
      <c r="K13" s="154"/>
      <c r="L13" s="168"/>
      <c r="M13" s="167">
        <v>4307673.654059479</v>
      </c>
      <c r="N13" s="154"/>
      <c r="O13" s="154">
        <v>2768164</v>
      </c>
      <c r="P13" s="154"/>
      <c r="Q13" s="154"/>
      <c r="R13" s="154">
        <v>205280332.07159999</v>
      </c>
      <c r="S13" s="168"/>
      <c r="T13" s="292"/>
      <c r="U13" s="292"/>
      <c r="V13" s="169">
        <f t="shared" si="0"/>
        <v>338337288.92285949</v>
      </c>
    </row>
    <row r="14" spans="1:22" s="155" customFormat="1">
      <c r="A14" s="166">
        <v>8</v>
      </c>
      <c r="B14" s="1" t="s">
        <v>107</v>
      </c>
      <c r="C14" s="167"/>
      <c r="D14" s="154">
        <v>0</v>
      </c>
      <c r="E14" s="154"/>
      <c r="F14" s="154"/>
      <c r="G14" s="154"/>
      <c r="H14" s="154"/>
      <c r="I14" s="154"/>
      <c r="J14" s="154">
        <v>0</v>
      </c>
      <c r="K14" s="154"/>
      <c r="L14" s="168"/>
      <c r="M14" s="167">
        <v>533110.92380183458</v>
      </c>
      <c r="N14" s="154"/>
      <c r="O14" s="154">
        <v>1256795</v>
      </c>
      <c r="P14" s="154"/>
      <c r="Q14" s="154"/>
      <c r="R14" s="154">
        <v>0</v>
      </c>
      <c r="S14" s="168"/>
      <c r="T14" s="292"/>
      <c r="U14" s="292"/>
      <c r="V14" s="169">
        <f t="shared" si="0"/>
        <v>1789905.9238018347</v>
      </c>
    </row>
    <row r="15" spans="1:22" s="155" customFormat="1">
      <c r="A15" s="166">
        <v>9</v>
      </c>
      <c r="B15" s="1" t="s">
        <v>108</v>
      </c>
      <c r="C15" s="167"/>
      <c r="D15" s="154">
        <v>34269705.226899996</v>
      </c>
      <c r="E15" s="154"/>
      <c r="F15" s="154"/>
      <c r="G15" s="154"/>
      <c r="H15" s="154"/>
      <c r="I15" s="154"/>
      <c r="J15" s="154"/>
      <c r="K15" s="154"/>
      <c r="L15" s="168"/>
      <c r="M15" s="167">
        <v>674896.51630661066</v>
      </c>
      <c r="N15" s="154"/>
      <c r="O15" s="154">
        <v>64259</v>
      </c>
      <c r="P15" s="154"/>
      <c r="Q15" s="154"/>
      <c r="R15" s="154">
        <v>0</v>
      </c>
      <c r="S15" s="168"/>
      <c r="T15" s="292"/>
      <c r="U15" s="292"/>
      <c r="V15" s="169">
        <f t="shared" si="0"/>
        <v>35008860.743206605</v>
      </c>
    </row>
    <row r="16" spans="1:22" s="155" customFormat="1">
      <c r="A16" s="166">
        <v>10</v>
      </c>
      <c r="B16" s="1" t="s">
        <v>109</v>
      </c>
      <c r="C16" s="167"/>
      <c r="D16" s="154">
        <v>0</v>
      </c>
      <c r="E16" s="154"/>
      <c r="F16" s="154"/>
      <c r="G16" s="154"/>
      <c r="H16" s="154"/>
      <c r="I16" s="154"/>
      <c r="J16" s="154"/>
      <c r="K16" s="154"/>
      <c r="L16" s="168"/>
      <c r="M16" s="167"/>
      <c r="N16" s="154"/>
      <c r="O16" s="154"/>
      <c r="P16" s="154"/>
      <c r="Q16" s="154"/>
      <c r="R16" s="154">
        <v>0</v>
      </c>
      <c r="S16" s="168"/>
      <c r="T16" s="292"/>
      <c r="U16" s="292"/>
      <c r="V16" s="169">
        <f t="shared" si="0"/>
        <v>0</v>
      </c>
    </row>
    <row r="17" spans="1:22" s="155" customFormat="1">
      <c r="A17" s="166">
        <v>11</v>
      </c>
      <c r="B17" s="1" t="s">
        <v>110</v>
      </c>
      <c r="C17" s="167"/>
      <c r="D17" s="154">
        <v>13097.4421</v>
      </c>
      <c r="E17" s="154"/>
      <c r="F17" s="154"/>
      <c r="G17" s="154"/>
      <c r="H17" s="154"/>
      <c r="I17" s="154"/>
      <c r="J17" s="154"/>
      <c r="K17" s="154"/>
      <c r="L17" s="168"/>
      <c r="M17" s="167">
        <v>2202084.2319076713</v>
      </c>
      <c r="N17" s="154"/>
      <c r="O17" s="154">
        <v>0</v>
      </c>
      <c r="P17" s="154"/>
      <c r="Q17" s="154"/>
      <c r="R17" s="154">
        <v>0</v>
      </c>
      <c r="S17" s="168"/>
      <c r="T17" s="292"/>
      <c r="U17" s="292"/>
      <c r="V17" s="169">
        <f t="shared" si="0"/>
        <v>2215181.6740076714</v>
      </c>
    </row>
    <row r="18" spans="1:22" s="155" customFormat="1">
      <c r="A18" s="166">
        <v>12</v>
      </c>
      <c r="B18" s="1" t="s">
        <v>111</v>
      </c>
      <c r="C18" s="167"/>
      <c r="D18" s="154">
        <v>13515982.876</v>
      </c>
      <c r="E18" s="154"/>
      <c r="F18" s="154"/>
      <c r="G18" s="154"/>
      <c r="H18" s="154"/>
      <c r="I18" s="154"/>
      <c r="J18" s="154"/>
      <c r="K18" s="154"/>
      <c r="L18" s="168"/>
      <c r="M18" s="167"/>
      <c r="N18" s="154"/>
      <c r="O18" s="154"/>
      <c r="P18" s="154"/>
      <c r="Q18" s="154"/>
      <c r="R18" s="154">
        <v>0</v>
      </c>
      <c r="S18" s="168"/>
      <c r="T18" s="292"/>
      <c r="U18" s="292"/>
      <c r="V18" s="169">
        <f t="shared" si="0"/>
        <v>13515982.876</v>
      </c>
    </row>
    <row r="19" spans="1:22" s="155" customFormat="1">
      <c r="A19" s="166">
        <v>13</v>
      </c>
      <c r="B19" s="1" t="s">
        <v>112</v>
      </c>
      <c r="C19" s="167"/>
      <c r="D19" s="154">
        <v>0</v>
      </c>
      <c r="E19" s="154"/>
      <c r="F19" s="154"/>
      <c r="G19" s="154"/>
      <c r="H19" s="154"/>
      <c r="I19" s="154"/>
      <c r="J19" s="154"/>
      <c r="K19" s="154"/>
      <c r="L19" s="168"/>
      <c r="M19" s="167"/>
      <c r="N19" s="154"/>
      <c r="O19" s="154"/>
      <c r="P19" s="154"/>
      <c r="Q19" s="154"/>
      <c r="R19" s="154">
        <v>0</v>
      </c>
      <c r="S19" s="168"/>
      <c r="T19" s="292"/>
      <c r="U19" s="292"/>
      <c r="V19" s="169">
        <f t="shared" si="0"/>
        <v>0</v>
      </c>
    </row>
    <row r="20" spans="1:22" s="155" customFormat="1">
      <c r="A20" s="166">
        <v>14</v>
      </c>
      <c r="B20" s="1" t="s">
        <v>113</v>
      </c>
      <c r="C20" s="167"/>
      <c r="D20" s="154">
        <v>0</v>
      </c>
      <c r="E20" s="154"/>
      <c r="F20" s="154"/>
      <c r="G20" s="154"/>
      <c r="H20" s="154"/>
      <c r="I20" s="154"/>
      <c r="J20" s="154"/>
      <c r="K20" s="154"/>
      <c r="L20" s="168"/>
      <c r="M20" s="167"/>
      <c r="N20" s="154"/>
      <c r="O20" s="154"/>
      <c r="P20" s="154"/>
      <c r="Q20" s="154"/>
      <c r="R20" s="154">
        <v>0</v>
      </c>
      <c r="S20" s="168"/>
      <c r="T20" s="292"/>
      <c r="U20" s="292"/>
      <c r="V20" s="169">
        <f t="shared" si="0"/>
        <v>0</v>
      </c>
    </row>
    <row r="21" spans="1:22" ht="13.5" thickBot="1">
      <c r="A21" s="156"/>
      <c r="B21" s="170" t="s">
        <v>114</v>
      </c>
      <c r="C21" s="171">
        <f>SUM(C7:C20)</f>
        <v>0</v>
      </c>
      <c r="D21" s="158">
        <f t="shared" ref="D21:V21" si="1">SUM(D7:D20)</f>
        <v>173779904.74219996</v>
      </c>
      <c r="E21" s="158">
        <f t="shared" si="1"/>
        <v>0</v>
      </c>
      <c r="F21" s="158">
        <f t="shared" si="1"/>
        <v>0</v>
      </c>
      <c r="G21" s="158">
        <f t="shared" si="1"/>
        <v>0</v>
      </c>
      <c r="H21" s="158">
        <f t="shared" si="1"/>
        <v>0</v>
      </c>
      <c r="I21" s="158">
        <f t="shared" si="1"/>
        <v>0</v>
      </c>
      <c r="J21" s="158">
        <f t="shared" si="1"/>
        <v>0</v>
      </c>
      <c r="K21" s="158">
        <f t="shared" si="1"/>
        <v>0</v>
      </c>
      <c r="L21" s="172">
        <f t="shared" si="1"/>
        <v>0</v>
      </c>
      <c r="M21" s="171">
        <f t="shared" si="1"/>
        <v>7717765.3260755958</v>
      </c>
      <c r="N21" s="158">
        <f t="shared" si="1"/>
        <v>0</v>
      </c>
      <c r="O21" s="158">
        <f t="shared" si="1"/>
        <v>4089218</v>
      </c>
      <c r="P21" s="158">
        <f t="shared" si="1"/>
        <v>0</v>
      </c>
      <c r="Q21" s="158">
        <f t="shared" si="1"/>
        <v>0</v>
      </c>
      <c r="R21" s="158">
        <f t="shared" si="1"/>
        <v>205280332.07159999</v>
      </c>
      <c r="S21" s="172">
        <f>SUM(S7:S20)</f>
        <v>0</v>
      </c>
      <c r="T21" s="172">
        <f>SUM(T7:T20)</f>
        <v>0</v>
      </c>
      <c r="U21" s="172">
        <f t="shared" ref="U21" si="2">SUM(U7:U20)</f>
        <v>0</v>
      </c>
      <c r="V21" s="173">
        <f t="shared" si="1"/>
        <v>390867220.13987559</v>
      </c>
    </row>
    <row r="24" spans="1:22">
      <c r="A24" s="7"/>
      <c r="B24" s="7"/>
      <c r="C24" s="82"/>
      <c r="D24" s="82"/>
      <c r="E24" s="82"/>
    </row>
    <row r="25" spans="1:22">
      <c r="A25" s="174"/>
      <c r="B25" s="174"/>
      <c r="C25" s="7"/>
      <c r="D25" s="82"/>
      <c r="E25" s="82"/>
    </row>
    <row r="26" spans="1:22">
      <c r="A26" s="174"/>
      <c r="B26" s="83"/>
      <c r="C26" s="7"/>
      <c r="D26" s="82"/>
      <c r="E26" s="82"/>
    </row>
    <row r="27" spans="1:22">
      <c r="A27" s="174"/>
      <c r="B27" s="174"/>
      <c r="C27" s="7"/>
      <c r="D27" s="82"/>
      <c r="E27" s="82"/>
    </row>
    <row r="28" spans="1:22">
      <c r="A28" s="174"/>
      <c r="B28" s="83"/>
      <c r="C28" s="7"/>
      <c r="D28" s="82"/>
      <c r="E28" s="8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3" customWidth="1"/>
    <col min="4" max="4" width="14.85546875" style="293" bestFit="1" customWidth="1"/>
    <col min="5" max="5" width="17.7109375" style="293" customWidth="1"/>
    <col min="6" max="6" width="15.85546875" style="293" customWidth="1"/>
    <col min="7" max="7" width="17.42578125" style="293" customWidth="1"/>
    <col min="8" max="8" width="15.28515625" style="293" customWidth="1"/>
    <col min="9" max="16384" width="9.140625" style="54"/>
  </cols>
  <sheetData>
    <row r="1" spans="1:9">
      <c r="A1" s="2" t="s">
        <v>35</v>
      </c>
      <c r="B1" s="4" t="s">
        <v>506</v>
      </c>
    </row>
    <row r="2" spans="1:9">
      <c r="A2" s="2" t="s">
        <v>36</v>
      </c>
      <c r="B2" s="508">
        <v>44196</v>
      </c>
    </row>
    <row r="4" spans="1:9" ht="13.5" thickBot="1">
      <c r="A4" s="2" t="s">
        <v>263</v>
      </c>
      <c r="B4" s="159" t="s">
        <v>387</v>
      </c>
    </row>
    <row r="5" spans="1:9">
      <c r="A5" s="160"/>
      <c r="B5" s="175"/>
      <c r="C5" s="294" t="s">
        <v>0</v>
      </c>
      <c r="D5" s="294" t="s">
        <v>1</v>
      </c>
      <c r="E5" s="294" t="s">
        <v>2</v>
      </c>
      <c r="F5" s="294" t="s">
        <v>3</v>
      </c>
      <c r="G5" s="295" t="s">
        <v>4</v>
      </c>
      <c r="H5" s="296" t="s">
        <v>10</v>
      </c>
      <c r="I5" s="176"/>
    </row>
    <row r="6" spans="1:9" s="176" customFormat="1" ht="12.75" customHeight="1">
      <c r="A6" s="177"/>
      <c r="B6" s="557" t="s">
        <v>262</v>
      </c>
      <c r="C6" s="559" t="s">
        <v>379</v>
      </c>
      <c r="D6" s="561" t="s">
        <v>378</v>
      </c>
      <c r="E6" s="562"/>
      <c r="F6" s="559" t="s">
        <v>383</v>
      </c>
      <c r="G6" s="559" t="s">
        <v>384</v>
      </c>
      <c r="H6" s="555" t="s">
        <v>382</v>
      </c>
    </row>
    <row r="7" spans="1:9" ht="38.25">
      <c r="A7" s="179"/>
      <c r="B7" s="558"/>
      <c r="C7" s="560"/>
      <c r="D7" s="297" t="s">
        <v>381</v>
      </c>
      <c r="E7" s="297" t="s">
        <v>380</v>
      </c>
      <c r="F7" s="560"/>
      <c r="G7" s="560"/>
      <c r="H7" s="556"/>
      <c r="I7" s="176"/>
    </row>
    <row r="8" spans="1:9">
      <c r="A8" s="177">
        <v>1</v>
      </c>
      <c r="B8" s="1" t="s">
        <v>101</v>
      </c>
      <c r="C8" s="298">
        <v>3523417237.046</v>
      </c>
      <c r="D8" s="299"/>
      <c r="E8" s="298"/>
      <c r="F8" s="298">
        <v>2000642242.8316202</v>
      </c>
      <c r="G8" s="300">
        <v>2000642242.8316202</v>
      </c>
      <c r="H8" s="302">
        <f>G8/(C8+E8)</f>
        <v>0.56781303724021626</v>
      </c>
    </row>
    <row r="9" spans="1:9" ht="15" customHeight="1">
      <c r="A9" s="177">
        <v>2</v>
      </c>
      <c r="B9" s="1" t="s">
        <v>102</v>
      </c>
      <c r="C9" s="298">
        <v>0</v>
      </c>
      <c r="D9" s="299"/>
      <c r="E9" s="298"/>
      <c r="F9" s="298"/>
      <c r="G9" s="300">
        <v>0</v>
      </c>
      <c r="H9" s="302" t="e">
        <f t="shared" ref="H9:H21" si="0">G9/(C9+E9)</f>
        <v>#DIV/0!</v>
      </c>
    </row>
    <row r="10" spans="1:9">
      <c r="A10" s="177">
        <v>3</v>
      </c>
      <c r="B10" s="1" t="s">
        <v>281</v>
      </c>
      <c r="C10" s="298"/>
      <c r="D10" s="299"/>
      <c r="E10" s="298"/>
      <c r="F10" s="298"/>
      <c r="G10" s="300">
        <v>0</v>
      </c>
      <c r="H10" s="302" t="e">
        <f t="shared" si="0"/>
        <v>#DIV/0!</v>
      </c>
    </row>
    <row r="11" spans="1:9">
      <c r="A11" s="177">
        <v>4</v>
      </c>
      <c r="B11" s="1" t="s">
        <v>103</v>
      </c>
      <c r="C11" s="298">
        <v>899284802.61999989</v>
      </c>
      <c r="D11" s="299"/>
      <c r="E11" s="298"/>
      <c r="F11" s="298">
        <v>75796061.030000001</v>
      </c>
      <c r="G11" s="300">
        <v>75796061.030000001</v>
      </c>
      <c r="H11" s="302">
        <f t="shared" si="0"/>
        <v>8.4284823683413501E-2</v>
      </c>
    </row>
    <row r="12" spans="1:9">
      <c r="A12" s="177">
        <v>5</v>
      </c>
      <c r="B12" s="1" t="s">
        <v>104</v>
      </c>
      <c r="C12" s="298">
        <v>0</v>
      </c>
      <c r="D12" s="299"/>
      <c r="E12" s="298"/>
      <c r="F12" s="298">
        <v>0</v>
      </c>
      <c r="G12" s="300">
        <v>0</v>
      </c>
      <c r="H12" s="302" t="e">
        <f t="shared" si="0"/>
        <v>#DIV/0!</v>
      </c>
    </row>
    <row r="13" spans="1:9">
      <c r="A13" s="177">
        <v>6</v>
      </c>
      <c r="B13" s="1" t="s">
        <v>105</v>
      </c>
      <c r="C13" s="298">
        <v>1392037521.7933998</v>
      </c>
      <c r="D13" s="299"/>
      <c r="E13" s="298"/>
      <c r="F13" s="298">
        <v>347118208.90768003</v>
      </c>
      <c r="G13" s="300">
        <v>347118208.90768003</v>
      </c>
      <c r="H13" s="302">
        <f t="shared" si="0"/>
        <v>0.24935980781644321</v>
      </c>
    </row>
    <row r="14" spans="1:9">
      <c r="A14" s="177">
        <v>7</v>
      </c>
      <c r="B14" s="1" t="s">
        <v>106</v>
      </c>
      <c r="C14" s="298">
        <v>5217557476.1371002</v>
      </c>
      <c r="D14" s="299">
        <v>1973036693.2766747</v>
      </c>
      <c r="E14" s="298">
        <v>829207670.42309988</v>
      </c>
      <c r="F14" s="298">
        <v>6107589546.359993</v>
      </c>
      <c r="G14" s="300">
        <v>5768454499.3871336</v>
      </c>
      <c r="H14" s="302">
        <f t="shared" si="0"/>
        <v>0.95397363045737149</v>
      </c>
    </row>
    <row r="15" spans="1:9">
      <c r="A15" s="177">
        <v>8</v>
      </c>
      <c r="B15" s="1" t="s">
        <v>107</v>
      </c>
      <c r="C15" s="298">
        <v>3572375591.7603998</v>
      </c>
      <c r="D15" s="299">
        <v>223989042.22352502</v>
      </c>
      <c r="E15" s="298">
        <v>109835391.12905</v>
      </c>
      <c r="F15" s="298">
        <v>2761658237.1670871</v>
      </c>
      <c r="G15" s="300">
        <v>2725598626.0163851</v>
      </c>
      <c r="H15" s="302">
        <f t="shared" si="0"/>
        <v>0.74020707631413185</v>
      </c>
    </row>
    <row r="16" spans="1:9">
      <c r="A16" s="177">
        <v>9</v>
      </c>
      <c r="B16" s="1" t="s">
        <v>108</v>
      </c>
      <c r="C16" s="298">
        <v>3134578127.8757</v>
      </c>
      <c r="D16" s="299"/>
      <c r="E16" s="298"/>
      <c r="F16" s="298">
        <v>1097102344.756495</v>
      </c>
      <c r="G16" s="300">
        <v>1096350091.7980883</v>
      </c>
      <c r="H16" s="302">
        <f t="shared" si="0"/>
        <v>0.34976001460875489</v>
      </c>
    </row>
    <row r="17" spans="1:8">
      <c r="A17" s="177">
        <v>10</v>
      </c>
      <c r="B17" s="1" t="s">
        <v>109</v>
      </c>
      <c r="C17" s="298">
        <v>152024825.80039999</v>
      </c>
      <c r="D17" s="299"/>
      <c r="E17" s="298"/>
      <c r="F17" s="298">
        <v>157746558.70519999</v>
      </c>
      <c r="G17" s="300">
        <v>144230575.8292</v>
      </c>
      <c r="H17" s="302">
        <f t="shared" si="0"/>
        <v>0.94873041340344377</v>
      </c>
    </row>
    <row r="18" spans="1:8">
      <c r="A18" s="177">
        <v>11</v>
      </c>
      <c r="B18" s="1" t="s">
        <v>110</v>
      </c>
      <c r="C18" s="298">
        <v>1067547595.1050644</v>
      </c>
      <c r="D18" s="299"/>
      <c r="E18" s="298"/>
      <c r="F18" s="298">
        <v>1239869402.6593108</v>
      </c>
      <c r="G18" s="300">
        <v>1237667318.4274032</v>
      </c>
      <c r="H18" s="302">
        <f t="shared" si="0"/>
        <v>1.1593556335121491</v>
      </c>
    </row>
    <row r="19" spans="1:8">
      <c r="A19" s="177">
        <v>12</v>
      </c>
      <c r="B19" s="1" t="s">
        <v>111</v>
      </c>
      <c r="C19" s="298">
        <v>0</v>
      </c>
      <c r="D19" s="299"/>
      <c r="E19" s="298"/>
      <c r="F19" s="298"/>
      <c r="G19" s="300">
        <v>0</v>
      </c>
      <c r="H19" s="302" t="e">
        <f t="shared" si="0"/>
        <v>#DIV/0!</v>
      </c>
    </row>
    <row r="20" spans="1:8">
      <c r="A20" s="177">
        <v>13</v>
      </c>
      <c r="B20" s="1" t="s">
        <v>257</v>
      </c>
      <c r="C20" s="298">
        <v>0</v>
      </c>
      <c r="D20" s="299"/>
      <c r="E20" s="298"/>
      <c r="F20" s="298"/>
      <c r="G20" s="300">
        <v>0</v>
      </c>
      <c r="H20" s="302" t="e">
        <f t="shared" si="0"/>
        <v>#DIV/0!</v>
      </c>
    </row>
    <row r="21" spans="1:8">
      <c r="A21" s="177">
        <v>14</v>
      </c>
      <c r="B21" s="1" t="s">
        <v>113</v>
      </c>
      <c r="C21" s="298">
        <v>1431925997.5605175</v>
      </c>
      <c r="D21" s="299"/>
      <c r="E21" s="298"/>
      <c r="F21" s="298">
        <v>915987084.99451745</v>
      </c>
      <c r="G21" s="300">
        <v>915987084.99451745</v>
      </c>
      <c r="H21" s="302">
        <f t="shared" si="0"/>
        <v>0.63968884324680686</v>
      </c>
    </row>
    <row r="22" spans="1:8" ht="13.5" thickBot="1">
      <c r="A22" s="180"/>
      <c r="B22" s="181" t="s">
        <v>114</v>
      </c>
      <c r="C22" s="301">
        <f>SUM(C8:C21)</f>
        <v>20390749175.698578</v>
      </c>
      <c r="D22" s="301">
        <f>SUM(D8:D21)</f>
        <v>2197025735.5001998</v>
      </c>
      <c r="E22" s="301">
        <f>SUM(E8:E21)</f>
        <v>939043061.55214989</v>
      </c>
      <c r="F22" s="301">
        <f>SUM(F8:F21)</f>
        <v>14703509687.411905</v>
      </c>
      <c r="G22" s="301">
        <f>SUM(G8:G21)</f>
        <v>14311844709.222029</v>
      </c>
      <c r="H22" s="303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0.5703125" style="293" bestFit="1" customWidth="1"/>
    <col min="2" max="2" width="104.140625" style="293" customWidth="1"/>
    <col min="3" max="4" width="13.5703125" style="293" bestFit="1" customWidth="1"/>
    <col min="5" max="5" width="14.5703125" style="293" bestFit="1" customWidth="1"/>
    <col min="6" max="8" width="13.5703125" style="293" bestFit="1" customWidth="1"/>
    <col min="9" max="9" width="12" style="293" bestFit="1" customWidth="1"/>
    <col min="10" max="11" width="13.5703125" style="293" bestFit="1" customWidth="1"/>
    <col min="12" max="16384" width="9.140625" style="293"/>
  </cols>
  <sheetData>
    <row r="1" spans="1:11">
      <c r="A1" s="293" t="s">
        <v>35</v>
      </c>
      <c r="B1" s="293" t="s">
        <v>506</v>
      </c>
    </row>
    <row r="2" spans="1:11">
      <c r="A2" s="293" t="s">
        <v>36</v>
      </c>
      <c r="B2" s="509">
        <v>44196</v>
      </c>
      <c r="C2" s="320"/>
      <c r="D2" s="320"/>
    </row>
    <row r="3" spans="1:11">
      <c r="B3" s="320"/>
      <c r="C3" s="320"/>
      <c r="D3" s="320"/>
    </row>
    <row r="4" spans="1:11" ht="13.5" thickBot="1">
      <c r="A4" s="293" t="s">
        <v>259</v>
      </c>
      <c r="B4" s="353" t="s">
        <v>388</v>
      </c>
      <c r="C4" s="320"/>
      <c r="D4" s="320"/>
    </row>
    <row r="5" spans="1:11" ht="30" customHeight="1">
      <c r="A5" s="563"/>
      <c r="B5" s="564"/>
      <c r="C5" s="565" t="s">
        <v>446</v>
      </c>
      <c r="D5" s="565"/>
      <c r="E5" s="565"/>
      <c r="F5" s="565" t="s">
        <v>447</v>
      </c>
      <c r="G5" s="565"/>
      <c r="H5" s="565"/>
      <c r="I5" s="565" t="s">
        <v>448</v>
      </c>
      <c r="J5" s="565"/>
      <c r="K5" s="566"/>
    </row>
    <row r="6" spans="1:11">
      <c r="A6" s="321"/>
      <c r="B6" s="322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23" t="s">
        <v>391</v>
      </c>
      <c r="B7" s="324"/>
      <c r="C7" s="324"/>
      <c r="D7" s="324"/>
      <c r="E7" s="324"/>
      <c r="F7" s="324"/>
      <c r="G7" s="324"/>
      <c r="H7" s="324"/>
      <c r="I7" s="324"/>
      <c r="J7" s="324"/>
      <c r="K7" s="325"/>
    </row>
    <row r="8" spans="1:11">
      <c r="A8" s="326">
        <v>1</v>
      </c>
      <c r="B8" s="327" t="s">
        <v>389</v>
      </c>
      <c r="C8" s="328"/>
      <c r="D8" s="328"/>
      <c r="E8" s="328"/>
      <c r="F8" s="329">
        <v>1167641730.5332737</v>
      </c>
      <c r="G8" s="329">
        <v>3557284254.5782523</v>
      </c>
      <c r="H8" s="329">
        <v>4724925985.1115274</v>
      </c>
      <c r="I8" s="329">
        <v>1164126813.8630564</v>
      </c>
      <c r="J8" s="329">
        <v>2369061147.7240133</v>
      </c>
      <c r="K8" s="330">
        <v>3533187961.58707</v>
      </c>
    </row>
    <row r="9" spans="1:11">
      <c r="A9" s="323" t="s">
        <v>392</v>
      </c>
      <c r="B9" s="324"/>
      <c r="C9" s="324"/>
      <c r="D9" s="324"/>
      <c r="E9" s="324"/>
      <c r="F9" s="324"/>
      <c r="G9" s="324"/>
      <c r="H9" s="324"/>
      <c r="I9" s="324"/>
      <c r="J9" s="324"/>
      <c r="K9" s="325"/>
    </row>
    <row r="10" spans="1:11">
      <c r="A10" s="331">
        <v>2</v>
      </c>
      <c r="B10" s="332" t="s">
        <v>400</v>
      </c>
      <c r="C10" s="495">
        <v>1699374916.1686952</v>
      </c>
      <c r="D10" s="496">
        <v>4260160431.8122611</v>
      </c>
      <c r="E10" s="496">
        <v>5837209486.9148493</v>
      </c>
      <c r="F10" s="496">
        <v>325883667.84517229</v>
      </c>
      <c r="G10" s="496">
        <v>941138591.27703106</v>
      </c>
      <c r="H10" s="496">
        <v>1243875899.9256508</v>
      </c>
      <c r="I10" s="496">
        <v>92784588.614543453</v>
      </c>
      <c r="J10" s="496">
        <v>267335261.64890668</v>
      </c>
      <c r="K10" s="497">
        <v>353595938.30748159</v>
      </c>
    </row>
    <row r="11" spans="1:11">
      <c r="A11" s="331">
        <v>3</v>
      </c>
      <c r="B11" s="332" t="s">
        <v>394</v>
      </c>
      <c r="C11" s="495">
        <v>3444875635.0579424</v>
      </c>
      <c r="D11" s="496">
        <v>6411096770.2829428</v>
      </c>
      <c r="E11" s="496">
        <v>9605467625.4958916</v>
      </c>
      <c r="F11" s="496">
        <v>1113375326.5160863</v>
      </c>
      <c r="G11" s="496">
        <v>2008587937.0733829</v>
      </c>
      <c r="H11" s="496">
        <v>3121963263.589469</v>
      </c>
      <c r="I11" s="496">
        <v>843622458.89557827</v>
      </c>
      <c r="J11" s="496">
        <v>1177159981.3030121</v>
      </c>
      <c r="K11" s="497">
        <v>2020782440.1985891</v>
      </c>
    </row>
    <row r="12" spans="1:11">
      <c r="A12" s="331">
        <v>4</v>
      </c>
      <c r="B12" s="332" t="s">
        <v>395</v>
      </c>
      <c r="C12" s="495">
        <v>1993961956.5217392</v>
      </c>
      <c r="D12" s="496">
        <v>96630434.782608703</v>
      </c>
      <c r="E12" s="496">
        <v>1920809782.6086957</v>
      </c>
      <c r="F12" s="496">
        <v>0</v>
      </c>
      <c r="G12" s="496">
        <v>0</v>
      </c>
      <c r="H12" s="496">
        <v>0</v>
      </c>
      <c r="I12" s="496">
        <v>0</v>
      </c>
      <c r="J12" s="496">
        <v>0</v>
      </c>
      <c r="K12" s="497">
        <v>0</v>
      </c>
    </row>
    <row r="13" spans="1:11">
      <c r="A13" s="331">
        <v>5</v>
      </c>
      <c r="B13" s="332" t="s">
        <v>403</v>
      </c>
      <c r="C13" s="495">
        <v>1049903945.2870883</v>
      </c>
      <c r="D13" s="496">
        <v>1175572019.5194764</v>
      </c>
      <c r="E13" s="496">
        <v>2143803843.1484113</v>
      </c>
      <c r="F13" s="496">
        <v>160071542.17054132</v>
      </c>
      <c r="G13" s="496">
        <v>187099433.3238903</v>
      </c>
      <c r="H13" s="496">
        <v>347170975.4944315</v>
      </c>
      <c r="I13" s="496">
        <v>61462313.230233744</v>
      </c>
      <c r="J13" s="496">
        <v>76299009.17650561</v>
      </c>
      <c r="K13" s="497">
        <v>137761322.40673932</v>
      </c>
    </row>
    <row r="14" spans="1:11">
      <c r="A14" s="331">
        <v>6</v>
      </c>
      <c r="B14" s="332" t="s">
        <v>441</v>
      </c>
      <c r="C14" s="495"/>
      <c r="D14" s="496"/>
      <c r="E14" s="496"/>
      <c r="F14" s="496"/>
      <c r="G14" s="496"/>
      <c r="H14" s="496"/>
      <c r="I14" s="496"/>
      <c r="J14" s="496"/>
      <c r="K14" s="497"/>
    </row>
    <row r="15" spans="1:11">
      <c r="A15" s="331">
        <v>7</v>
      </c>
      <c r="B15" s="332" t="s">
        <v>442</v>
      </c>
      <c r="C15" s="495">
        <v>65234633.673172906</v>
      </c>
      <c r="D15" s="496">
        <v>147016016.13872728</v>
      </c>
      <c r="E15" s="496">
        <v>206289901.95761958</v>
      </c>
      <c r="F15" s="496">
        <v>54917752.006433755</v>
      </c>
      <c r="G15" s="496">
        <v>153965327.4609566</v>
      </c>
      <c r="H15" s="496">
        <v>208883079.46739018</v>
      </c>
      <c r="I15" s="496">
        <v>54917752.006433755</v>
      </c>
      <c r="J15" s="496">
        <v>153965327.4609566</v>
      </c>
      <c r="K15" s="497">
        <v>208883079.46739018</v>
      </c>
    </row>
    <row r="16" spans="1:11">
      <c r="A16" s="331">
        <v>8</v>
      </c>
      <c r="B16" s="333" t="s">
        <v>396</v>
      </c>
      <c r="C16" s="495">
        <v>6553976170.5399427</v>
      </c>
      <c r="D16" s="496">
        <v>7830315240.7237558</v>
      </c>
      <c r="E16" s="496">
        <v>13876371153.210617</v>
      </c>
      <c r="F16" s="496">
        <v>1328364620.6930614</v>
      </c>
      <c r="G16" s="496">
        <v>2349652697.8582296</v>
      </c>
      <c r="H16" s="496">
        <v>3678017318.5512905</v>
      </c>
      <c r="I16" s="496">
        <v>960002524.13224578</v>
      </c>
      <c r="J16" s="496">
        <v>1407424317.9404743</v>
      </c>
      <c r="K16" s="497">
        <v>2367426842.0727186</v>
      </c>
    </row>
    <row r="17" spans="1:11">
      <c r="A17" s="323" t="s">
        <v>393</v>
      </c>
      <c r="B17" s="324"/>
      <c r="C17" s="498"/>
      <c r="D17" s="498"/>
      <c r="E17" s="498"/>
      <c r="F17" s="498"/>
      <c r="G17" s="498"/>
      <c r="H17" s="498"/>
      <c r="I17" s="498"/>
      <c r="J17" s="498"/>
      <c r="K17" s="499"/>
    </row>
    <row r="18" spans="1:11">
      <c r="A18" s="331">
        <v>9</v>
      </c>
      <c r="B18" s="332" t="s">
        <v>399</v>
      </c>
      <c r="C18" s="495"/>
      <c r="D18" s="496"/>
      <c r="E18" s="496"/>
      <c r="F18" s="496"/>
      <c r="G18" s="496"/>
      <c r="H18" s="496"/>
      <c r="I18" s="496"/>
      <c r="J18" s="496"/>
      <c r="K18" s="497"/>
    </row>
    <row r="19" spans="1:11">
      <c r="A19" s="331">
        <v>10</v>
      </c>
      <c r="B19" s="332" t="s">
        <v>443</v>
      </c>
      <c r="C19" s="495">
        <v>298527628.90431422</v>
      </c>
      <c r="D19" s="496">
        <v>239461338.13796291</v>
      </c>
      <c r="E19" s="496">
        <v>510695206.70499438</v>
      </c>
      <c r="F19" s="496">
        <v>145220445.40288046</v>
      </c>
      <c r="G19" s="496">
        <v>117028533.99557827</v>
      </c>
      <c r="H19" s="496">
        <v>262248979.39845872</v>
      </c>
      <c r="I19" s="496">
        <v>148785818.64668474</v>
      </c>
      <c r="J19" s="496">
        <v>1311698413.8102517</v>
      </c>
      <c r="K19" s="497">
        <v>1460484232.4569366</v>
      </c>
    </row>
    <row r="20" spans="1:11">
      <c r="A20" s="331">
        <v>11</v>
      </c>
      <c r="B20" s="332" t="s">
        <v>398</v>
      </c>
      <c r="C20" s="495">
        <v>4041963.3172826092</v>
      </c>
      <c r="D20" s="496">
        <v>698925.3186956523</v>
      </c>
      <c r="E20" s="496">
        <v>4454049.7619565222</v>
      </c>
      <c r="F20" s="496">
        <v>3935336.1433695657</v>
      </c>
      <c r="G20" s="496">
        <v>639769.56521739135</v>
      </c>
      <c r="H20" s="496">
        <v>4575105.7085869573</v>
      </c>
      <c r="I20" s="496">
        <v>3935336.1433695657</v>
      </c>
      <c r="J20" s="496">
        <v>639769.56521739135</v>
      </c>
      <c r="K20" s="497">
        <v>4575105.7085869573</v>
      </c>
    </row>
    <row r="21" spans="1:11" ht="13.5" thickBot="1">
      <c r="A21" s="334">
        <v>12</v>
      </c>
      <c r="B21" s="335" t="s">
        <v>397</v>
      </c>
      <c r="C21" s="500">
        <v>302569592.22159684</v>
      </c>
      <c r="D21" s="501">
        <v>240160263.45665857</v>
      </c>
      <c r="E21" s="500">
        <v>515149256.46695089</v>
      </c>
      <c r="F21" s="501">
        <v>149155781.54625002</v>
      </c>
      <c r="G21" s="501">
        <v>117668303.56079566</v>
      </c>
      <c r="H21" s="501">
        <v>266824085.10704568</v>
      </c>
      <c r="I21" s="501">
        <v>152721154.79005429</v>
      </c>
      <c r="J21" s="501">
        <v>1312338183.3754692</v>
      </c>
      <c r="K21" s="502">
        <v>1465059338.1655235</v>
      </c>
    </row>
    <row r="22" spans="1:11" ht="38.25" customHeight="1" thickBot="1">
      <c r="A22" s="336"/>
      <c r="B22" s="337"/>
      <c r="C22" s="337"/>
      <c r="D22" s="337"/>
      <c r="E22" s="337"/>
      <c r="F22" s="567" t="s">
        <v>445</v>
      </c>
      <c r="G22" s="565"/>
      <c r="H22" s="565"/>
      <c r="I22" s="567" t="s">
        <v>404</v>
      </c>
      <c r="J22" s="565"/>
      <c r="K22" s="566"/>
    </row>
    <row r="23" spans="1:11">
      <c r="A23" s="338">
        <v>13</v>
      </c>
      <c r="B23" s="339" t="s">
        <v>389</v>
      </c>
      <c r="C23" s="340"/>
      <c r="D23" s="340"/>
      <c r="E23" s="340"/>
      <c r="F23" s="341">
        <v>1167641730.5332737</v>
      </c>
      <c r="G23" s="341">
        <v>3557284254.5782523</v>
      </c>
      <c r="H23" s="341">
        <v>4724925985.1115274</v>
      </c>
      <c r="I23" s="341">
        <v>1164126813.8630564</v>
      </c>
      <c r="J23" s="341">
        <v>2369061147.7240133</v>
      </c>
      <c r="K23" s="342">
        <v>3533187961.58707</v>
      </c>
    </row>
    <row r="24" spans="1:11" ht="13.5" thickBot="1">
      <c r="A24" s="343">
        <v>14</v>
      </c>
      <c r="B24" s="344" t="s">
        <v>401</v>
      </c>
      <c r="C24" s="345"/>
      <c r="D24" s="346"/>
      <c r="E24" s="347"/>
      <c r="F24" s="348">
        <v>1179208839.1468112</v>
      </c>
      <c r="G24" s="348">
        <v>2231984394.2974329</v>
      </c>
      <c r="H24" s="348">
        <v>3411193233.4442458</v>
      </c>
      <c r="I24" s="348">
        <v>807281369.34219074</v>
      </c>
      <c r="J24" s="348">
        <v>351856079.48511839</v>
      </c>
      <c r="K24" s="349">
        <v>902367503.90719593</v>
      </c>
    </row>
    <row r="25" spans="1:11" ht="13.5" thickBot="1">
      <c r="A25" s="350">
        <v>15</v>
      </c>
      <c r="B25" s="351" t="s">
        <v>402</v>
      </c>
      <c r="C25" s="352"/>
      <c r="D25" s="352"/>
      <c r="E25" s="352"/>
      <c r="F25" s="503">
        <v>0.99019078874789757</v>
      </c>
      <c r="G25" s="503">
        <v>1.5937764904032796</v>
      </c>
      <c r="H25" s="503">
        <v>1.3851241081235435</v>
      </c>
      <c r="I25" s="503">
        <v>1.4420335437836742</v>
      </c>
      <c r="J25" s="503">
        <v>6.7330402566604279</v>
      </c>
      <c r="K25" s="504">
        <v>3.9154645377726736</v>
      </c>
    </row>
    <row r="27" spans="1:11" ht="25.5">
      <c r="B27" s="319" t="s">
        <v>444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42578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4" t="s">
        <v>506</v>
      </c>
    </row>
    <row r="2" spans="1:14" ht="14.25" customHeight="1">
      <c r="A2" s="4" t="s">
        <v>36</v>
      </c>
      <c r="B2" s="508">
        <v>44196</v>
      </c>
    </row>
    <row r="3" spans="1:14" ht="14.25" customHeight="1"/>
    <row r="4" spans="1:14" ht="13.5" thickBot="1">
      <c r="A4" s="4" t="s">
        <v>275</v>
      </c>
      <c r="B4" s="255" t="s">
        <v>33</v>
      </c>
    </row>
    <row r="5" spans="1:14" s="187" customFormat="1">
      <c r="A5" s="183"/>
      <c r="B5" s="184"/>
      <c r="C5" s="185" t="s">
        <v>0</v>
      </c>
      <c r="D5" s="185" t="s">
        <v>1</v>
      </c>
      <c r="E5" s="185" t="s">
        <v>2</v>
      </c>
      <c r="F5" s="185" t="s">
        <v>3</v>
      </c>
      <c r="G5" s="185" t="s">
        <v>4</v>
      </c>
      <c r="H5" s="185" t="s">
        <v>10</v>
      </c>
      <c r="I5" s="185" t="s">
        <v>13</v>
      </c>
      <c r="J5" s="185" t="s">
        <v>14</v>
      </c>
      <c r="K5" s="185" t="s">
        <v>15</v>
      </c>
      <c r="L5" s="185" t="s">
        <v>16</v>
      </c>
      <c r="M5" s="185" t="s">
        <v>17</v>
      </c>
      <c r="N5" s="186" t="s">
        <v>18</v>
      </c>
    </row>
    <row r="6" spans="1:14" ht="25.5">
      <c r="A6" s="188"/>
      <c r="B6" s="189"/>
      <c r="C6" s="190" t="s">
        <v>274</v>
      </c>
      <c r="D6" s="191" t="s">
        <v>273</v>
      </c>
      <c r="E6" s="192" t="s">
        <v>272</v>
      </c>
      <c r="F6" s="193">
        <v>0</v>
      </c>
      <c r="G6" s="193">
        <v>0.2</v>
      </c>
      <c r="H6" s="193">
        <v>0.35</v>
      </c>
      <c r="I6" s="193">
        <v>0.5</v>
      </c>
      <c r="J6" s="193">
        <v>0.75</v>
      </c>
      <c r="K6" s="193">
        <v>1</v>
      </c>
      <c r="L6" s="193">
        <v>1.5</v>
      </c>
      <c r="M6" s="193">
        <v>2.5</v>
      </c>
      <c r="N6" s="254" t="s">
        <v>287</v>
      </c>
    </row>
    <row r="7" spans="1:14" ht="15">
      <c r="A7" s="194">
        <v>1</v>
      </c>
      <c r="B7" s="195" t="s">
        <v>271</v>
      </c>
      <c r="C7" s="196">
        <f>SUM(C8:C13)</f>
        <v>3300852148.1264</v>
      </c>
      <c r="D7" s="189"/>
      <c r="E7" s="197">
        <f t="shared" ref="E7" si="0">SUM(E8:E13)</f>
        <v>72626836.278531</v>
      </c>
      <c r="F7" s="198">
        <v>0</v>
      </c>
      <c r="G7" s="198">
        <v>20467933.969112001</v>
      </c>
      <c r="H7" s="198">
        <v>0</v>
      </c>
      <c r="I7" s="198">
        <v>48533940.593195997</v>
      </c>
      <c r="J7" s="198">
        <v>0</v>
      </c>
      <c r="K7" s="198">
        <v>3570427.646073</v>
      </c>
      <c r="L7" s="198">
        <v>0</v>
      </c>
      <c r="M7" s="198">
        <v>0</v>
      </c>
      <c r="N7" s="199">
        <f>SUM(N8:N13)</f>
        <v>31930984.736493398</v>
      </c>
    </row>
    <row r="8" spans="1:14" ht="14.25">
      <c r="A8" s="194">
        <v>1.1000000000000001</v>
      </c>
      <c r="B8" s="200" t="s">
        <v>269</v>
      </c>
      <c r="C8" s="198">
        <v>3080980275.9008999</v>
      </c>
      <c r="D8" s="201">
        <v>0.02</v>
      </c>
      <c r="E8" s="197">
        <f>C8*D8</f>
        <v>61619605.518018</v>
      </c>
      <c r="F8" s="198">
        <v>0</v>
      </c>
      <c r="G8" s="198">
        <v>20467933.969112001</v>
      </c>
      <c r="H8" s="198">
        <v>0</v>
      </c>
      <c r="I8" s="198">
        <v>38475690.593195997</v>
      </c>
      <c r="J8" s="198">
        <v>0</v>
      </c>
      <c r="K8" s="198">
        <v>2680942.3251060001</v>
      </c>
      <c r="L8" s="198">
        <v>0</v>
      </c>
      <c r="M8" s="198">
        <v>0</v>
      </c>
      <c r="N8" s="199">
        <f>SUMPRODUCT($F$6:$M$6,F8:M8)</f>
        <v>26012374.415526398</v>
      </c>
    </row>
    <row r="9" spans="1:14" ht="14.25">
      <c r="A9" s="194">
        <v>1.2</v>
      </c>
      <c r="B9" s="200" t="s">
        <v>268</v>
      </c>
      <c r="C9" s="198">
        <v>217144442.3779</v>
      </c>
      <c r="D9" s="201">
        <v>0.05</v>
      </c>
      <c r="E9" s="197">
        <f>C9*D9</f>
        <v>10857222.118895002</v>
      </c>
      <c r="F9" s="198">
        <v>0</v>
      </c>
      <c r="G9" s="198">
        <v>0</v>
      </c>
      <c r="H9" s="198">
        <v>0</v>
      </c>
      <c r="I9" s="198">
        <v>10058250</v>
      </c>
      <c r="J9" s="198">
        <v>0</v>
      </c>
      <c r="K9" s="198">
        <v>798972.11889499996</v>
      </c>
      <c r="L9" s="198">
        <v>0</v>
      </c>
      <c r="M9" s="198">
        <v>0</v>
      </c>
      <c r="N9" s="199">
        <f t="shared" ref="N9:N12" si="1">SUMPRODUCT($F$6:$M$6,F9:M9)</f>
        <v>5828097.1188949998</v>
      </c>
    </row>
    <row r="10" spans="1:14" ht="14.25">
      <c r="A10" s="194">
        <v>1.3</v>
      </c>
      <c r="B10" s="200" t="s">
        <v>267</v>
      </c>
      <c r="C10" s="198"/>
      <c r="D10" s="201">
        <v>0.08</v>
      </c>
      <c r="E10" s="197">
        <f>C10*D10</f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90513.202072</v>
      </c>
      <c r="L10" s="198">
        <v>0</v>
      </c>
      <c r="M10" s="198">
        <v>0</v>
      </c>
      <c r="N10" s="199">
        <f>SUMPRODUCT($F$6:$M$6,F10:M10)</f>
        <v>90513.202072</v>
      </c>
    </row>
    <row r="11" spans="1:14" ht="14.25">
      <c r="A11" s="194">
        <v>1.4</v>
      </c>
      <c r="B11" s="200" t="s">
        <v>266</v>
      </c>
      <c r="C11" s="198">
        <v>1363714.9238</v>
      </c>
      <c r="D11" s="201">
        <v>0.11</v>
      </c>
      <c r="E11" s="197">
        <f>C11*D11</f>
        <v>150008.64161799999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9">
        <f t="shared" si="1"/>
        <v>0</v>
      </c>
    </row>
    <row r="12" spans="1:14" ht="14.25">
      <c r="A12" s="194">
        <v>1.5</v>
      </c>
      <c r="B12" s="200" t="s">
        <v>265</v>
      </c>
      <c r="C12" s="198">
        <v>0</v>
      </c>
      <c r="D12" s="201">
        <v>0.14000000000000001</v>
      </c>
      <c r="E12" s="197">
        <f>C12*D12</f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9">
        <f t="shared" si="1"/>
        <v>0</v>
      </c>
    </row>
    <row r="13" spans="1:14" ht="14.25">
      <c r="A13" s="194">
        <v>1.6</v>
      </c>
      <c r="B13" s="202" t="s">
        <v>264</v>
      </c>
      <c r="C13" s="198">
        <v>1363714.9238</v>
      </c>
      <c r="D13" s="203"/>
      <c r="E13" s="198"/>
      <c r="F13" s="198"/>
      <c r="G13" s="198"/>
      <c r="H13" s="198"/>
      <c r="I13" s="198"/>
      <c r="J13" s="198"/>
      <c r="K13" s="198"/>
      <c r="L13" s="198"/>
      <c r="M13" s="198"/>
      <c r="N13" s="199">
        <f>SUMPRODUCT($F$6:$M$6,F13:M13)</f>
        <v>0</v>
      </c>
    </row>
    <row r="14" spans="1:14" ht="15">
      <c r="A14" s="194">
        <v>2</v>
      </c>
      <c r="B14" s="204" t="s">
        <v>270</v>
      </c>
      <c r="C14" s="196">
        <f>SUM(C15:C20)</f>
        <v>7863840</v>
      </c>
      <c r="D14" s="189"/>
      <c r="E14" s="197">
        <f t="shared" ref="E14" si="2">SUM(E15:E20)</f>
        <v>78638.400000000009</v>
      </c>
      <c r="F14" s="198">
        <v>0</v>
      </c>
      <c r="G14" s="198">
        <v>0</v>
      </c>
      <c r="H14" s="198">
        <v>0</v>
      </c>
      <c r="I14" s="198">
        <v>78638.400000000009</v>
      </c>
      <c r="J14" s="198">
        <v>0</v>
      </c>
      <c r="K14" s="198">
        <v>0</v>
      </c>
      <c r="L14" s="198">
        <v>0</v>
      </c>
      <c r="M14" s="198">
        <v>0</v>
      </c>
      <c r="N14" s="199">
        <f>SUM(N15:N20)</f>
        <v>39319.200000000004</v>
      </c>
    </row>
    <row r="15" spans="1:14" ht="14.25">
      <c r="A15" s="194">
        <v>2.1</v>
      </c>
      <c r="B15" s="202" t="s">
        <v>269</v>
      </c>
      <c r="C15" s="198">
        <v>0</v>
      </c>
      <c r="D15" s="201">
        <v>5.0000000000000001E-3</v>
      </c>
      <c r="E15" s="197">
        <f>C15*D15</f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9">
        <f>SUMPRODUCT($F$6:$M$6,F15:M15)</f>
        <v>0</v>
      </c>
    </row>
    <row r="16" spans="1:14" ht="14.25">
      <c r="A16" s="194">
        <v>2.2000000000000002</v>
      </c>
      <c r="B16" s="202" t="s">
        <v>268</v>
      </c>
      <c r="C16" s="198">
        <v>7863840</v>
      </c>
      <c r="D16" s="201">
        <v>0.01</v>
      </c>
      <c r="E16" s="197">
        <f>C16*D16</f>
        <v>78638.400000000009</v>
      </c>
      <c r="F16" s="198">
        <v>0</v>
      </c>
      <c r="G16" s="198">
        <v>0</v>
      </c>
      <c r="H16" s="198">
        <v>0</v>
      </c>
      <c r="I16" s="198">
        <v>78638.400000000009</v>
      </c>
      <c r="J16" s="198">
        <v>0</v>
      </c>
      <c r="K16" s="198">
        <v>0</v>
      </c>
      <c r="L16" s="198">
        <v>0</v>
      </c>
      <c r="M16" s="198">
        <v>0</v>
      </c>
      <c r="N16" s="199">
        <f t="shared" ref="N16:N20" si="3">SUMPRODUCT($F$6:$M$6,F16:M16)</f>
        <v>39319.200000000004</v>
      </c>
    </row>
    <row r="17" spans="1:14" ht="14.25">
      <c r="A17" s="194">
        <v>2.2999999999999998</v>
      </c>
      <c r="B17" s="202" t="s">
        <v>267</v>
      </c>
      <c r="C17" s="198">
        <v>0</v>
      </c>
      <c r="D17" s="201">
        <v>0.02</v>
      </c>
      <c r="E17" s="197">
        <f>C17*D17</f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9">
        <f t="shared" si="3"/>
        <v>0</v>
      </c>
    </row>
    <row r="18" spans="1:14" ht="14.25">
      <c r="A18" s="194">
        <v>2.4</v>
      </c>
      <c r="B18" s="202" t="s">
        <v>266</v>
      </c>
      <c r="C18" s="198">
        <v>0</v>
      </c>
      <c r="D18" s="201">
        <v>0.03</v>
      </c>
      <c r="E18" s="197">
        <f>C18*D18</f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9">
        <f t="shared" si="3"/>
        <v>0</v>
      </c>
    </row>
    <row r="19" spans="1:14" ht="14.25">
      <c r="A19" s="194">
        <v>2.5</v>
      </c>
      <c r="B19" s="202" t="s">
        <v>265</v>
      </c>
      <c r="C19" s="198">
        <v>0</v>
      </c>
      <c r="D19" s="201">
        <v>0.04</v>
      </c>
      <c r="E19" s="197">
        <f>C19*D19</f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9">
        <f t="shared" si="3"/>
        <v>0</v>
      </c>
    </row>
    <row r="20" spans="1:14" ht="14.25">
      <c r="A20" s="194">
        <v>2.6</v>
      </c>
      <c r="B20" s="202" t="s">
        <v>264</v>
      </c>
      <c r="C20" s="198">
        <v>0</v>
      </c>
      <c r="D20" s="203"/>
      <c r="E20" s="205"/>
      <c r="F20" s="198"/>
      <c r="G20" s="198"/>
      <c r="H20" s="198"/>
      <c r="I20" s="198"/>
      <c r="J20" s="198"/>
      <c r="K20" s="198"/>
      <c r="L20" s="198"/>
      <c r="M20" s="198"/>
      <c r="N20" s="199">
        <f t="shared" si="3"/>
        <v>0</v>
      </c>
    </row>
    <row r="21" spans="1:14" ht="15.75" thickBot="1">
      <c r="A21" s="206"/>
      <c r="B21" s="207" t="s">
        <v>114</v>
      </c>
      <c r="C21" s="182">
        <f>C14+C7</f>
        <v>3308715988.1264</v>
      </c>
      <c r="D21" s="208"/>
      <c r="E21" s="209">
        <f>E14+E7</f>
        <v>72705474.678531006</v>
      </c>
      <c r="F21" s="210">
        <v>0</v>
      </c>
      <c r="G21" s="210">
        <v>20467933.969112001</v>
      </c>
      <c r="H21" s="210">
        <v>0</v>
      </c>
      <c r="I21" s="210">
        <v>48612578.993195996</v>
      </c>
      <c r="J21" s="210">
        <v>0</v>
      </c>
      <c r="K21" s="210">
        <v>3570427.646073</v>
      </c>
      <c r="L21" s="210">
        <v>0</v>
      </c>
      <c r="M21" s="210">
        <v>0</v>
      </c>
      <c r="N21" s="211">
        <f>N14+N7</f>
        <v>31970303.936493397</v>
      </c>
    </row>
    <row r="22" spans="1:14">
      <c r="E22" s="212"/>
      <c r="F22" s="212"/>
      <c r="G22" s="212"/>
      <c r="H22" s="212"/>
      <c r="I22" s="212"/>
      <c r="J22" s="212"/>
      <c r="K22" s="212"/>
      <c r="L22" s="212"/>
      <c r="M22" s="21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B2" sqref="B2"/>
    </sheetView>
  </sheetViews>
  <sheetFormatPr defaultRowHeight="15"/>
  <cols>
    <col min="1" max="1" width="11.42578125" customWidth="1"/>
    <col min="2" max="2" width="76.85546875" style="446" customWidth="1"/>
    <col min="3" max="3" width="22.85546875" customWidth="1"/>
  </cols>
  <sheetData>
    <row r="1" spans="1:3">
      <c r="A1" s="2" t="s">
        <v>35</v>
      </c>
      <c r="B1" t="s">
        <v>506</v>
      </c>
    </row>
    <row r="2" spans="1:3">
      <c r="A2" s="2" t="s">
        <v>36</v>
      </c>
      <c r="B2" s="507">
        <v>44196</v>
      </c>
    </row>
    <row r="3" spans="1:3">
      <c r="A3" s="4"/>
      <c r="B3"/>
    </row>
    <row r="4" spans="1:3">
      <c r="A4" s="4" t="s">
        <v>456</v>
      </c>
      <c r="B4" t="s">
        <v>457</v>
      </c>
    </row>
    <row r="5" spans="1:3">
      <c r="A5" s="415" t="s">
        <v>458</v>
      </c>
      <c r="B5" s="416"/>
      <c r="C5" s="417"/>
    </row>
    <row r="6" spans="1:3" ht="24">
      <c r="A6" s="418">
        <v>1</v>
      </c>
      <c r="B6" s="419" t="s">
        <v>459</v>
      </c>
      <c r="C6" s="420">
        <v>20543020716.899574</v>
      </c>
    </row>
    <row r="7" spans="1:3">
      <c r="A7" s="418">
        <v>2</v>
      </c>
      <c r="B7" s="419" t="s">
        <v>460</v>
      </c>
      <c r="C7" s="420">
        <v>-211796125.450995</v>
      </c>
    </row>
    <row r="8" spans="1:3" ht="24">
      <c r="A8" s="421">
        <v>3</v>
      </c>
      <c r="B8" s="422" t="s">
        <v>461</v>
      </c>
      <c r="C8" s="420">
        <v>20331224591.448578</v>
      </c>
    </row>
    <row r="9" spans="1:3">
      <c r="A9" s="415" t="s">
        <v>462</v>
      </c>
      <c r="B9" s="416"/>
      <c r="C9" s="423"/>
    </row>
    <row r="10" spans="1:3" ht="24">
      <c r="A10" s="424">
        <v>4</v>
      </c>
      <c r="B10" s="425" t="s">
        <v>463</v>
      </c>
      <c r="C10" s="420"/>
    </row>
    <row r="11" spans="1:3">
      <c r="A11" s="424">
        <v>5</v>
      </c>
      <c r="B11" s="426" t="s">
        <v>464</v>
      </c>
      <c r="C11" s="420"/>
    </row>
    <row r="12" spans="1:3">
      <c r="A12" s="424" t="s">
        <v>465</v>
      </c>
      <c r="B12" s="426" t="s">
        <v>466</v>
      </c>
      <c r="C12" s="420">
        <v>72795987.880603001</v>
      </c>
    </row>
    <row r="13" spans="1:3" ht="24">
      <c r="A13" s="427">
        <v>6</v>
      </c>
      <c r="B13" s="425" t="s">
        <v>467</v>
      </c>
      <c r="C13" s="420"/>
    </row>
    <row r="14" spans="1:3">
      <c r="A14" s="427">
        <v>7</v>
      </c>
      <c r="B14" s="428" t="s">
        <v>468</v>
      </c>
      <c r="C14" s="420"/>
    </row>
    <row r="15" spans="1:3">
      <c r="A15" s="429">
        <v>8</v>
      </c>
      <c r="B15" s="430" t="s">
        <v>469</v>
      </c>
      <c r="C15" s="420"/>
    </row>
    <row r="16" spans="1:3">
      <c r="A16" s="427">
        <v>9</v>
      </c>
      <c r="B16" s="428" t="s">
        <v>470</v>
      </c>
      <c r="C16" s="420"/>
    </row>
    <row r="17" spans="1:3">
      <c r="A17" s="427">
        <v>10</v>
      </c>
      <c r="B17" s="428" t="s">
        <v>471</v>
      </c>
      <c r="C17" s="420"/>
    </row>
    <row r="18" spans="1:3">
      <c r="A18" s="431">
        <v>11</v>
      </c>
      <c r="B18" s="432" t="s">
        <v>472</v>
      </c>
      <c r="C18" s="433">
        <v>72795987.880603001</v>
      </c>
    </row>
    <row r="19" spans="1:3">
      <c r="A19" s="434" t="s">
        <v>473</v>
      </c>
      <c r="B19" s="435"/>
      <c r="C19" s="436"/>
    </row>
    <row r="20" spans="1:3" ht="24">
      <c r="A20" s="437">
        <v>12</v>
      </c>
      <c r="B20" s="425" t="s">
        <v>474</v>
      </c>
      <c r="C20" s="420"/>
    </row>
    <row r="21" spans="1:3">
      <c r="A21" s="437">
        <v>13</v>
      </c>
      <c r="B21" s="425" t="s">
        <v>475</v>
      </c>
      <c r="C21" s="420"/>
    </row>
    <row r="22" spans="1:3">
      <c r="A22" s="437">
        <v>14</v>
      </c>
      <c r="B22" s="425" t="s">
        <v>476</v>
      </c>
      <c r="C22" s="420"/>
    </row>
    <row r="23" spans="1:3" ht="24">
      <c r="A23" s="437" t="s">
        <v>477</v>
      </c>
      <c r="B23" s="425" t="s">
        <v>478</v>
      </c>
      <c r="C23" s="420"/>
    </row>
    <row r="24" spans="1:3">
      <c r="A24" s="437">
        <v>15</v>
      </c>
      <c r="B24" s="425" t="s">
        <v>479</v>
      </c>
      <c r="C24" s="420"/>
    </row>
    <row r="25" spans="1:3">
      <c r="A25" s="437" t="s">
        <v>480</v>
      </c>
      <c r="B25" s="425" t="s">
        <v>481</v>
      </c>
      <c r="C25" s="420"/>
    </row>
    <row r="26" spans="1:3">
      <c r="A26" s="438">
        <v>16</v>
      </c>
      <c r="B26" s="439" t="s">
        <v>482</v>
      </c>
      <c r="C26" s="433">
        <v>0</v>
      </c>
    </row>
    <row r="27" spans="1:3">
      <c r="A27" s="415" t="s">
        <v>483</v>
      </c>
      <c r="B27" s="416"/>
      <c r="C27" s="423"/>
    </row>
    <row r="28" spans="1:3">
      <c r="A28" s="440">
        <v>17</v>
      </c>
      <c r="B28" s="426" t="s">
        <v>484</v>
      </c>
      <c r="C28" s="420">
        <v>2197025735.5001998</v>
      </c>
    </row>
    <row r="29" spans="1:3">
      <c r="A29" s="440">
        <v>18</v>
      </c>
      <c r="B29" s="426" t="s">
        <v>485</v>
      </c>
      <c r="C29" s="420">
        <v>-1218086962.0527298</v>
      </c>
    </row>
    <row r="30" spans="1:3">
      <c r="A30" s="438">
        <v>19</v>
      </c>
      <c r="B30" s="439" t="s">
        <v>486</v>
      </c>
      <c r="C30" s="433">
        <v>978938773.44746995</v>
      </c>
    </row>
    <row r="31" spans="1:3">
      <c r="A31" s="415" t="s">
        <v>487</v>
      </c>
      <c r="B31" s="416"/>
      <c r="C31" s="423"/>
    </row>
    <row r="32" spans="1:3" ht="24">
      <c r="A32" s="440" t="s">
        <v>488</v>
      </c>
      <c r="B32" s="425" t="s">
        <v>489</v>
      </c>
      <c r="C32" s="441"/>
    </row>
    <row r="33" spans="1:3">
      <c r="A33" s="440" t="s">
        <v>490</v>
      </c>
      <c r="B33" s="426" t="s">
        <v>491</v>
      </c>
      <c r="C33" s="441"/>
    </row>
    <row r="34" spans="1:3">
      <c r="A34" s="415" t="s">
        <v>492</v>
      </c>
      <c r="B34" s="416"/>
      <c r="C34" s="423"/>
    </row>
    <row r="35" spans="1:3">
      <c r="A35" s="442">
        <v>20</v>
      </c>
      <c r="B35" s="443" t="s">
        <v>493</v>
      </c>
      <c r="C35" s="433">
        <v>1989190109.5137014</v>
      </c>
    </row>
    <row r="36" spans="1:3">
      <c r="A36" s="438">
        <v>21</v>
      </c>
      <c r="B36" s="439" t="s">
        <v>494</v>
      </c>
      <c r="C36" s="433">
        <v>21382959352.776653</v>
      </c>
    </row>
    <row r="37" spans="1:3">
      <c r="A37" s="415" t="s">
        <v>495</v>
      </c>
      <c r="B37" s="416"/>
      <c r="C37" s="423"/>
    </row>
    <row r="38" spans="1:3">
      <c r="A38" s="438">
        <v>22</v>
      </c>
      <c r="B38" s="439" t="s">
        <v>495</v>
      </c>
      <c r="C38" s="505">
        <v>9.3026885413566393E-2</v>
      </c>
    </row>
    <row r="39" spans="1:3">
      <c r="A39" s="415" t="s">
        <v>496</v>
      </c>
      <c r="B39" s="416"/>
      <c r="C39" s="423"/>
    </row>
    <row r="40" spans="1:3">
      <c r="A40" s="444" t="s">
        <v>497</v>
      </c>
      <c r="B40" s="425" t="s">
        <v>498</v>
      </c>
      <c r="C40" s="441"/>
    </row>
    <row r="41" spans="1:3" ht="24">
      <c r="A41" s="445" t="s">
        <v>499</v>
      </c>
      <c r="B41" s="419" t="s">
        <v>500</v>
      </c>
      <c r="C41" s="441"/>
    </row>
    <row r="43" spans="1:3">
      <c r="B43" s="446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506</v>
      </c>
    </row>
    <row r="2" spans="1:8">
      <c r="A2" s="2" t="s">
        <v>36</v>
      </c>
      <c r="B2" s="506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6" t="s">
        <v>6</v>
      </c>
      <c r="E5" s="96" t="s">
        <v>7</v>
      </c>
      <c r="F5" s="96" t="s">
        <v>8</v>
      </c>
      <c r="G5" s="14" t="s">
        <v>9</v>
      </c>
    </row>
    <row r="6" spans="1:8">
      <c r="B6" s="232" t="s">
        <v>147</v>
      </c>
      <c r="C6" s="328"/>
      <c r="D6" s="328"/>
      <c r="E6" s="328"/>
      <c r="F6" s="328"/>
      <c r="G6" s="363"/>
    </row>
    <row r="7" spans="1:8">
      <c r="A7" s="15"/>
      <c r="B7" s="233" t="s">
        <v>141</v>
      </c>
      <c r="C7" s="328"/>
      <c r="D7" s="328"/>
      <c r="E7" s="328"/>
      <c r="F7" s="328"/>
      <c r="G7" s="363"/>
    </row>
    <row r="8" spans="1:8" ht="15">
      <c r="A8" s="399">
        <v>1</v>
      </c>
      <c r="B8" s="16" t="s">
        <v>146</v>
      </c>
      <c r="C8" s="17">
        <v>1661530109.5137014</v>
      </c>
      <c r="D8" s="18">
        <v>1496143769.3024974</v>
      </c>
      <c r="E8" s="18">
        <v>1389626153.6950002</v>
      </c>
      <c r="F8" s="18">
        <v>1222324838</v>
      </c>
      <c r="G8" s="19">
        <v>1600800836</v>
      </c>
    </row>
    <row r="9" spans="1:8" ht="15">
      <c r="A9" s="399">
        <v>2</v>
      </c>
      <c r="B9" s="16" t="s">
        <v>145</v>
      </c>
      <c r="C9" s="17">
        <v>1989190109.5137014</v>
      </c>
      <c r="D9" s="18">
        <v>1824923769.3024974</v>
      </c>
      <c r="E9" s="18">
        <v>1695146153.6950002</v>
      </c>
      <c r="F9" s="18">
        <v>1550774838</v>
      </c>
      <c r="G9" s="19">
        <v>1887570836</v>
      </c>
    </row>
    <row r="10" spans="1:8" ht="15">
      <c r="A10" s="399">
        <v>3</v>
      </c>
      <c r="B10" s="16" t="s">
        <v>144</v>
      </c>
      <c r="C10" s="17">
        <v>2819334734.9281831</v>
      </c>
      <c r="D10" s="18">
        <v>2627685354.3039861</v>
      </c>
      <c r="E10" s="18">
        <v>2457145020.8415403</v>
      </c>
      <c r="F10" s="18">
        <v>2243904113</v>
      </c>
      <c r="G10" s="19">
        <v>2503683628</v>
      </c>
    </row>
    <row r="11" spans="1:8" ht="15">
      <c r="A11" s="400"/>
      <c r="B11" s="232" t="s">
        <v>143</v>
      </c>
      <c r="C11" s="328"/>
      <c r="D11" s="328"/>
      <c r="E11" s="328"/>
      <c r="F11" s="328"/>
      <c r="G11" s="363"/>
    </row>
    <row r="12" spans="1:8" ht="15" customHeight="1">
      <c r="A12" s="399">
        <v>4</v>
      </c>
      <c r="B12" s="16" t="s">
        <v>276</v>
      </c>
      <c r="C12" s="316">
        <v>16040093856.907156</v>
      </c>
      <c r="D12" s="18">
        <v>15162374036.939989</v>
      </c>
      <c r="E12" s="18">
        <v>14099109995.224945</v>
      </c>
      <c r="F12" s="18">
        <v>14641068044</v>
      </c>
      <c r="G12" s="19">
        <v>13868169458</v>
      </c>
    </row>
    <row r="13" spans="1:8" ht="15">
      <c r="A13" s="400"/>
      <c r="B13" s="232" t="s">
        <v>142</v>
      </c>
      <c r="C13" s="328"/>
      <c r="D13" s="328"/>
      <c r="E13" s="328"/>
      <c r="F13" s="328"/>
      <c r="G13" s="363"/>
    </row>
    <row r="14" spans="1:8" s="20" customFormat="1" ht="15">
      <c r="A14" s="399"/>
      <c r="B14" s="233" t="s">
        <v>141</v>
      </c>
      <c r="C14" s="317"/>
      <c r="D14" s="18"/>
      <c r="E14" s="18"/>
      <c r="F14" s="18"/>
      <c r="G14" s="19"/>
    </row>
    <row r="15" spans="1:8" ht="15">
      <c r="A15" s="401">
        <v>5</v>
      </c>
      <c r="B15" s="16" t="s">
        <v>405</v>
      </c>
      <c r="C15" s="451">
        <v>0.1035860590552727</v>
      </c>
      <c r="D15" s="452">
        <v>9.8674769904597559E-2</v>
      </c>
      <c r="E15" s="452">
        <v>9.8561267637860522E-2</v>
      </c>
      <c r="F15" s="452">
        <v>8.3500000000000005E-2</v>
      </c>
      <c r="G15" s="453">
        <v>0.1154</v>
      </c>
    </row>
    <row r="16" spans="1:8" ht="15" customHeight="1">
      <c r="A16" s="401">
        <v>6</v>
      </c>
      <c r="B16" s="16" t="s">
        <v>406</v>
      </c>
      <c r="C16" s="451">
        <v>0.12401362032287112</v>
      </c>
      <c r="D16" s="452">
        <v>0.12035870931929578</v>
      </c>
      <c r="E16" s="452">
        <v>0.12023072053974389</v>
      </c>
      <c r="F16" s="452">
        <v>0.10589999999999999</v>
      </c>
      <c r="G16" s="453">
        <v>0.1361</v>
      </c>
    </row>
    <row r="17" spans="1:7" ht="15">
      <c r="A17" s="401">
        <v>7</v>
      </c>
      <c r="B17" s="16" t="s">
        <v>407</v>
      </c>
      <c r="C17" s="451">
        <v>0.17576796994327601</v>
      </c>
      <c r="D17" s="452">
        <v>0.17330302945318285</v>
      </c>
      <c r="E17" s="452">
        <v>0.17427660481219884</v>
      </c>
      <c r="F17" s="452">
        <v>0.15329999999999999</v>
      </c>
      <c r="G17" s="453">
        <v>0.18049999999999999</v>
      </c>
    </row>
    <row r="18" spans="1:7" ht="15">
      <c r="A18" s="400"/>
      <c r="B18" s="234" t="s">
        <v>140</v>
      </c>
      <c r="C18" s="454"/>
      <c r="D18" s="454"/>
      <c r="E18" s="454"/>
      <c r="F18" s="454"/>
      <c r="G18" s="455"/>
    </row>
    <row r="19" spans="1:7" ht="15" customHeight="1">
      <c r="A19" s="402">
        <v>8</v>
      </c>
      <c r="B19" s="16" t="s">
        <v>139</v>
      </c>
      <c r="C19" s="456">
        <v>7.7715802662045086E-2</v>
      </c>
      <c r="D19" s="457">
        <v>7.6744132007913302E-2</v>
      </c>
      <c r="E19" s="457">
        <v>7.5844406669486164E-2</v>
      </c>
      <c r="F19" s="457">
        <v>7.8799999999999995E-2</v>
      </c>
      <c r="G19" s="458">
        <v>8.5999999999999993E-2</v>
      </c>
    </row>
    <row r="20" spans="1:7" ht="15">
      <c r="A20" s="402">
        <v>9</v>
      </c>
      <c r="B20" s="16" t="s">
        <v>138</v>
      </c>
      <c r="C20" s="456">
        <v>4.3762522333475218E-2</v>
      </c>
      <c r="D20" s="457">
        <v>4.4216778078781639E-2</v>
      </c>
      <c r="E20" s="457">
        <v>4.4941845874682106E-2</v>
      </c>
      <c r="F20" s="457">
        <v>4.4299999999999999E-2</v>
      </c>
      <c r="G20" s="458">
        <v>4.1399999999999999E-2</v>
      </c>
    </row>
    <row r="21" spans="1:7" ht="15">
      <c r="A21" s="402">
        <v>10</v>
      </c>
      <c r="B21" s="16" t="s">
        <v>137</v>
      </c>
      <c r="C21" s="456">
        <v>2.6133957785028718E-2</v>
      </c>
      <c r="D21" s="457">
        <v>2.4912817073593215E-2</v>
      </c>
      <c r="E21" s="457">
        <v>2.7792436061114745E-2</v>
      </c>
      <c r="F21" s="457">
        <v>3.5499999999999997E-2</v>
      </c>
      <c r="G21" s="458">
        <v>3.8300000000000001E-2</v>
      </c>
    </row>
    <row r="22" spans="1:7" ht="15">
      <c r="A22" s="402">
        <v>11</v>
      </c>
      <c r="B22" s="16" t="s">
        <v>136</v>
      </c>
      <c r="C22" s="456">
        <v>3.3953280328569868E-2</v>
      </c>
      <c r="D22" s="457">
        <v>3.2527353929131662E-2</v>
      </c>
      <c r="E22" s="457">
        <v>3.0902560794804065E-2</v>
      </c>
      <c r="F22" s="457">
        <v>3.4500000000000003E-2</v>
      </c>
      <c r="G22" s="458">
        <v>4.4699999999999997E-2</v>
      </c>
    </row>
    <row r="23" spans="1:7" ht="15">
      <c r="A23" s="402">
        <v>12</v>
      </c>
      <c r="B23" s="16" t="s">
        <v>282</v>
      </c>
      <c r="C23" s="456">
        <v>3.1398184046747104E-3</v>
      </c>
      <c r="D23" s="457">
        <v>-5.847232197991244E-3</v>
      </c>
      <c r="E23" s="457">
        <v>-1.8166540012479328E-2</v>
      </c>
      <c r="F23" s="457">
        <v>-6.4199999999999993E-2</v>
      </c>
      <c r="G23" s="458">
        <v>2.5899999999999999E-2</v>
      </c>
    </row>
    <row r="24" spans="1:7" ht="15">
      <c r="A24" s="402">
        <v>13</v>
      </c>
      <c r="B24" s="16" t="s">
        <v>283</v>
      </c>
      <c r="C24" s="456">
        <v>3.4189847297488606E-2</v>
      </c>
      <c r="D24" s="457">
        <v>-6.3515002738530391E-2</v>
      </c>
      <c r="E24" s="457">
        <v>-0.19544892683879561</v>
      </c>
      <c r="F24" s="457">
        <v>-0.65900000000000003</v>
      </c>
      <c r="G24" s="458">
        <v>0.24709999999999999</v>
      </c>
    </row>
    <row r="25" spans="1:7" ht="15">
      <c r="A25" s="400"/>
      <c r="B25" s="234" t="s">
        <v>362</v>
      </c>
      <c r="C25" s="454"/>
      <c r="D25" s="454"/>
      <c r="E25" s="454"/>
      <c r="F25" s="454"/>
      <c r="G25" s="455"/>
    </row>
    <row r="26" spans="1:7" ht="15">
      <c r="A26" s="402">
        <v>14</v>
      </c>
      <c r="B26" s="16" t="s">
        <v>135</v>
      </c>
      <c r="C26" s="456">
        <v>8.3542342804771935E-2</v>
      </c>
      <c r="D26" s="457">
        <v>5.9138833019688038E-2</v>
      </c>
      <c r="E26" s="457">
        <v>5.3140382274760152E-2</v>
      </c>
      <c r="F26" s="457">
        <v>3.5000000000000003E-2</v>
      </c>
      <c r="G26" s="458">
        <v>3.56E-2</v>
      </c>
    </row>
    <row r="27" spans="1:7" ht="15" customHeight="1">
      <c r="A27" s="402">
        <v>15</v>
      </c>
      <c r="B27" s="16" t="s">
        <v>134</v>
      </c>
      <c r="C27" s="456">
        <v>5.8313874710251873E-2</v>
      </c>
      <c r="D27" s="457">
        <v>6.1556325266427771E-2</v>
      </c>
      <c r="E27" s="457">
        <v>6.596824822522282E-2</v>
      </c>
      <c r="F27" s="457">
        <v>6.6500000000000004E-2</v>
      </c>
      <c r="G27" s="458">
        <v>3.4599999999999999E-2</v>
      </c>
    </row>
    <row r="28" spans="1:7" ht="15">
      <c r="A28" s="402">
        <v>16</v>
      </c>
      <c r="B28" s="16" t="s">
        <v>133</v>
      </c>
      <c r="C28" s="456">
        <v>0.56663475698262311</v>
      </c>
      <c r="D28" s="457">
        <v>0.5814444897254567</v>
      </c>
      <c r="E28" s="457">
        <v>0.57857502744845302</v>
      </c>
      <c r="F28" s="457">
        <v>0.59640000000000004</v>
      </c>
      <c r="G28" s="458">
        <v>0.55820000000000003</v>
      </c>
    </row>
    <row r="29" spans="1:7" ht="15" customHeight="1">
      <c r="A29" s="402">
        <v>17</v>
      </c>
      <c r="B29" s="16" t="s">
        <v>132</v>
      </c>
      <c r="C29" s="456">
        <v>0.54655872770353542</v>
      </c>
      <c r="D29" s="457">
        <v>0.55874500384097492</v>
      </c>
      <c r="E29" s="457">
        <v>0.53861437687665858</v>
      </c>
      <c r="F29" s="457">
        <v>0.56969999999999998</v>
      </c>
      <c r="G29" s="458">
        <v>0.53120000000000001</v>
      </c>
    </row>
    <row r="30" spans="1:7" ht="15">
      <c r="A30" s="402">
        <v>18</v>
      </c>
      <c r="B30" s="16" t="s">
        <v>131</v>
      </c>
      <c r="C30" s="456">
        <v>0.19396555118303319</v>
      </c>
      <c r="D30" s="457">
        <v>0.13466005142899648</v>
      </c>
      <c r="E30" s="457">
        <v>5.200277035650977E-2</v>
      </c>
      <c r="F30" s="457">
        <v>0.1167</v>
      </c>
      <c r="G30" s="458">
        <v>0.253</v>
      </c>
    </row>
    <row r="31" spans="1:7" ht="15" customHeight="1">
      <c r="A31" s="400"/>
      <c r="B31" s="234" t="s">
        <v>363</v>
      </c>
      <c r="C31" s="454"/>
      <c r="D31" s="454"/>
      <c r="E31" s="454"/>
      <c r="F31" s="454"/>
      <c r="G31" s="455"/>
    </row>
    <row r="32" spans="1:7" ht="15" customHeight="1">
      <c r="A32" s="402">
        <v>19</v>
      </c>
      <c r="B32" s="16" t="s">
        <v>130</v>
      </c>
      <c r="C32" s="459">
        <v>0.20932191755356919</v>
      </c>
      <c r="D32" s="460">
        <v>0.24426651274059472</v>
      </c>
      <c r="E32" s="460">
        <v>0.22032250655204369</v>
      </c>
      <c r="F32" s="460">
        <v>0.2031</v>
      </c>
      <c r="G32" s="461">
        <v>0.2074</v>
      </c>
    </row>
    <row r="33" spans="1:7" ht="15" customHeight="1">
      <c r="A33" s="402">
        <v>20</v>
      </c>
      <c r="B33" s="16" t="s">
        <v>129</v>
      </c>
      <c r="C33" s="459">
        <v>0.60576302149194083</v>
      </c>
      <c r="D33" s="460">
        <v>0.6237867227536924</v>
      </c>
      <c r="E33" s="460">
        <v>0.61194491339479851</v>
      </c>
      <c r="F33" s="460">
        <v>0.62749999999999995</v>
      </c>
      <c r="G33" s="461">
        <v>0.60460000000000003</v>
      </c>
    </row>
    <row r="34" spans="1:7" ht="15" customHeight="1">
      <c r="A34" s="402">
        <v>21</v>
      </c>
      <c r="B34" s="16" t="s">
        <v>128</v>
      </c>
      <c r="C34" s="459">
        <v>0.29054274758878135</v>
      </c>
      <c r="D34" s="460">
        <v>0.28643161767465458</v>
      </c>
      <c r="E34" s="460">
        <v>0.2778643716336977</v>
      </c>
      <c r="F34" s="460">
        <v>0.27750000000000002</v>
      </c>
      <c r="G34" s="461">
        <v>0.29139999999999999</v>
      </c>
    </row>
    <row r="35" spans="1:7" ht="15" customHeight="1">
      <c r="A35" s="403"/>
      <c r="B35" s="234" t="s">
        <v>409</v>
      </c>
      <c r="C35" s="328"/>
      <c r="D35" s="328"/>
      <c r="E35" s="328"/>
      <c r="F35" s="328"/>
      <c r="G35" s="363"/>
    </row>
    <row r="36" spans="1:7" ht="15">
      <c r="A36" s="402">
        <v>22</v>
      </c>
      <c r="B36" s="16" t="s">
        <v>389</v>
      </c>
      <c r="C36" s="21">
        <v>4724925985.1115274</v>
      </c>
      <c r="D36" s="22">
        <v>4436678183.56635</v>
      </c>
      <c r="E36" s="22">
        <v>3822186632.7928777</v>
      </c>
      <c r="F36" s="22">
        <v>3674496259</v>
      </c>
      <c r="G36" s="23">
        <v>3478158940</v>
      </c>
    </row>
    <row r="37" spans="1:7" ht="15" customHeight="1">
      <c r="A37" s="402">
        <v>23</v>
      </c>
      <c r="B37" s="16" t="s">
        <v>401</v>
      </c>
      <c r="C37" s="21">
        <v>3411193233.4442458</v>
      </c>
      <c r="D37" s="22">
        <v>3127127806.1164994</v>
      </c>
      <c r="E37" s="22">
        <v>3012794566.3508801</v>
      </c>
      <c r="F37" s="22">
        <v>2803216866</v>
      </c>
      <c r="G37" s="23">
        <v>2715337112</v>
      </c>
    </row>
    <row r="38" spans="1:7" ht="15.75" thickBot="1">
      <c r="A38" s="404">
        <v>24</v>
      </c>
      <c r="B38" s="235" t="s">
        <v>390</v>
      </c>
      <c r="C38" s="462">
        <v>1.3851241081235435</v>
      </c>
      <c r="D38" s="463">
        <v>1.418770980478776</v>
      </c>
      <c r="E38" s="463">
        <v>1.2686515952603896</v>
      </c>
      <c r="F38" s="463">
        <v>1.3108</v>
      </c>
      <c r="G38" s="464">
        <v>1.2808999999999999</v>
      </c>
    </row>
    <row r="39" spans="1:7">
      <c r="A39" s="24"/>
    </row>
    <row r="40" spans="1:7" ht="38.25">
      <c r="B40" s="319" t="s">
        <v>453</v>
      </c>
    </row>
    <row r="41" spans="1:7" ht="51">
      <c r="B41" s="319" t="s">
        <v>408</v>
      </c>
    </row>
    <row r="43" spans="1:7">
      <c r="B43" s="3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8">
      <c r="A1" s="2" t="s">
        <v>35</v>
      </c>
      <c r="B1" s="4" t="s">
        <v>506</v>
      </c>
    </row>
    <row r="2" spans="1:8">
      <c r="A2" s="2" t="s">
        <v>36</v>
      </c>
      <c r="B2" s="508">
        <v>44196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515" t="s">
        <v>73</v>
      </c>
      <c r="D5" s="516"/>
      <c r="E5" s="517"/>
      <c r="F5" s="515" t="s">
        <v>77</v>
      </c>
      <c r="G5" s="516"/>
      <c r="H5" s="518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353597562.00600004</v>
      </c>
      <c r="D7" s="37">
        <v>366644062.44</v>
      </c>
      <c r="E7" s="38">
        <f>C7+D7</f>
        <v>720241624.4460001</v>
      </c>
      <c r="F7" s="39">
        <v>312022183</v>
      </c>
      <c r="G7" s="40">
        <v>378295260</v>
      </c>
      <c r="H7" s="41">
        <f>F7+G7</f>
        <v>690317443</v>
      </c>
    </row>
    <row r="8" spans="1:8">
      <c r="A8" s="32">
        <v>2</v>
      </c>
      <c r="B8" s="36" t="s">
        <v>41</v>
      </c>
      <c r="C8" s="37">
        <v>66625923.039999999</v>
      </c>
      <c r="D8" s="37">
        <v>1995382577.8100002</v>
      </c>
      <c r="E8" s="38">
        <f t="shared" ref="E8:E19" si="0">C8+D8</f>
        <v>2062008500.8500001</v>
      </c>
      <c r="F8" s="39">
        <v>282995192</v>
      </c>
      <c r="G8" s="40">
        <v>1596281280</v>
      </c>
      <c r="H8" s="41">
        <f t="shared" ref="H8:H40" si="1">F8+G8</f>
        <v>1879276472</v>
      </c>
    </row>
    <row r="9" spans="1:8">
      <c r="A9" s="32">
        <v>3</v>
      </c>
      <c r="B9" s="36" t="s">
        <v>42</v>
      </c>
      <c r="C9" s="37">
        <v>138910.17000000001</v>
      </c>
      <c r="D9" s="37">
        <v>1148320337.3400002</v>
      </c>
      <c r="E9" s="38">
        <f t="shared" si="0"/>
        <v>1148459247.5100002</v>
      </c>
      <c r="F9" s="39">
        <v>15275674</v>
      </c>
      <c r="G9" s="40">
        <v>1061898301</v>
      </c>
      <c r="H9" s="41">
        <f t="shared" si="1"/>
        <v>1077173975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</v>
      </c>
      <c r="G10" s="40">
        <v>0</v>
      </c>
      <c r="H10" s="41">
        <f t="shared" si="1"/>
        <v>303</v>
      </c>
    </row>
    <row r="11" spans="1:8">
      <c r="A11" s="32">
        <v>5</v>
      </c>
      <c r="B11" s="36" t="s">
        <v>44</v>
      </c>
      <c r="C11" s="37">
        <v>2272652262.2649002</v>
      </c>
      <c r="D11" s="37">
        <v>109733756.8724</v>
      </c>
      <c r="E11" s="38">
        <f t="shared" si="0"/>
        <v>2382386019.1373</v>
      </c>
      <c r="F11" s="39">
        <v>1650437884</v>
      </c>
      <c r="G11" s="40">
        <v>0</v>
      </c>
      <c r="H11" s="41">
        <f t="shared" si="1"/>
        <v>1650437884</v>
      </c>
    </row>
    <row r="12" spans="1:8">
      <c r="A12" s="32">
        <v>6.1</v>
      </c>
      <c r="B12" s="42" t="s">
        <v>45</v>
      </c>
      <c r="C12" s="37">
        <v>5777507135.6099997</v>
      </c>
      <c r="D12" s="37">
        <v>7554219920.7251005</v>
      </c>
      <c r="E12" s="38">
        <f t="shared" si="0"/>
        <v>13331727056.3351</v>
      </c>
      <c r="F12" s="39">
        <v>4932998669</v>
      </c>
      <c r="G12" s="40">
        <v>6232924035</v>
      </c>
      <c r="H12" s="41">
        <f t="shared" si="1"/>
        <v>11165922704</v>
      </c>
    </row>
    <row r="13" spans="1:8">
      <c r="A13" s="32">
        <v>6.2</v>
      </c>
      <c r="B13" s="42" t="s">
        <v>46</v>
      </c>
      <c r="C13" s="37">
        <v>-346541047.79879999</v>
      </c>
      <c r="D13" s="37">
        <v>-430883613.43559998</v>
      </c>
      <c r="E13" s="38">
        <f t="shared" si="0"/>
        <v>-777424661.23440003</v>
      </c>
      <c r="F13" s="39">
        <v>-163974651</v>
      </c>
      <c r="G13" s="40">
        <v>-222074176</v>
      </c>
      <c r="H13" s="41">
        <f t="shared" si="1"/>
        <v>-386048827</v>
      </c>
    </row>
    <row r="14" spans="1:8">
      <c r="A14" s="32">
        <v>6</v>
      </c>
      <c r="B14" s="36" t="s">
        <v>47</v>
      </c>
      <c r="C14" s="38">
        <f>C12+C13</f>
        <v>5430966087.8111992</v>
      </c>
      <c r="D14" s="38">
        <f>D12+D13</f>
        <v>7123336307.2895002</v>
      </c>
      <c r="E14" s="38">
        <f t="shared" si="0"/>
        <v>12554302395.1007</v>
      </c>
      <c r="F14" s="38">
        <f>F12+F13</f>
        <v>4769024018</v>
      </c>
      <c r="G14" s="38">
        <f>G12+G13</f>
        <v>6010849859</v>
      </c>
      <c r="H14" s="41">
        <f t="shared" si="1"/>
        <v>10779873877</v>
      </c>
    </row>
    <row r="15" spans="1:8">
      <c r="A15" s="32">
        <v>7</v>
      </c>
      <c r="B15" s="36" t="s">
        <v>48</v>
      </c>
      <c r="C15" s="37">
        <v>147065513.85999998</v>
      </c>
      <c r="D15" s="37">
        <v>68303937.164400011</v>
      </c>
      <c r="E15" s="38">
        <f t="shared" si="0"/>
        <v>215369451.0244</v>
      </c>
      <c r="F15" s="39">
        <v>79241829</v>
      </c>
      <c r="G15" s="40">
        <v>35686366</v>
      </c>
      <c r="H15" s="41">
        <f t="shared" si="1"/>
        <v>114928195</v>
      </c>
    </row>
    <row r="16" spans="1:8">
      <c r="A16" s="32">
        <v>8</v>
      </c>
      <c r="B16" s="36" t="s">
        <v>209</v>
      </c>
      <c r="C16" s="37">
        <v>109418803.63</v>
      </c>
      <c r="D16" s="37">
        <v>0</v>
      </c>
      <c r="E16" s="38">
        <f t="shared" si="0"/>
        <v>109418803.63</v>
      </c>
      <c r="F16" s="39">
        <v>99065797</v>
      </c>
      <c r="G16" s="40">
        <v>0</v>
      </c>
      <c r="H16" s="41">
        <f t="shared" si="1"/>
        <v>99065797</v>
      </c>
    </row>
    <row r="17" spans="1:8">
      <c r="A17" s="32">
        <v>9</v>
      </c>
      <c r="B17" s="36" t="s">
        <v>49</v>
      </c>
      <c r="C17" s="37">
        <v>145391409.55000001</v>
      </c>
      <c r="D17" s="37">
        <v>2960681.9909950001</v>
      </c>
      <c r="E17" s="38">
        <f t="shared" si="0"/>
        <v>148352091.540995</v>
      </c>
      <c r="F17" s="39">
        <v>150898714</v>
      </c>
      <c r="G17" s="40">
        <v>1368286</v>
      </c>
      <c r="H17" s="41">
        <f t="shared" si="1"/>
        <v>152267000</v>
      </c>
    </row>
    <row r="18" spans="1:8">
      <c r="A18" s="32">
        <v>10</v>
      </c>
      <c r="B18" s="36" t="s">
        <v>50</v>
      </c>
      <c r="C18" s="37">
        <v>515180769.02999997</v>
      </c>
      <c r="D18" s="37">
        <v>0</v>
      </c>
      <c r="E18" s="38">
        <f t="shared" si="0"/>
        <v>515180769.02999997</v>
      </c>
      <c r="F18" s="39">
        <v>529212152</v>
      </c>
      <c r="G18" s="40">
        <v>0</v>
      </c>
      <c r="H18" s="41">
        <f t="shared" si="1"/>
        <v>529212152</v>
      </c>
    </row>
    <row r="19" spans="1:8">
      <c r="A19" s="32">
        <v>11</v>
      </c>
      <c r="B19" s="36" t="s">
        <v>51</v>
      </c>
      <c r="C19" s="37">
        <v>128429980.934</v>
      </c>
      <c r="D19" s="37">
        <v>237802554.06999999</v>
      </c>
      <c r="E19" s="38">
        <f t="shared" si="0"/>
        <v>366232535.00400001</v>
      </c>
      <c r="F19" s="39">
        <v>146509120</v>
      </c>
      <c r="G19" s="40">
        <v>20018406</v>
      </c>
      <c r="H19" s="41">
        <f t="shared" si="1"/>
        <v>166527526</v>
      </c>
    </row>
    <row r="20" spans="1:8">
      <c r="A20" s="32">
        <v>12</v>
      </c>
      <c r="B20" s="44" t="s">
        <v>52</v>
      </c>
      <c r="C20" s="38">
        <f>SUM(C7:C11)+SUM(C14:C19)</f>
        <v>9169467525.5360985</v>
      </c>
      <c r="D20" s="38">
        <f>SUM(D7:D11)+SUM(D14:D19)</f>
        <v>11052484214.977295</v>
      </c>
      <c r="E20" s="38">
        <f>C20+D20</f>
        <v>20221951740.513393</v>
      </c>
      <c r="F20" s="38">
        <f>SUM(F7:F11)+SUM(F14:F19)</f>
        <v>8034682866</v>
      </c>
      <c r="G20" s="38">
        <f>SUM(G7:G11)+SUM(G14:G19)</f>
        <v>9104397758</v>
      </c>
      <c r="H20" s="41">
        <f t="shared" si="1"/>
        <v>17139080624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62622087.230000004</v>
      </c>
      <c r="D22" s="37">
        <v>174467571.77000004</v>
      </c>
      <c r="E22" s="38">
        <f>C22+D22</f>
        <v>237089659.00000006</v>
      </c>
      <c r="F22" s="39">
        <v>59154869</v>
      </c>
      <c r="G22" s="40">
        <v>269372573</v>
      </c>
      <c r="H22" s="41">
        <f t="shared" si="1"/>
        <v>328527442</v>
      </c>
    </row>
    <row r="23" spans="1:8">
      <c r="A23" s="32">
        <v>14</v>
      </c>
      <c r="B23" s="36" t="s">
        <v>55</v>
      </c>
      <c r="C23" s="37">
        <v>1226749056.0964999</v>
      </c>
      <c r="D23" s="37">
        <v>1781236058.3099999</v>
      </c>
      <c r="E23" s="38">
        <f t="shared" ref="E23:E40" si="2">C23+D23</f>
        <v>3007985114.4064999</v>
      </c>
      <c r="F23" s="39">
        <v>1154754334</v>
      </c>
      <c r="G23" s="40">
        <v>1418265564</v>
      </c>
      <c r="H23" s="41">
        <f t="shared" si="1"/>
        <v>2573019898</v>
      </c>
    </row>
    <row r="24" spans="1:8">
      <c r="A24" s="32">
        <v>15</v>
      </c>
      <c r="B24" s="36" t="s">
        <v>56</v>
      </c>
      <c r="C24" s="37">
        <v>1005972276.21</v>
      </c>
      <c r="D24" s="37">
        <v>1861384029.6800001</v>
      </c>
      <c r="E24" s="38">
        <f t="shared" si="2"/>
        <v>2867356305.8900003</v>
      </c>
      <c r="F24" s="39">
        <v>813237753</v>
      </c>
      <c r="G24" s="40">
        <v>1608784025</v>
      </c>
      <c r="H24" s="41">
        <f t="shared" si="1"/>
        <v>2422021778</v>
      </c>
    </row>
    <row r="25" spans="1:8">
      <c r="A25" s="32">
        <v>16</v>
      </c>
      <c r="B25" s="36" t="s">
        <v>57</v>
      </c>
      <c r="C25" s="37">
        <v>3316328907.1500001</v>
      </c>
      <c r="D25" s="37">
        <v>4252922587.3200002</v>
      </c>
      <c r="E25" s="38">
        <f t="shared" si="2"/>
        <v>7569251494.4700003</v>
      </c>
      <c r="F25" s="39">
        <v>1161481519</v>
      </c>
      <c r="G25" s="40">
        <v>3360673074</v>
      </c>
      <c r="H25" s="41">
        <f t="shared" si="1"/>
        <v>4522154593</v>
      </c>
    </row>
    <row r="26" spans="1:8">
      <c r="A26" s="32">
        <v>17</v>
      </c>
      <c r="B26" s="36" t="s">
        <v>58</v>
      </c>
      <c r="C26" s="45">
        <v>0</v>
      </c>
      <c r="D26" s="45">
        <v>1106445653.72</v>
      </c>
      <c r="E26" s="38">
        <f t="shared" si="2"/>
        <v>1106445653.72</v>
      </c>
      <c r="F26" s="46">
        <v>602242230</v>
      </c>
      <c r="G26" s="47">
        <v>1085659540</v>
      </c>
      <c r="H26" s="41">
        <f t="shared" si="1"/>
        <v>1687901770</v>
      </c>
    </row>
    <row r="27" spans="1:8">
      <c r="A27" s="32">
        <v>18</v>
      </c>
      <c r="B27" s="36" t="s">
        <v>59</v>
      </c>
      <c r="C27" s="37">
        <v>1277883711.24</v>
      </c>
      <c r="D27" s="37">
        <v>602899361.38</v>
      </c>
      <c r="E27" s="38">
        <f t="shared" si="2"/>
        <v>1880783072.6199999</v>
      </c>
      <c r="F27" s="39">
        <v>2171346000</v>
      </c>
      <c r="G27" s="40">
        <v>510210264</v>
      </c>
      <c r="H27" s="41">
        <f t="shared" si="1"/>
        <v>2681556264</v>
      </c>
    </row>
    <row r="28" spans="1:8">
      <c r="A28" s="32">
        <v>19</v>
      </c>
      <c r="B28" s="36" t="s">
        <v>60</v>
      </c>
      <c r="C28" s="37">
        <v>44914680.119999997</v>
      </c>
      <c r="D28" s="37">
        <v>46705890.009999998</v>
      </c>
      <c r="E28" s="38">
        <f t="shared" si="2"/>
        <v>91620570.129999995</v>
      </c>
      <c r="F28" s="39">
        <v>39427648</v>
      </c>
      <c r="G28" s="40">
        <v>41117812</v>
      </c>
      <c r="H28" s="41">
        <f t="shared" si="1"/>
        <v>80545460</v>
      </c>
    </row>
    <row r="29" spans="1:8">
      <c r="A29" s="32">
        <v>20</v>
      </c>
      <c r="B29" s="36" t="s">
        <v>61</v>
      </c>
      <c r="C29" s="37">
        <v>300118136.9788</v>
      </c>
      <c r="D29" s="37">
        <v>251530977.67339998</v>
      </c>
      <c r="E29" s="38">
        <f t="shared" si="2"/>
        <v>551649114.65219998</v>
      </c>
      <c r="F29" s="39">
        <v>97755924</v>
      </c>
      <c r="G29" s="40">
        <v>282520215</v>
      </c>
      <c r="H29" s="41">
        <f t="shared" si="1"/>
        <v>380276139</v>
      </c>
    </row>
    <row r="30" spans="1:8">
      <c r="A30" s="32">
        <v>21</v>
      </c>
      <c r="B30" s="36" t="s">
        <v>62</v>
      </c>
      <c r="C30" s="37">
        <v>0</v>
      </c>
      <c r="D30" s="37">
        <v>1038682200</v>
      </c>
      <c r="E30" s="38">
        <f t="shared" si="2"/>
        <v>1038682200</v>
      </c>
      <c r="F30" s="39">
        <v>0</v>
      </c>
      <c r="G30" s="40">
        <v>751337400</v>
      </c>
      <c r="H30" s="41">
        <f t="shared" si="1"/>
        <v>751337400</v>
      </c>
    </row>
    <row r="31" spans="1:8">
      <c r="A31" s="32">
        <v>22</v>
      </c>
      <c r="B31" s="44" t="s">
        <v>63</v>
      </c>
      <c r="C31" s="38">
        <f>SUM(C22:C30)</f>
        <v>7234588855.0253</v>
      </c>
      <c r="D31" s="38">
        <f>SUM(D22:D30)</f>
        <v>11116274329.8634</v>
      </c>
      <c r="E31" s="38">
        <f>C31+D31</f>
        <v>18350863184.888699</v>
      </c>
      <c r="F31" s="38">
        <f>SUM(F22:F30)</f>
        <v>6099400277</v>
      </c>
      <c r="G31" s="38">
        <f>SUM(G22:G30)</f>
        <v>9327940467</v>
      </c>
      <c r="H31" s="41">
        <f t="shared" si="1"/>
        <v>15427340744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2"/>
        <v>27993660.18</v>
      </c>
      <c r="F33" s="39">
        <v>27993660</v>
      </c>
      <c r="G33" s="47"/>
      <c r="H33" s="41">
        <f t="shared" si="1"/>
        <v>27993660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-2237680.2000000002</v>
      </c>
      <c r="D35" s="45"/>
      <c r="E35" s="38">
        <f t="shared" si="2"/>
        <v>-2237680.2000000002</v>
      </c>
      <c r="F35" s="39">
        <v>-1983501</v>
      </c>
      <c r="G35" s="47"/>
      <c r="H35" s="41">
        <f t="shared" si="1"/>
        <v>-1983501</v>
      </c>
    </row>
    <row r="36" spans="1:8">
      <c r="A36" s="32">
        <v>26</v>
      </c>
      <c r="B36" s="36" t="s">
        <v>68</v>
      </c>
      <c r="C36" s="37">
        <v>227713533.41999999</v>
      </c>
      <c r="D36" s="45"/>
      <c r="E36" s="38">
        <f t="shared" si="2"/>
        <v>227713533.41999999</v>
      </c>
      <c r="F36" s="39">
        <v>190492841</v>
      </c>
      <c r="G36" s="47"/>
      <c r="H36" s="41">
        <f t="shared" si="1"/>
        <v>190492841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1560332137.3646965</v>
      </c>
      <c r="D38" s="45"/>
      <c r="E38" s="38">
        <f t="shared" si="2"/>
        <v>1560332137.3646965</v>
      </c>
      <c r="F38" s="39">
        <v>1512267463</v>
      </c>
      <c r="G38" s="47"/>
      <c r="H38" s="41">
        <f t="shared" si="1"/>
        <v>1512267463</v>
      </c>
    </row>
    <row r="39" spans="1:8">
      <c r="A39" s="32">
        <v>29</v>
      </c>
      <c r="B39" s="36" t="s">
        <v>71</v>
      </c>
      <c r="C39" s="37">
        <v>57286904.859999999</v>
      </c>
      <c r="D39" s="45"/>
      <c r="E39" s="38">
        <f t="shared" si="2"/>
        <v>57286904.859999999</v>
      </c>
      <c r="F39" s="39">
        <v>-17030580</v>
      </c>
      <c r="G39" s="47"/>
      <c r="H39" s="41">
        <f t="shared" si="1"/>
        <v>-17030580</v>
      </c>
    </row>
    <row r="40" spans="1:8">
      <c r="A40" s="32">
        <v>30</v>
      </c>
      <c r="B40" s="284" t="s">
        <v>277</v>
      </c>
      <c r="C40" s="37">
        <v>1871088555.6246965</v>
      </c>
      <c r="D40" s="45"/>
      <c r="E40" s="38">
        <f t="shared" si="2"/>
        <v>1871088555.6246965</v>
      </c>
      <c r="F40" s="39">
        <v>1711739883</v>
      </c>
      <c r="G40" s="47"/>
      <c r="H40" s="41">
        <f t="shared" si="1"/>
        <v>1711739883</v>
      </c>
    </row>
    <row r="41" spans="1:8" ht="15" thickBot="1">
      <c r="A41" s="49">
        <v>31</v>
      </c>
      <c r="B41" s="50" t="s">
        <v>72</v>
      </c>
      <c r="C41" s="51">
        <f>C31+C40</f>
        <v>9105677410.6499958</v>
      </c>
      <c r="D41" s="51">
        <f>D31+D40</f>
        <v>11116274329.8634</v>
      </c>
      <c r="E41" s="51">
        <f>C41+D41</f>
        <v>20221951740.513397</v>
      </c>
      <c r="F41" s="51">
        <f>F31+F40</f>
        <v>7811140160</v>
      </c>
      <c r="G41" s="51">
        <f>G31+G40</f>
        <v>9327940467</v>
      </c>
      <c r="H41" s="52">
        <f>F41+G41</f>
        <v>17139080627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34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506</v>
      </c>
      <c r="C1" s="3"/>
    </row>
    <row r="2" spans="1:8">
      <c r="A2" s="2" t="s">
        <v>36</v>
      </c>
      <c r="B2" s="506"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204</v>
      </c>
      <c r="B4" s="236" t="s">
        <v>27</v>
      </c>
      <c r="C4" s="25"/>
      <c r="D4" s="27"/>
      <c r="E4" s="27"/>
      <c r="F4" s="28"/>
      <c r="G4" s="28"/>
      <c r="H4" s="56" t="s">
        <v>78</v>
      </c>
    </row>
    <row r="5" spans="1:8">
      <c r="A5" s="57" t="s">
        <v>11</v>
      </c>
      <c r="B5" s="58"/>
      <c r="C5" s="515" t="s">
        <v>73</v>
      </c>
      <c r="D5" s="516"/>
      <c r="E5" s="517"/>
      <c r="F5" s="515" t="s">
        <v>77</v>
      </c>
      <c r="G5" s="516"/>
      <c r="H5" s="518"/>
    </row>
    <row r="6" spans="1:8">
      <c r="A6" s="59" t="s">
        <v>11</v>
      </c>
      <c r="B6" s="60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2" t="s">
        <v>76</v>
      </c>
    </row>
    <row r="7" spans="1:8">
      <c r="A7" s="63"/>
      <c r="B7" s="236" t="s">
        <v>203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202</v>
      </c>
      <c r="C8" s="465">
        <v>15842203.33</v>
      </c>
      <c r="D8" s="465">
        <v>1618765.87</v>
      </c>
      <c r="E8" s="466">
        <f t="shared" ref="E8:E22" si="0">C8+D8</f>
        <v>17460969.199999999</v>
      </c>
      <c r="F8" s="465">
        <v>11447719.34</v>
      </c>
      <c r="G8" s="465">
        <v>14021767.67</v>
      </c>
      <c r="H8" s="467">
        <f t="shared" ref="H8:H22" si="1">F8+G8</f>
        <v>25469487.009999998</v>
      </c>
    </row>
    <row r="9" spans="1:8">
      <c r="A9" s="63">
        <v>2</v>
      </c>
      <c r="B9" s="66" t="s">
        <v>201</v>
      </c>
      <c r="C9" s="468">
        <f>C10+C11+C12+C13+C14+C15+C16+C17+C18</f>
        <v>748856668.28999996</v>
      </c>
      <c r="D9" s="468">
        <f>D10+D11+D12+D13+D14+D15+D16+D17+D18</f>
        <v>469559190.44999993</v>
      </c>
      <c r="E9" s="466">
        <f t="shared" si="0"/>
        <v>1218415858.7399998</v>
      </c>
      <c r="F9" s="468">
        <f>F10+F11+F12+F13+F14+F15+F16+F17+F18</f>
        <v>688668711.26999998</v>
      </c>
      <c r="G9" s="468">
        <f>G10+G11+G12+G13+G14+G15+G16+G17+G18</f>
        <v>430163256.03200001</v>
      </c>
      <c r="H9" s="467">
        <f t="shared" si="1"/>
        <v>1118831967.302</v>
      </c>
    </row>
    <row r="10" spans="1:8">
      <c r="A10" s="63">
        <v>2.1</v>
      </c>
      <c r="B10" s="67" t="s">
        <v>200</v>
      </c>
      <c r="C10" s="465">
        <v>57051.58</v>
      </c>
      <c r="D10" s="465">
        <v>200073.42</v>
      </c>
      <c r="E10" s="466">
        <f t="shared" si="0"/>
        <v>257125</v>
      </c>
      <c r="F10" s="465">
        <v>98382.24</v>
      </c>
      <c r="G10" s="465">
        <v>23910.47</v>
      </c>
      <c r="H10" s="467">
        <f t="shared" si="1"/>
        <v>122292.71</v>
      </c>
    </row>
    <row r="11" spans="1:8">
      <c r="A11" s="63">
        <v>2.2000000000000002</v>
      </c>
      <c r="B11" s="67" t="s">
        <v>199</v>
      </c>
      <c r="C11" s="465">
        <v>96219380.539199993</v>
      </c>
      <c r="D11" s="465">
        <v>158598481.90909773</v>
      </c>
      <c r="E11" s="466">
        <f t="shared" si="0"/>
        <v>254817862.44829774</v>
      </c>
      <c r="F11" s="465">
        <v>78534638.3301</v>
      </c>
      <c r="G11" s="465">
        <v>125585376.9214</v>
      </c>
      <c r="H11" s="467">
        <f t="shared" si="1"/>
        <v>204120015.25150001</v>
      </c>
    </row>
    <row r="12" spans="1:8">
      <c r="A12" s="63">
        <v>2.2999999999999998</v>
      </c>
      <c r="B12" s="67" t="s">
        <v>198</v>
      </c>
      <c r="C12" s="465">
        <v>2892427.46</v>
      </c>
      <c r="D12" s="465">
        <v>5725510.1888843402</v>
      </c>
      <c r="E12" s="466">
        <f t="shared" si="0"/>
        <v>8617937.6488843411</v>
      </c>
      <c r="F12" s="465">
        <v>2098032.2599999998</v>
      </c>
      <c r="G12" s="465">
        <v>4930430.54</v>
      </c>
      <c r="H12" s="467">
        <f t="shared" si="1"/>
        <v>7028462.7999999998</v>
      </c>
    </row>
    <row r="13" spans="1:8">
      <c r="A13" s="63">
        <v>2.4</v>
      </c>
      <c r="B13" s="67" t="s">
        <v>197</v>
      </c>
      <c r="C13" s="465">
        <v>17060484.896699999</v>
      </c>
      <c r="D13" s="465">
        <v>8506668.5448138099</v>
      </c>
      <c r="E13" s="466">
        <f t="shared" si="0"/>
        <v>25567153.441513807</v>
      </c>
      <c r="F13" s="465">
        <v>11251056.4231</v>
      </c>
      <c r="G13" s="465">
        <v>3654433.84</v>
      </c>
      <c r="H13" s="467">
        <f t="shared" si="1"/>
        <v>14905490.2631</v>
      </c>
    </row>
    <row r="14" spans="1:8">
      <c r="A14" s="63">
        <v>2.5</v>
      </c>
      <c r="B14" s="67" t="s">
        <v>196</v>
      </c>
      <c r="C14" s="465">
        <v>6364107.7000000002</v>
      </c>
      <c r="D14" s="465">
        <v>42829994.18</v>
      </c>
      <c r="E14" s="466">
        <f t="shared" si="0"/>
        <v>49194101.880000003</v>
      </c>
      <c r="F14" s="465">
        <v>4608700.9000000004</v>
      </c>
      <c r="G14" s="465">
        <v>37725218.239100002</v>
      </c>
      <c r="H14" s="467">
        <f t="shared" si="1"/>
        <v>42333919.1391</v>
      </c>
    </row>
    <row r="15" spans="1:8">
      <c r="A15" s="63">
        <v>2.6</v>
      </c>
      <c r="B15" s="67" t="s">
        <v>195</v>
      </c>
      <c r="C15" s="465">
        <v>25663537.899999999</v>
      </c>
      <c r="D15" s="465">
        <v>67401066.195104077</v>
      </c>
      <c r="E15" s="466">
        <f t="shared" si="0"/>
        <v>93064604.095104069</v>
      </c>
      <c r="F15" s="465">
        <v>15733844.08</v>
      </c>
      <c r="G15" s="465">
        <v>66853091.760199994</v>
      </c>
      <c r="H15" s="467">
        <f t="shared" si="1"/>
        <v>82586935.840199992</v>
      </c>
    </row>
    <row r="16" spans="1:8">
      <c r="A16" s="63">
        <v>2.7</v>
      </c>
      <c r="B16" s="67" t="s">
        <v>194</v>
      </c>
      <c r="C16" s="465">
        <v>7127587.5641000001</v>
      </c>
      <c r="D16" s="465">
        <v>9297275.4208000004</v>
      </c>
      <c r="E16" s="466">
        <f t="shared" si="0"/>
        <v>16424862.984900001</v>
      </c>
      <c r="F16" s="465">
        <v>7273940.5467999997</v>
      </c>
      <c r="G16" s="465">
        <v>7151135.1693000002</v>
      </c>
      <c r="H16" s="467">
        <f t="shared" si="1"/>
        <v>14425075.7161</v>
      </c>
    </row>
    <row r="17" spans="1:8">
      <c r="A17" s="63">
        <v>2.8</v>
      </c>
      <c r="B17" s="67" t="s">
        <v>193</v>
      </c>
      <c r="C17" s="465">
        <v>590566311.27999997</v>
      </c>
      <c r="D17" s="465">
        <v>174112638.97130001</v>
      </c>
      <c r="E17" s="466">
        <f t="shared" si="0"/>
        <v>764678950.25129998</v>
      </c>
      <c r="F17" s="465">
        <v>567609174.75</v>
      </c>
      <c r="G17" s="465">
        <v>182191531.03200001</v>
      </c>
      <c r="H17" s="467">
        <f t="shared" si="1"/>
        <v>749800705.78200006</v>
      </c>
    </row>
    <row r="18" spans="1:8">
      <c r="A18" s="63">
        <v>2.9</v>
      </c>
      <c r="B18" s="67" t="s">
        <v>192</v>
      </c>
      <c r="C18" s="465">
        <v>2905779.37</v>
      </c>
      <c r="D18" s="465">
        <v>2887481.62</v>
      </c>
      <c r="E18" s="466">
        <f t="shared" si="0"/>
        <v>5793260.9900000002</v>
      </c>
      <c r="F18" s="465">
        <v>1460941.74</v>
      </c>
      <c r="G18" s="465">
        <v>2048128.06</v>
      </c>
      <c r="H18" s="467">
        <f t="shared" si="1"/>
        <v>3509069.8</v>
      </c>
    </row>
    <row r="19" spans="1:8">
      <c r="A19" s="63">
        <v>3</v>
      </c>
      <c r="B19" s="66" t="s">
        <v>191</v>
      </c>
      <c r="C19" s="465">
        <v>8792866.7899999991</v>
      </c>
      <c r="D19" s="465">
        <v>1533925.26</v>
      </c>
      <c r="E19" s="466">
        <f t="shared" si="0"/>
        <v>10326792.049999999</v>
      </c>
      <c r="F19" s="465">
        <v>14624473.5</v>
      </c>
      <c r="G19" s="465">
        <v>2277254.96</v>
      </c>
      <c r="H19" s="467">
        <f t="shared" si="1"/>
        <v>16901728.460000001</v>
      </c>
    </row>
    <row r="20" spans="1:8">
      <c r="A20" s="63">
        <v>4</v>
      </c>
      <c r="B20" s="66" t="s">
        <v>190</v>
      </c>
      <c r="C20" s="465">
        <v>165773419.80000001</v>
      </c>
      <c r="D20" s="465">
        <v>1564096.8773965454</v>
      </c>
      <c r="E20" s="466">
        <f t="shared" si="0"/>
        <v>167337516.67739657</v>
      </c>
      <c r="F20" s="465">
        <v>132014997.75</v>
      </c>
      <c r="G20" s="465">
        <v>3561073.8</v>
      </c>
      <c r="H20" s="467">
        <f t="shared" si="1"/>
        <v>135576071.55000001</v>
      </c>
    </row>
    <row r="21" spans="1:8">
      <c r="A21" s="63">
        <v>5</v>
      </c>
      <c r="B21" s="66" t="s">
        <v>189</v>
      </c>
      <c r="C21" s="465">
        <v>0</v>
      </c>
      <c r="D21" s="465">
        <v>0</v>
      </c>
      <c r="E21" s="466">
        <f t="shared" si="0"/>
        <v>0</v>
      </c>
      <c r="F21" s="465">
        <v>0</v>
      </c>
      <c r="G21" s="465">
        <v>0</v>
      </c>
      <c r="H21" s="467">
        <f t="shared" si="1"/>
        <v>0</v>
      </c>
    </row>
    <row r="22" spans="1:8">
      <c r="A22" s="63">
        <v>6</v>
      </c>
      <c r="B22" s="68" t="s">
        <v>188</v>
      </c>
      <c r="C22" s="468">
        <f>C8+C9+C19+C20+C21</f>
        <v>939265158.21000004</v>
      </c>
      <c r="D22" s="468">
        <f>D8+D9+D19+D20+D21</f>
        <v>474275978.45739645</v>
      </c>
      <c r="E22" s="466">
        <f t="shared" si="0"/>
        <v>1413541136.6673965</v>
      </c>
      <c r="F22" s="468">
        <f>F8+F9+F19+F20+F21</f>
        <v>846755901.86000001</v>
      </c>
      <c r="G22" s="468">
        <f>G8+G9+G19+G20+G21</f>
        <v>450023352.46200001</v>
      </c>
      <c r="H22" s="467">
        <f t="shared" si="1"/>
        <v>1296779254.322</v>
      </c>
    </row>
    <row r="23" spans="1:8">
      <c r="A23" s="63"/>
      <c r="B23" s="236" t="s">
        <v>187</v>
      </c>
      <c r="C23" s="469"/>
      <c r="D23" s="469"/>
      <c r="E23" s="470"/>
      <c r="F23" s="469"/>
      <c r="G23" s="469"/>
      <c r="H23" s="471"/>
    </row>
    <row r="24" spans="1:8">
      <c r="A24" s="63">
        <v>7</v>
      </c>
      <c r="B24" s="66" t="s">
        <v>186</v>
      </c>
      <c r="C24" s="465">
        <v>75476631.189999998</v>
      </c>
      <c r="D24" s="465">
        <v>23792305.5</v>
      </c>
      <c r="E24" s="466">
        <f t="shared" ref="E24:E31" si="2">C24+D24</f>
        <v>99268936.689999998</v>
      </c>
      <c r="F24" s="465">
        <v>59907329.390000001</v>
      </c>
      <c r="G24" s="465">
        <v>18285298.98</v>
      </c>
      <c r="H24" s="467">
        <f t="shared" ref="H24:H31" si="3">F24+G24</f>
        <v>78192628.370000005</v>
      </c>
    </row>
    <row r="25" spans="1:8">
      <c r="A25" s="63">
        <v>8</v>
      </c>
      <c r="B25" s="66" t="s">
        <v>185</v>
      </c>
      <c r="C25" s="465">
        <v>208752533.94999999</v>
      </c>
      <c r="D25" s="465">
        <v>114488237.52</v>
      </c>
      <c r="E25" s="466">
        <f t="shared" si="2"/>
        <v>323240771.46999997</v>
      </c>
      <c r="F25" s="465">
        <v>98418609.849999994</v>
      </c>
      <c r="G25" s="465">
        <v>97012157.379999995</v>
      </c>
      <c r="H25" s="467">
        <f t="shared" si="3"/>
        <v>195430767.22999999</v>
      </c>
    </row>
    <row r="26" spans="1:8">
      <c r="A26" s="63">
        <v>9</v>
      </c>
      <c r="B26" s="66" t="s">
        <v>184</v>
      </c>
      <c r="C26" s="465">
        <v>5702301.3799999999</v>
      </c>
      <c r="D26" s="465">
        <v>348226.11</v>
      </c>
      <c r="E26" s="466">
        <f t="shared" si="2"/>
        <v>6050527.4900000002</v>
      </c>
      <c r="F26" s="465">
        <v>9587508.8100000005</v>
      </c>
      <c r="G26" s="465">
        <v>2093492.45</v>
      </c>
      <c r="H26" s="467">
        <f t="shared" si="3"/>
        <v>11681001.26</v>
      </c>
    </row>
    <row r="27" spans="1:8">
      <c r="A27" s="63">
        <v>10</v>
      </c>
      <c r="B27" s="66" t="s">
        <v>183</v>
      </c>
      <c r="C27" s="465">
        <v>25197311.960000001</v>
      </c>
      <c r="D27" s="465">
        <v>113054865.34999999</v>
      </c>
      <c r="E27" s="466">
        <f t="shared" si="2"/>
        <v>138252177.31</v>
      </c>
      <c r="F27" s="465">
        <v>69704053</v>
      </c>
      <c r="G27" s="465">
        <v>90466247.099999994</v>
      </c>
      <c r="H27" s="467">
        <f t="shared" si="3"/>
        <v>160170300.09999999</v>
      </c>
    </row>
    <row r="28" spans="1:8">
      <c r="A28" s="63">
        <v>11</v>
      </c>
      <c r="B28" s="66" t="s">
        <v>182</v>
      </c>
      <c r="C28" s="465">
        <v>165640195.34999999</v>
      </c>
      <c r="D28" s="465">
        <v>63526117.299999997</v>
      </c>
      <c r="E28" s="466">
        <f t="shared" si="2"/>
        <v>229166312.64999998</v>
      </c>
      <c r="F28" s="465">
        <v>123694694.13</v>
      </c>
      <c r="G28" s="465">
        <v>54482887.880000003</v>
      </c>
      <c r="H28" s="467">
        <f t="shared" si="3"/>
        <v>178177582.00999999</v>
      </c>
    </row>
    <row r="29" spans="1:8">
      <c r="A29" s="63">
        <v>12</v>
      </c>
      <c r="B29" s="66" t="s">
        <v>181</v>
      </c>
      <c r="C29" s="465">
        <v>0</v>
      </c>
      <c r="D29" s="465">
        <v>0</v>
      </c>
      <c r="E29" s="466">
        <f t="shared" si="2"/>
        <v>0</v>
      </c>
      <c r="F29" s="465">
        <v>0</v>
      </c>
      <c r="G29" s="465">
        <v>0</v>
      </c>
      <c r="H29" s="467">
        <f t="shared" si="3"/>
        <v>0</v>
      </c>
    </row>
    <row r="30" spans="1:8">
      <c r="A30" s="63">
        <v>13</v>
      </c>
      <c r="B30" s="69" t="s">
        <v>180</v>
      </c>
      <c r="C30" s="468">
        <f>C24+C25+C26+C27+C28+C29</f>
        <v>480768973.82999992</v>
      </c>
      <c r="D30" s="468">
        <f>D24+D25+D26+D27+D28+D29</f>
        <v>315209751.77999997</v>
      </c>
      <c r="E30" s="466">
        <f t="shared" si="2"/>
        <v>795978725.6099999</v>
      </c>
      <c r="F30" s="468">
        <f>F24+F25+F26+F27+F28+F29</f>
        <v>361312195.18000001</v>
      </c>
      <c r="G30" s="468">
        <f>G24+G25+G26+G27+G28+G29</f>
        <v>262340083.78999999</v>
      </c>
      <c r="H30" s="467">
        <f t="shared" si="3"/>
        <v>623652278.97000003</v>
      </c>
    </row>
    <row r="31" spans="1:8">
      <c r="A31" s="63">
        <v>14</v>
      </c>
      <c r="B31" s="69" t="s">
        <v>179</v>
      </c>
      <c r="C31" s="468">
        <f>C22-C30</f>
        <v>458496184.38000011</v>
      </c>
      <c r="D31" s="468">
        <f>D22-D30</f>
        <v>159066226.67739648</v>
      </c>
      <c r="E31" s="466">
        <f t="shared" si="2"/>
        <v>617562411.05739665</v>
      </c>
      <c r="F31" s="468">
        <f>F22-F30</f>
        <v>485443706.68000001</v>
      </c>
      <c r="G31" s="468">
        <f>G22-G30</f>
        <v>187683268.67200002</v>
      </c>
      <c r="H31" s="467">
        <f t="shared" si="3"/>
        <v>673126975.352</v>
      </c>
    </row>
    <row r="32" spans="1:8">
      <c r="A32" s="63"/>
      <c r="B32" s="70"/>
      <c r="C32" s="472"/>
      <c r="D32" s="473"/>
      <c r="E32" s="470"/>
      <c r="F32" s="473"/>
      <c r="G32" s="473"/>
      <c r="H32" s="471"/>
    </row>
    <row r="33" spans="1:8">
      <c r="A33" s="63"/>
      <c r="B33" s="70" t="s">
        <v>178</v>
      </c>
      <c r="C33" s="469"/>
      <c r="D33" s="469"/>
      <c r="E33" s="470"/>
      <c r="F33" s="469"/>
      <c r="G33" s="469"/>
      <c r="H33" s="471"/>
    </row>
    <row r="34" spans="1:8">
      <c r="A34" s="63">
        <v>15</v>
      </c>
      <c r="B34" s="71" t="s">
        <v>177</v>
      </c>
      <c r="C34" s="466">
        <f>C35-C36</f>
        <v>153406356.08200002</v>
      </c>
      <c r="D34" s="466">
        <f>D35-D36</f>
        <v>-23318518.179999992</v>
      </c>
      <c r="E34" s="466">
        <f t="shared" ref="E34:E45" si="4">C34+D34</f>
        <v>130087837.90200002</v>
      </c>
      <c r="F34" s="466">
        <f>F35-F36</f>
        <v>160779253.17999998</v>
      </c>
      <c r="G34" s="466">
        <f>G35-G36</f>
        <v>-7979252.5300000012</v>
      </c>
      <c r="H34" s="466">
        <f t="shared" ref="H34:H45" si="5">F34+G34</f>
        <v>152800000.64999998</v>
      </c>
    </row>
    <row r="35" spans="1:8">
      <c r="A35" s="63">
        <v>15.1</v>
      </c>
      <c r="B35" s="67" t="s">
        <v>176</v>
      </c>
      <c r="C35" s="465">
        <v>197598415.62</v>
      </c>
      <c r="D35" s="465">
        <v>51532495.640000001</v>
      </c>
      <c r="E35" s="466">
        <f t="shared" si="4"/>
        <v>249130911.25999999</v>
      </c>
      <c r="F35" s="465">
        <v>200025558.13999999</v>
      </c>
      <c r="G35" s="465">
        <v>65030649.909999996</v>
      </c>
      <c r="H35" s="466">
        <f t="shared" si="5"/>
        <v>265056208.04999998</v>
      </c>
    </row>
    <row r="36" spans="1:8">
      <c r="A36" s="63">
        <v>15.2</v>
      </c>
      <c r="B36" s="67" t="s">
        <v>175</v>
      </c>
      <c r="C36" s="465">
        <v>44192059.538000003</v>
      </c>
      <c r="D36" s="465">
        <v>74851013.819999993</v>
      </c>
      <c r="E36" s="466">
        <f t="shared" si="4"/>
        <v>119043073.358</v>
      </c>
      <c r="F36" s="465">
        <v>39246304.960000001</v>
      </c>
      <c r="G36" s="465">
        <v>73009902.439999998</v>
      </c>
      <c r="H36" s="466">
        <f t="shared" si="5"/>
        <v>112256207.40000001</v>
      </c>
    </row>
    <row r="37" spans="1:8">
      <c r="A37" s="63">
        <v>16</v>
      </c>
      <c r="B37" s="66" t="s">
        <v>174</v>
      </c>
      <c r="C37" s="465">
        <v>632376.25</v>
      </c>
      <c r="D37" s="465">
        <v>0</v>
      </c>
      <c r="E37" s="466">
        <f t="shared" si="4"/>
        <v>632376.25</v>
      </c>
      <c r="F37" s="465">
        <v>210792.08</v>
      </c>
      <c r="G37" s="465">
        <v>664862.49</v>
      </c>
      <c r="H37" s="466">
        <f t="shared" si="5"/>
        <v>875654.57</v>
      </c>
    </row>
    <row r="38" spans="1:8">
      <c r="A38" s="63">
        <v>17</v>
      </c>
      <c r="B38" s="66" t="s">
        <v>173</v>
      </c>
      <c r="C38" s="465">
        <v>0</v>
      </c>
      <c r="D38" s="465">
        <v>1223336.3799999999</v>
      </c>
      <c r="E38" s="466">
        <f t="shared" si="4"/>
        <v>1223336.3799999999</v>
      </c>
      <c r="F38" s="465">
        <v>0</v>
      </c>
      <c r="G38" s="465">
        <v>0</v>
      </c>
      <c r="H38" s="466">
        <f t="shared" si="5"/>
        <v>0</v>
      </c>
    </row>
    <row r="39" spans="1:8">
      <c r="A39" s="63">
        <v>18</v>
      </c>
      <c r="B39" s="66" t="s">
        <v>172</v>
      </c>
      <c r="C39" s="465">
        <v>874567.13</v>
      </c>
      <c r="D39" s="465">
        <v>911251.09</v>
      </c>
      <c r="E39" s="466">
        <f t="shared" si="4"/>
        <v>1785818.22</v>
      </c>
      <c r="F39" s="465">
        <v>6876859.54</v>
      </c>
      <c r="G39" s="465">
        <v>443563.17</v>
      </c>
      <c r="H39" s="466">
        <f t="shared" si="5"/>
        <v>7320422.71</v>
      </c>
    </row>
    <row r="40" spans="1:8">
      <c r="A40" s="63">
        <v>19</v>
      </c>
      <c r="B40" s="66" t="s">
        <v>171</v>
      </c>
      <c r="C40" s="465">
        <v>97078922.579999998</v>
      </c>
      <c r="D40" s="465">
        <v>0</v>
      </c>
      <c r="E40" s="466">
        <f t="shared" si="4"/>
        <v>97078922.579999998</v>
      </c>
      <c r="F40" s="465">
        <v>156458744.65000001</v>
      </c>
      <c r="G40" s="465">
        <v>0</v>
      </c>
      <c r="H40" s="466">
        <f t="shared" si="5"/>
        <v>156458744.65000001</v>
      </c>
    </row>
    <row r="41" spans="1:8">
      <c r="A41" s="63">
        <v>20</v>
      </c>
      <c r="B41" s="66" t="s">
        <v>170</v>
      </c>
      <c r="C41" s="465">
        <v>36963176.130000003</v>
      </c>
      <c r="D41" s="465">
        <v>0</v>
      </c>
      <c r="E41" s="466">
        <f t="shared" si="4"/>
        <v>36963176.130000003</v>
      </c>
      <c r="F41" s="465">
        <v>-17252042.719999999</v>
      </c>
      <c r="G41" s="465">
        <v>0</v>
      </c>
      <c r="H41" s="466">
        <f t="shared" si="5"/>
        <v>-17252042.719999999</v>
      </c>
    </row>
    <row r="42" spans="1:8">
      <c r="A42" s="63">
        <v>21</v>
      </c>
      <c r="B42" s="66" t="s">
        <v>169</v>
      </c>
      <c r="C42" s="465">
        <v>12789555.08</v>
      </c>
      <c r="D42" s="465">
        <v>0</v>
      </c>
      <c r="E42" s="466">
        <f t="shared" si="4"/>
        <v>12789555.08</v>
      </c>
      <c r="F42" s="465">
        <v>8637279.6600000001</v>
      </c>
      <c r="G42" s="465">
        <v>0</v>
      </c>
      <c r="H42" s="466">
        <f t="shared" si="5"/>
        <v>8637279.6600000001</v>
      </c>
    </row>
    <row r="43" spans="1:8">
      <c r="A43" s="63">
        <v>22</v>
      </c>
      <c r="B43" s="66" t="s">
        <v>168</v>
      </c>
      <c r="C43" s="465">
        <v>10720065.43</v>
      </c>
      <c r="D43" s="465">
        <v>29638450.07</v>
      </c>
      <c r="E43" s="466">
        <f t="shared" si="4"/>
        <v>40358515.5</v>
      </c>
      <c r="F43" s="465">
        <v>8567965.7899999991</v>
      </c>
      <c r="G43" s="465">
        <v>24947997.739999998</v>
      </c>
      <c r="H43" s="466">
        <f t="shared" si="5"/>
        <v>33515963.529999997</v>
      </c>
    </row>
    <row r="44" spans="1:8">
      <c r="A44" s="63">
        <v>23</v>
      </c>
      <c r="B44" s="66" t="s">
        <v>167</v>
      </c>
      <c r="C44" s="465">
        <v>11018331.84</v>
      </c>
      <c r="D44" s="465">
        <v>780936.72</v>
      </c>
      <c r="E44" s="466">
        <f t="shared" si="4"/>
        <v>11799268.560000001</v>
      </c>
      <c r="F44" s="465">
        <v>448900</v>
      </c>
      <c r="G44" s="465">
        <v>-22601736.932500675</v>
      </c>
      <c r="H44" s="466">
        <f t="shared" si="5"/>
        <v>-22152836.932500675</v>
      </c>
    </row>
    <row r="45" spans="1:8">
      <c r="A45" s="63">
        <v>24</v>
      </c>
      <c r="B45" s="69" t="s">
        <v>284</v>
      </c>
      <c r="C45" s="468">
        <f>C34+C37+C38+C39+C40+C41+C42+C43+C44</f>
        <v>323483350.52199996</v>
      </c>
      <c r="D45" s="468">
        <f>D34+D37+D38+D39+D40+D41+D42+D43+D44</f>
        <v>9235456.0800000075</v>
      </c>
      <c r="E45" s="466">
        <f t="shared" si="4"/>
        <v>332718806.60199994</v>
      </c>
      <c r="F45" s="468">
        <f>F34+F37+F38+F39+F40+F41+F42+F43+F44</f>
        <v>324727752.18000007</v>
      </c>
      <c r="G45" s="468">
        <f>G34+G37+G38+G39+G40+G41+G42+G43+G44</f>
        <v>-4524566.062500678</v>
      </c>
      <c r="H45" s="466">
        <f t="shared" si="5"/>
        <v>320203186.11749941</v>
      </c>
    </row>
    <row r="46" spans="1:8">
      <c r="A46" s="63"/>
      <c r="B46" s="236" t="s">
        <v>166</v>
      </c>
      <c r="C46" s="469"/>
      <c r="D46" s="469"/>
      <c r="E46" s="470"/>
      <c r="F46" s="469"/>
      <c r="G46" s="469"/>
      <c r="H46" s="471"/>
    </row>
    <row r="47" spans="1:8">
      <c r="A47" s="63">
        <v>25</v>
      </c>
      <c r="B47" s="66" t="s">
        <v>165</v>
      </c>
      <c r="C47" s="465">
        <v>13361881.15</v>
      </c>
      <c r="D47" s="465">
        <v>8917493.3200000003</v>
      </c>
      <c r="E47" s="466">
        <f t="shared" ref="E47:E54" si="6">C47+D47</f>
        <v>22279374.469999999</v>
      </c>
      <c r="F47" s="465">
        <v>10552594.279999999</v>
      </c>
      <c r="G47" s="465">
        <v>12942144.710000001</v>
      </c>
      <c r="H47" s="467">
        <f t="shared" ref="H47:H54" si="7">F47+G47</f>
        <v>23494738.990000002</v>
      </c>
    </row>
    <row r="48" spans="1:8">
      <c r="A48" s="63">
        <v>26</v>
      </c>
      <c r="B48" s="66" t="s">
        <v>164</v>
      </c>
      <c r="C48" s="465">
        <v>26581591.25</v>
      </c>
      <c r="D48" s="465">
        <v>15298683.5</v>
      </c>
      <c r="E48" s="466">
        <f t="shared" si="6"/>
        <v>41880274.75</v>
      </c>
      <c r="F48" s="465">
        <v>35154415.770000003</v>
      </c>
      <c r="G48" s="465">
        <v>22996521.329999998</v>
      </c>
      <c r="H48" s="467">
        <f t="shared" si="7"/>
        <v>58150937.100000001</v>
      </c>
    </row>
    <row r="49" spans="1:8">
      <c r="A49" s="63">
        <v>27</v>
      </c>
      <c r="B49" s="66" t="s">
        <v>163</v>
      </c>
      <c r="C49" s="465">
        <v>211805133.13999999</v>
      </c>
      <c r="D49" s="465">
        <v>0</v>
      </c>
      <c r="E49" s="466">
        <f t="shared" si="6"/>
        <v>211805133.13999999</v>
      </c>
      <c r="F49" s="465">
        <v>218819368.66999999</v>
      </c>
      <c r="G49" s="465">
        <v>0</v>
      </c>
      <c r="H49" s="467">
        <f t="shared" si="7"/>
        <v>218819368.66999999</v>
      </c>
    </row>
    <row r="50" spans="1:8">
      <c r="A50" s="63">
        <v>28</v>
      </c>
      <c r="B50" s="66" t="s">
        <v>162</v>
      </c>
      <c r="C50" s="465">
        <v>12842968.800000001</v>
      </c>
      <c r="D50" s="465">
        <v>0</v>
      </c>
      <c r="E50" s="466">
        <f t="shared" si="6"/>
        <v>12842968.800000001</v>
      </c>
      <c r="F50" s="465">
        <v>11398753.99</v>
      </c>
      <c r="G50" s="465">
        <v>0</v>
      </c>
      <c r="H50" s="467">
        <f t="shared" si="7"/>
        <v>11398753.99</v>
      </c>
    </row>
    <row r="51" spans="1:8">
      <c r="A51" s="63">
        <v>29</v>
      </c>
      <c r="B51" s="66" t="s">
        <v>161</v>
      </c>
      <c r="C51" s="465">
        <v>76864654.709999993</v>
      </c>
      <c r="D51" s="465">
        <v>0</v>
      </c>
      <c r="E51" s="466">
        <f t="shared" si="6"/>
        <v>76864654.709999993</v>
      </c>
      <c r="F51" s="465">
        <v>63005751.060000002</v>
      </c>
      <c r="G51" s="465">
        <v>0</v>
      </c>
      <c r="H51" s="467">
        <f t="shared" si="7"/>
        <v>63005751.060000002</v>
      </c>
    </row>
    <row r="52" spans="1:8">
      <c r="A52" s="63">
        <v>30</v>
      </c>
      <c r="B52" s="66" t="s">
        <v>160</v>
      </c>
      <c r="C52" s="465">
        <v>55585309.57</v>
      </c>
      <c r="D52" s="465">
        <v>921683.89</v>
      </c>
      <c r="E52" s="466">
        <f t="shared" si="6"/>
        <v>56506993.460000001</v>
      </c>
      <c r="F52" s="465">
        <v>41171703.090000004</v>
      </c>
      <c r="G52" s="465">
        <v>1270282.76</v>
      </c>
      <c r="H52" s="467">
        <f t="shared" si="7"/>
        <v>42441985.850000001</v>
      </c>
    </row>
    <row r="53" spans="1:8">
      <c r="A53" s="63">
        <v>31</v>
      </c>
      <c r="B53" s="69" t="s">
        <v>285</v>
      </c>
      <c r="C53" s="468">
        <f>C47+C48+C49+C50+C51+C52</f>
        <v>397041538.62</v>
      </c>
      <c r="D53" s="468">
        <f>D47+D48+D49+D50+D51+D52</f>
        <v>25137860.710000001</v>
      </c>
      <c r="E53" s="466">
        <f t="shared" si="6"/>
        <v>422179399.32999998</v>
      </c>
      <c r="F53" s="468">
        <f>F47+F48+F49+F50+F51+F52</f>
        <v>380102586.86000001</v>
      </c>
      <c r="G53" s="468">
        <f>G47+G48+G49+G50+G51+G52</f>
        <v>37208948.799999997</v>
      </c>
      <c r="H53" s="466">
        <f t="shared" si="7"/>
        <v>417311535.66000003</v>
      </c>
    </row>
    <row r="54" spans="1:8">
      <c r="A54" s="63">
        <v>32</v>
      </c>
      <c r="B54" s="69" t="s">
        <v>286</v>
      </c>
      <c r="C54" s="468">
        <f>C45-C53</f>
        <v>-73558188.09800005</v>
      </c>
      <c r="D54" s="468">
        <f>D45-D53</f>
        <v>-15902404.629999993</v>
      </c>
      <c r="E54" s="466">
        <f t="shared" si="6"/>
        <v>-89460592.728000045</v>
      </c>
      <c r="F54" s="468">
        <f>F45-F53</f>
        <v>-55374834.679999948</v>
      </c>
      <c r="G54" s="468">
        <f>G45-G53</f>
        <v>-41733514.862500675</v>
      </c>
      <c r="H54" s="466">
        <f t="shared" si="7"/>
        <v>-97108349.542500615</v>
      </c>
    </row>
    <row r="55" spans="1:8">
      <c r="A55" s="63"/>
      <c r="B55" s="70"/>
      <c r="C55" s="473"/>
      <c r="D55" s="473"/>
      <c r="E55" s="470"/>
      <c r="F55" s="473"/>
      <c r="G55" s="473"/>
      <c r="H55" s="471"/>
    </row>
    <row r="56" spans="1:8">
      <c r="A56" s="63">
        <v>33</v>
      </c>
      <c r="B56" s="69" t="s">
        <v>159</v>
      </c>
      <c r="C56" s="468">
        <f>C31+C54</f>
        <v>384937996.28200006</v>
      </c>
      <c r="D56" s="468">
        <f>D31+D54</f>
        <v>143163822.04739648</v>
      </c>
      <c r="E56" s="466">
        <f>C56+D56</f>
        <v>528101818.32939655</v>
      </c>
      <c r="F56" s="468">
        <f>F31+F54</f>
        <v>430068872.00000006</v>
      </c>
      <c r="G56" s="468">
        <f>G31+G54</f>
        <v>145949753.80949935</v>
      </c>
      <c r="H56" s="467">
        <f>F56+G56</f>
        <v>576018625.80949938</v>
      </c>
    </row>
    <row r="57" spans="1:8">
      <c r="A57" s="63"/>
      <c r="B57" s="70"/>
      <c r="C57" s="473"/>
      <c r="D57" s="473"/>
      <c r="E57" s="470"/>
      <c r="F57" s="473"/>
      <c r="G57" s="473"/>
      <c r="H57" s="471"/>
    </row>
    <row r="58" spans="1:8">
      <c r="A58" s="63">
        <v>34</v>
      </c>
      <c r="B58" s="66" t="s">
        <v>158</v>
      </c>
      <c r="C58" s="465">
        <v>427174393.66219997</v>
      </c>
      <c r="D58" s="465">
        <v>-15324085.210000001</v>
      </c>
      <c r="E58" s="466">
        <f>C58+D58</f>
        <v>411850308.4522</v>
      </c>
      <c r="F58" s="465">
        <v>118607425.94660001</v>
      </c>
      <c r="G58" s="465">
        <v>-22823981.436999999</v>
      </c>
      <c r="H58" s="467">
        <f>F58+G58</f>
        <v>95783444.509600013</v>
      </c>
    </row>
    <row r="59" spans="1:8" s="237" customFormat="1">
      <c r="A59" s="63">
        <v>35</v>
      </c>
      <c r="B59" s="66" t="s">
        <v>157</v>
      </c>
      <c r="C59" s="465">
        <v>5827087</v>
      </c>
      <c r="D59" s="465">
        <v>0</v>
      </c>
      <c r="E59" s="466">
        <f>C59+D59</f>
        <v>5827087</v>
      </c>
      <c r="F59" s="465">
        <v>-19256238.914499998</v>
      </c>
      <c r="G59" s="465">
        <v>0</v>
      </c>
      <c r="H59" s="467">
        <f>F59+G59</f>
        <v>-19256238.914499998</v>
      </c>
    </row>
    <row r="60" spans="1:8">
      <c r="A60" s="63">
        <v>36</v>
      </c>
      <c r="B60" s="66" t="s">
        <v>156</v>
      </c>
      <c r="C60" s="465">
        <v>51391303.462499999</v>
      </c>
      <c r="D60" s="465">
        <v>8943785.8900000006</v>
      </c>
      <c r="E60" s="466">
        <f>C60+D60</f>
        <v>60335089.352499999</v>
      </c>
      <c r="F60" s="465">
        <v>39291111</v>
      </c>
      <c r="G60" s="465">
        <v>12942482.289999999</v>
      </c>
      <c r="H60" s="467">
        <f>F60+G60</f>
        <v>52233593.289999999</v>
      </c>
    </row>
    <row r="61" spans="1:8">
      <c r="A61" s="63">
        <v>37</v>
      </c>
      <c r="B61" s="69" t="s">
        <v>155</v>
      </c>
      <c r="C61" s="468">
        <f>C58+C59+C60</f>
        <v>484392784.12469995</v>
      </c>
      <c r="D61" s="468">
        <f>D58+D59+D60</f>
        <v>-6380299.3200000003</v>
      </c>
      <c r="E61" s="466">
        <f>C61+D61</f>
        <v>478012484.80469996</v>
      </c>
      <c r="F61" s="468">
        <f>F58+F59+F60</f>
        <v>138642298.03210002</v>
      </c>
      <c r="G61" s="468">
        <f>G58+G59+G60</f>
        <v>-9881499.1469999999</v>
      </c>
      <c r="H61" s="467">
        <f>F61+G61</f>
        <v>128760798.88510002</v>
      </c>
    </row>
    <row r="62" spans="1:8">
      <c r="A62" s="63"/>
      <c r="B62" s="72"/>
      <c r="C62" s="469"/>
      <c r="D62" s="469"/>
      <c r="E62" s="470"/>
      <c r="F62" s="469"/>
      <c r="G62" s="469"/>
      <c r="H62" s="471"/>
    </row>
    <row r="63" spans="1:8">
      <c r="A63" s="63">
        <v>38</v>
      </c>
      <c r="B63" s="73" t="s">
        <v>154</v>
      </c>
      <c r="C63" s="468">
        <f>C56-C61</f>
        <v>-99454787.842699885</v>
      </c>
      <c r="D63" s="468">
        <f>D56-D61</f>
        <v>149544121.36739647</v>
      </c>
      <c r="E63" s="466">
        <f>C63+D63</f>
        <v>50089333.524696589</v>
      </c>
      <c r="F63" s="468">
        <f>F56-F61</f>
        <v>291426573.96790004</v>
      </c>
      <c r="G63" s="468">
        <f>G56-G61</f>
        <v>155831252.95649934</v>
      </c>
      <c r="H63" s="467">
        <f>F63+G63</f>
        <v>447257826.92439938</v>
      </c>
    </row>
    <row r="64" spans="1:8">
      <c r="A64" s="59">
        <v>39</v>
      </c>
      <c r="B64" s="66" t="s">
        <v>153</v>
      </c>
      <c r="C64" s="474">
        <v>-10208259</v>
      </c>
      <c r="D64" s="474"/>
      <c r="E64" s="466">
        <f>C64+D64</f>
        <v>-10208259</v>
      </c>
      <c r="F64" s="474">
        <v>46215608</v>
      </c>
      <c r="G64" s="474"/>
      <c r="H64" s="467">
        <f>F64+G64</f>
        <v>46215608</v>
      </c>
    </row>
    <row r="65" spans="1:8">
      <c r="A65" s="63">
        <v>40</v>
      </c>
      <c r="B65" s="69" t="s">
        <v>152</v>
      </c>
      <c r="C65" s="468">
        <f>C63-C64</f>
        <v>-89246528.842699885</v>
      </c>
      <c r="D65" s="468">
        <f>D63-D64</f>
        <v>149544121.36739647</v>
      </c>
      <c r="E65" s="466">
        <f>C65+D65</f>
        <v>60297592.524696589</v>
      </c>
      <c r="F65" s="468">
        <f>F63-F64</f>
        <v>245210965.96790004</v>
      </c>
      <c r="G65" s="468">
        <f>G63-G64</f>
        <v>155831252.95649934</v>
      </c>
      <c r="H65" s="467">
        <f>F65+G65</f>
        <v>401042218.92439938</v>
      </c>
    </row>
    <row r="66" spans="1:8">
      <c r="A66" s="59">
        <v>41</v>
      </c>
      <c r="B66" s="66" t="s">
        <v>151</v>
      </c>
      <c r="C66" s="474">
        <v>-3188712.16</v>
      </c>
      <c r="D66" s="474"/>
      <c r="E66" s="466">
        <f>C66+D66</f>
        <v>-3188712.16</v>
      </c>
      <c r="F66" s="474">
        <v>-10606957.199999999</v>
      </c>
      <c r="G66" s="474"/>
      <c r="H66" s="467">
        <f>F66+G66</f>
        <v>-10606957.199999999</v>
      </c>
    </row>
    <row r="67" spans="1:8" ht="13.5" thickBot="1">
      <c r="A67" s="74">
        <v>42</v>
      </c>
      <c r="B67" s="75" t="s">
        <v>150</v>
      </c>
      <c r="C67" s="475">
        <f>C65+C66</f>
        <v>-92435241.002699882</v>
      </c>
      <c r="D67" s="475">
        <f>D65+D66</f>
        <v>149544121.36739647</v>
      </c>
      <c r="E67" s="476">
        <f>C67+D67</f>
        <v>57108880.364696592</v>
      </c>
      <c r="F67" s="475">
        <f>F65+F66</f>
        <v>234604008.76790005</v>
      </c>
      <c r="G67" s="475">
        <f>G65+G66</f>
        <v>155831252.95649934</v>
      </c>
      <c r="H67" s="477">
        <f>F67+G67</f>
        <v>390435261.72439939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C11" sqref="C1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">
        <v>506</v>
      </c>
    </row>
    <row r="2" spans="1:8">
      <c r="A2" s="2" t="s">
        <v>36</v>
      </c>
      <c r="B2" s="512">
        <v>44196</v>
      </c>
    </row>
    <row r="3" spans="1:8">
      <c r="A3" s="4"/>
    </row>
    <row r="4" spans="1:8" ht="15" thickBot="1">
      <c r="A4" s="4" t="s">
        <v>79</v>
      </c>
      <c r="B4" s="4"/>
      <c r="C4" s="213"/>
      <c r="D4" s="213"/>
      <c r="E4" s="213"/>
      <c r="F4" s="214"/>
      <c r="G4" s="214"/>
      <c r="H4" s="215" t="s">
        <v>78</v>
      </c>
    </row>
    <row r="5" spans="1:8">
      <c r="A5" s="519" t="s">
        <v>11</v>
      </c>
      <c r="B5" s="521" t="s">
        <v>351</v>
      </c>
      <c r="C5" s="515" t="s">
        <v>73</v>
      </c>
      <c r="D5" s="516"/>
      <c r="E5" s="517"/>
      <c r="F5" s="515" t="s">
        <v>77</v>
      </c>
      <c r="G5" s="516"/>
      <c r="H5" s="518"/>
    </row>
    <row r="6" spans="1:8">
      <c r="A6" s="520"/>
      <c r="B6" s="522"/>
      <c r="C6" s="34" t="s">
        <v>298</v>
      </c>
      <c r="D6" s="34" t="s">
        <v>127</v>
      </c>
      <c r="E6" s="34" t="s">
        <v>114</v>
      </c>
      <c r="F6" s="34" t="s">
        <v>298</v>
      </c>
      <c r="G6" s="34" t="s">
        <v>127</v>
      </c>
      <c r="H6" s="35" t="s">
        <v>114</v>
      </c>
    </row>
    <row r="7" spans="1:8" s="20" customFormat="1">
      <c r="A7" s="216">
        <v>1</v>
      </c>
      <c r="B7" s="217" t="s">
        <v>385</v>
      </c>
      <c r="C7" s="40"/>
      <c r="D7" s="40"/>
      <c r="E7" s="218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16">
        <v>1.1000000000000001</v>
      </c>
      <c r="B8" s="271" t="s">
        <v>316</v>
      </c>
      <c r="C8" s="40">
        <v>696957331.16999996</v>
      </c>
      <c r="D8" s="40">
        <v>763553228.08130002</v>
      </c>
      <c r="E8" s="218">
        <f t="shared" ref="E8:E53" si="1">C8+D8</f>
        <v>1460510559.2512999</v>
      </c>
      <c r="F8" s="40">
        <v>638578235.66999996</v>
      </c>
      <c r="G8" s="40">
        <v>682801953.24189997</v>
      </c>
      <c r="H8" s="41">
        <f t="shared" si="0"/>
        <v>1321380188.9119</v>
      </c>
    </row>
    <row r="9" spans="1:8" s="20" customFormat="1">
      <c r="A9" s="216">
        <v>1.2</v>
      </c>
      <c r="B9" s="271" t="s">
        <v>317</v>
      </c>
      <c r="C9" s="40">
        <v>0</v>
      </c>
      <c r="D9" s="40">
        <v>124910827.36000001</v>
      </c>
      <c r="E9" s="218">
        <f t="shared" si="1"/>
        <v>124910827.36000001</v>
      </c>
      <c r="F9" s="40">
        <v>0</v>
      </c>
      <c r="G9" s="40">
        <v>54815433.709999993</v>
      </c>
      <c r="H9" s="41">
        <f t="shared" si="0"/>
        <v>54815433.709999993</v>
      </c>
    </row>
    <row r="10" spans="1:8" s="20" customFormat="1">
      <c r="A10" s="216">
        <v>1.3</v>
      </c>
      <c r="B10" s="271" t="s">
        <v>318</v>
      </c>
      <c r="C10" s="40">
        <v>209112414.61000001</v>
      </c>
      <c r="D10" s="40">
        <v>16316047.601999998</v>
      </c>
      <c r="E10" s="218">
        <f t="shared" si="1"/>
        <v>225428462.21200001</v>
      </c>
      <c r="F10" s="40">
        <v>221043443.28</v>
      </c>
      <c r="G10" s="40">
        <v>14062190.008500025</v>
      </c>
      <c r="H10" s="41">
        <f t="shared" si="0"/>
        <v>235105633.28850001</v>
      </c>
    </row>
    <row r="11" spans="1:8" s="20" customFormat="1">
      <c r="A11" s="216">
        <v>1.4</v>
      </c>
      <c r="B11" s="271" t="s">
        <v>299</v>
      </c>
      <c r="C11" s="40">
        <v>155988671.03</v>
      </c>
      <c r="D11" s="40">
        <v>242968447.92320001</v>
      </c>
      <c r="E11" s="218">
        <f t="shared" si="1"/>
        <v>398957118.95319998</v>
      </c>
      <c r="F11" s="40">
        <v>110461909.89</v>
      </c>
      <c r="G11" s="40">
        <v>167578518.6956</v>
      </c>
      <c r="H11" s="41">
        <f t="shared" si="0"/>
        <v>278040428.58560002</v>
      </c>
    </row>
    <row r="12" spans="1:8" s="20" customFormat="1" ht="29.25" customHeight="1">
      <c r="A12" s="216">
        <v>2</v>
      </c>
      <c r="B12" s="220" t="s">
        <v>320</v>
      </c>
      <c r="C12" s="40">
        <v>0</v>
      </c>
      <c r="D12" s="40">
        <v>0</v>
      </c>
      <c r="E12" s="218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16">
        <v>3</v>
      </c>
      <c r="B13" s="220" t="s">
        <v>319</v>
      </c>
      <c r="C13" s="40"/>
      <c r="D13" s="40"/>
      <c r="E13" s="218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16">
        <v>3.1</v>
      </c>
      <c r="B14" s="272" t="s">
        <v>300</v>
      </c>
      <c r="C14" s="40">
        <v>2358681000</v>
      </c>
      <c r="D14" s="40">
        <v>0</v>
      </c>
      <c r="E14" s="218">
        <f t="shared" si="1"/>
        <v>2358681000</v>
      </c>
      <c r="F14" s="40">
        <v>1947936000</v>
      </c>
      <c r="G14" s="40">
        <v>0</v>
      </c>
      <c r="H14" s="41">
        <f t="shared" si="0"/>
        <v>1947936000</v>
      </c>
    </row>
    <row r="15" spans="1:8" s="20" customFormat="1">
      <c r="A15" s="216">
        <v>3.2</v>
      </c>
      <c r="B15" s="272" t="s">
        <v>301</v>
      </c>
      <c r="C15" s="40"/>
      <c r="D15" s="40"/>
      <c r="E15" s="218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16">
        <v>4</v>
      </c>
      <c r="B16" s="275" t="s">
        <v>330</v>
      </c>
      <c r="C16" s="40"/>
      <c r="D16" s="40"/>
      <c r="E16" s="218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16">
        <v>4.0999999999999996</v>
      </c>
      <c r="B17" s="272" t="s">
        <v>321</v>
      </c>
      <c r="C17" s="40">
        <v>361123354.75</v>
      </c>
      <c r="D17" s="40">
        <v>358763614.93000001</v>
      </c>
      <c r="E17" s="218">
        <f t="shared" si="1"/>
        <v>719886969.68000007</v>
      </c>
      <c r="F17" s="40">
        <v>295218832.26999998</v>
      </c>
      <c r="G17" s="40">
        <v>233532324.56999999</v>
      </c>
      <c r="H17" s="41">
        <f t="shared" si="0"/>
        <v>528751156.83999997</v>
      </c>
    </row>
    <row r="18" spans="1:8" s="20" customFormat="1">
      <c r="A18" s="216">
        <v>4.2</v>
      </c>
      <c r="B18" s="272" t="s">
        <v>315</v>
      </c>
      <c r="C18" s="40">
        <v>474433658.81</v>
      </c>
      <c r="D18" s="40">
        <v>507669106.48220003</v>
      </c>
      <c r="E18" s="218">
        <f t="shared" si="1"/>
        <v>982102765.29220009</v>
      </c>
      <c r="F18" s="40">
        <v>412077144.25</v>
      </c>
      <c r="G18" s="40">
        <v>441874417.80119997</v>
      </c>
      <c r="H18" s="41">
        <f t="shared" si="0"/>
        <v>853951562.05119991</v>
      </c>
    </row>
    <row r="19" spans="1:8" s="20" customFormat="1">
      <c r="A19" s="216">
        <v>5</v>
      </c>
      <c r="B19" s="220" t="s">
        <v>329</v>
      </c>
      <c r="C19" s="40"/>
      <c r="D19" s="40"/>
      <c r="E19" s="218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16">
        <v>5.0999999999999996</v>
      </c>
      <c r="B20" s="273" t="s">
        <v>304</v>
      </c>
      <c r="C20" s="40">
        <v>204499920.68000001</v>
      </c>
      <c r="D20" s="40">
        <v>266642316.86000001</v>
      </c>
      <c r="E20" s="218">
        <f t="shared" si="1"/>
        <v>471142237.54000002</v>
      </c>
      <c r="F20" s="40">
        <v>82197465.060000002</v>
      </c>
      <c r="G20" s="40">
        <v>248216666.02000001</v>
      </c>
      <c r="H20" s="41">
        <f t="shared" si="0"/>
        <v>330414131.08000004</v>
      </c>
    </row>
    <row r="21" spans="1:8" s="20" customFormat="1">
      <c r="A21" s="216">
        <v>5.2</v>
      </c>
      <c r="B21" s="273" t="s">
        <v>303</v>
      </c>
      <c r="C21" s="40">
        <v>158226281.16</v>
      </c>
      <c r="D21" s="40">
        <v>643847</v>
      </c>
      <c r="E21" s="218">
        <f t="shared" si="1"/>
        <v>158870128.16</v>
      </c>
      <c r="F21" s="40">
        <v>90262034.670000002</v>
      </c>
      <c r="G21" s="40">
        <v>1333559.19</v>
      </c>
      <c r="H21" s="41">
        <f t="shared" si="0"/>
        <v>91595593.859999999</v>
      </c>
    </row>
    <row r="22" spans="1:8" s="20" customFormat="1">
      <c r="A22" s="216">
        <v>5.3</v>
      </c>
      <c r="B22" s="273" t="s">
        <v>302</v>
      </c>
      <c r="C22" s="40">
        <v>9649337037.2600002</v>
      </c>
      <c r="D22" s="40">
        <v>11869432235.589998</v>
      </c>
      <c r="E22" s="218">
        <f t="shared" si="1"/>
        <v>21518769272.849998</v>
      </c>
      <c r="F22" s="40">
        <v>7353315100.8599987</v>
      </c>
      <c r="G22" s="40">
        <v>16115015403.509998</v>
      </c>
      <c r="H22" s="41">
        <f t="shared" si="0"/>
        <v>23468330504.369995</v>
      </c>
    </row>
    <row r="23" spans="1:8" s="20" customFormat="1">
      <c r="A23" s="216" t="s">
        <v>20</v>
      </c>
      <c r="B23" s="221" t="s">
        <v>80</v>
      </c>
      <c r="C23" s="40">
        <v>7037848635.0699997</v>
      </c>
      <c r="D23" s="40">
        <v>5239601465.1599998</v>
      </c>
      <c r="E23" s="218">
        <f t="shared" si="1"/>
        <v>12277450100.23</v>
      </c>
      <c r="F23" s="40">
        <v>5381430053.4399996</v>
      </c>
      <c r="G23" s="40">
        <v>4470395187.4899998</v>
      </c>
      <c r="H23" s="41">
        <f t="shared" si="0"/>
        <v>9851825240.9300003</v>
      </c>
    </row>
    <row r="24" spans="1:8" s="20" customFormat="1">
      <c r="A24" s="216" t="s">
        <v>21</v>
      </c>
      <c r="B24" s="221" t="s">
        <v>81</v>
      </c>
      <c r="C24" s="40">
        <v>1623584444.7</v>
      </c>
      <c r="D24" s="40">
        <v>4967449262.2799997</v>
      </c>
      <c r="E24" s="218">
        <f t="shared" si="1"/>
        <v>6591033706.9799995</v>
      </c>
      <c r="F24" s="40">
        <v>1248241558.6900001</v>
      </c>
      <c r="G24" s="40">
        <v>4409606897.3199997</v>
      </c>
      <c r="H24" s="41">
        <f t="shared" si="0"/>
        <v>5657848456.0100002</v>
      </c>
    </row>
    <row r="25" spans="1:8" s="20" customFormat="1">
      <c r="A25" s="216" t="s">
        <v>22</v>
      </c>
      <c r="B25" s="221" t="s">
        <v>82</v>
      </c>
      <c r="C25" s="40">
        <v>0</v>
      </c>
      <c r="D25" s="40">
        <v>0</v>
      </c>
      <c r="E25" s="218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16" t="s">
        <v>23</v>
      </c>
      <c r="B26" s="221" t="s">
        <v>83</v>
      </c>
      <c r="C26" s="40">
        <v>987903957.49000001</v>
      </c>
      <c r="D26" s="40">
        <v>1662381508.1500001</v>
      </c>
      <c r="E26" s="218">
        <f t="shared" si="1"/>
        <v>2650285465.6400003</v>
      </c>
      <c r="F26" s="40">
        <v>723643488.73000002</v>
      </c>
      <c r="G26" s="40">
        <v>7235013318.6999998</v>
      </c>
      <c r="H26" s="41">
        <f t="shared" si="0"/>
        <v>7958656807.4300003</v>
      </c>
    </row>
    <row r="27" spans="1:8" s="20" customFormat="1">
      <c r="A27" s="216" t="s">
        <v>24</v>
      </c>
      <c r="B27" s="221" t="s">
        <v>84</v>
      </c>
      <c r="C27" s="40">
        <v>0</v>
      </c>
      <c r="D27" s="40">
        <v>0</v>
      </c>
      <c r="E27" s="218">
        <f t="shared" si="1"/>
        <v>0</v>
      </c>
      <c r="F27" s="40">
        <v>0</v>
      </c>
      <c r="G27" s="40">
        <v>0</v>
      </c>
      <c r="H27" s="41">
        <f t="shared" si="0"/>
        <v>0</v>
      </c>
    </row>
    <row r="28" spans="1:8" s="20" customFormat="1">
      <c r="A28" s="216">
        <v>5.4</v>
      </c>
      <c r="B28" s="273" t="s">
        <v>305</v>
      </c>
      <c r="C28" s="40">
        <v>239450597.02000001</v>
      </c>
      <c r="D28" s="40">
        <v>432524033.44999999</v>
      </c>
      <c r="E28" s="218">
        <f t="shared" si="1"/>
        <v>671974630.47000003</v>
      </c>
      <c r="F28" s="40">
        <v>326532594.13</v>
      </c>
      <c r="G28" s="40">
        <v>1285520966.4400001</v>
      </c>
      <c r="H28" s="41">
        <f t="shared" si="0"/>
        <v>1612053560.5700002</v>
      </c>
    </row>
    <row r="29" spans="1:8" s="20" customFormat="1">
      <c r="A29" s="216">
        <v>5.5</v>
      </c>
      <c r="B29" s="273" t="s">
        <v>306</v>
      </c>
      <c r="C29" s="40">
        <v>0</v>
      </c>
      <c r="D29" s="40">
        <v>0</v>
      </c>
      <c r="E29" s="218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16">
        <v>5.6</v>
      </c>
      <c r="B30" s="273" t="s">
        <v>307</v>
      </c>
      <c r="C30" s="40">
        <v>202338568.71000001</v>
      </c>
      <c r="D30" s="40">
        <v>1467692286.9100001</v>
      </c>
      <c r="E30" s="218">
        <f t="shared" si="1"/>
        <v>1670030855.6200001</v>
      </c>
      <c r="F30" s="40">
        <v>139699714.63999999</v>
      </c>
      <c r="G30" s="40">
        <v>1001013116.01</v>
      </c>
      <c r="H30" s="41">
        <f t="shared" si="0"/>
        <v>1140712830.6500001</v>
      </c>
    </row>
    <row r="31" spans="1:8" s="20" customFormat="1">
      <c r="A31" s="216">
        <v>5.7</v>
      </c>
      <c r="B31" s="273" t="s">
        <v>84</v>
      </c>
      <c r="C31" s="40">
        <v>2009233835.3</v>
      </c>
      <c r="D31" s="40">
        <v>4343957387.6099997</v>
      </c>
      <c r="E31" s="218">
        <f t="shared" si="1"/>
        <v>6353191222.9099998</v>
      </c>
      <c r="F31" s="40">
        <v>1326849655.54</v>
      </c>
      <c r="G31" s="40">
        <v>3293376722.9699998</v>
      </c>
      <c r="H31" s="41">
        <f t="shared" si="0"/>
        <v>4620226378.5100002</v>
      </c>
    </row>
    <row r="32" spans="1:8" s="20" customFormat="1">
      <c r="A32" s="216">
        <v>6</v>
      </c>
      <c r="B32" s="220" t="s">
        <v>335</v>
      </c>
      <c r="C32" s="40">
        <v>0</v>
      </c>
      <c r="D32" s="40">
        <v>0</v>
      </c>
      <c r="E32" s="218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16">
        <v>6.1</v>
      </c>
      <c r="B33" s="274" t="s">
        <v>325</v>
      </c>
      <c r="C33" s="40">
        <v>168537410</v>
      </c>
      <c r="D33" s="40">
        <v>3445140826</v>
      </c>
      <c r="E33" s="218">
        <f t="shared" si="1"/>
        <v>3613678236</v>
      </c>
      <c r="F33" s="40">
        <v>151768695.65000001</v>
      </c>
      <c r="G33" s="40">
        <v>2879589424.0934</v>
      </c>
      <c r="H33" s="41">
        <f t="shared" si="0"/>
        <v>3031358119.7434001</v>
      </c>
    </row>
    <row r="34" spans="1:8" s="20" customFormat="1">
      <c r="A34" s="216">
        <v>6.2</v>
      </c>
      <c r="B34" s="274" t="s">
        <v>326</v>
      </c>
      <c r="C34" s="40">
        <v>73784089</v>
      </c>
      <c r="D34" s="40">
        <v>3749114851</v>
      </c>
      <c r="E34" s="218">
        <f t="shared" si="1"/>
        <v>3822898940</v>
      </c>
      <c r="F34" s="40">
        <v>90287714.25</v>
      </c>
      <c r="G34" s="40">
        <v>2898873021.7591</v>
      </c>
      <c r="H34" s="41">
        <f t="shared" si="0"/>
        <v>2989160736.0091</v>
      </c>
    </row>
    <row r="35" spans="1:8" s="20" customFormat="1">
      <c r="A35" s="216">
        <v>6.3</v>
      </c>
      <c r="B35" s="274" t="s">
        <v>322</v>
      </c>
      <c r="C35" s="40"/>
      <c r="D35" s="40"/>
      <c r="E35" s="218">
        <f t="shared" si="1"/>
        <v>0</v>
      </c>
      <c r="F35" s="40"/>
      <c r="G35" s="40">
        <v>0</v>
      </c>
      <c r="H35" s="41">
        <f t="shared" si="0"/>
        <v>0</v>
      </c>
    </row>
    <row r="36" spans="1:8" s="20" customFormat="1">
      <c r="A36" s="216">
        <v>6.4</v>
      </c>
      <c r="B36" s="274" t="s">
        <v>323</v>
      </c>
      <c r="C36" s="40"/>
      <c r="D36" s="40"/>
      <c r="E36" s="218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16">
        <v>6.5</v>
      </c>
      <c r="B37" s="274" t="s">
        <v>324</v>
      </c>
      <c r="C37" s="40"/>
      <c r="D37" s="40">
        <v>7863840</v>
      </c>
      <c r="E37" s="218">
        <f t="shared" si="1"/>
        <v>7863840</v>
      </c>
      <c r="F37" s="40"/>
      <c r="G37" s="40">
        <v>14680300</v>
      </c>
      <c r="H37" s="41">
        <f t="shared" si="0"/>
        <v>14680300</v>
      </c>
    </row>
    <row r="38" spans="1:8" s="20" customFormat="1">
      <c r="A38" s="216">
        <v>6.6</v>
      </c>
      <c r="B38" s="274" t="s">
        <v>327</v>
      </c>
      <c r="C38" s="40"/>
      <c r="D38" s="40"/>
      <c r="E38" s="218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16">
        <v>6.7</v>
      </c>
      <c r="B39" s="274" t="s">
        <v>328</v>
      </c>
      <c r="C39" s="40"/>
      <c r="D39" s="40"/>
      <c r="E39" s="218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16">
        <v>7</v>
      </c>
      <c r="B40" s="220" t="s">
        <v>331</v>
      </c>
      <c r="C40" s="40"/>
      <c r="D40" s="40"/>
      <c r="E40" s="218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16">
        <v>7.1</v>
      </c>
      <c r="B41" s="219" t="s">
        <v>332</v>
      </c>
      <c r="C41" s="40">
        <v>13947277.35</v>
      </c>
      <c r="D41" s="40">
        <v>3930166.63</v>
      </c>
      <c r="E41" s="218">
        <f t="shared" si="1"/>
        <v>17877443.98</v>
      </c>
      <c r="F41" s="40">
        <v>32071792.879999999</v>
      </c>
      <c r="G41" s="40">
        <v>49112175.649999999</v>
      </c>
      <c r="H41" s="41">
        <f t="shared" si="0"/>
        <v>81183968.530000001</v>
      </c>
    </row>
    <row r="42" spans="1:8" s="20" customFormat="1" ht="25.5">
      <c r="A42" s="216">
        <v>7.2</v>
      </c>
      <c r="B42" s="219" t="s">
        <v>333</v>
      </c>
      <c r="C42" s="40">
        <v>7719617.21</v>
      </c>
      <c r="D42" s="40">
        <v>3465343.2651419998</v>
      </c>
      <c r="E42" s="218">
        <f t="shared" si="1"/>
        <v>11184960.475142</v>
      </c>
      <c r="F42" s="40">
        <v>1969132.76</v>
      </c>
      <c r="G42" s="40">
        <v>3060212.7626080001</v>
      </c>
      <c r="H42" s="41">
        <f t="shared" si="0"/>
        <v>5029345.5226079999</v>
      </c>
    </row>
    <row r="43" spans="1:8" s="20" customFormat="1" ht="25.5">
      <c r="A43" s="216">
        <v>7.3</v>
      </c>
      <c r="B43" s="219" t="s">
        <v>336</v>
      </c>
      <c r="C43" s="40">
        <v>111812365.75999999</v>
      </c>
      <c r="D43" s="40">
        <v>125700682.56</v>
      </c>
      <c r="E43" s="218">
        <f t="shared" si="1"/>
        <v>237513048.31999999</v>
      </c>
      <c r="F43" s="40">
        <v>125443989.13</v>
      </c>
      <c r="G43" s="40">
        <v>114760647.06</v>
      </c>
      <c r="H43" s="41">
        <f t="shared" si="0"/>
        <v>240204636.19</v>
      </c>
    </row>
    <row r="44" spans="1:8" s="20" customFormat="1" ht="25.5">
      <c r="A44" s="216">
        <v>7.4</v>
      </c>
      <c r="B44" s="219" t="s">
        <v>337</v>
      </c>
      <c r="C44" s="40">
        <v>48868604.189999998</v>
      </c>
      <c r="D44" s="40">
        <v>73414525.743158996</v>
      </c>
      <c r="E44" s="218">
        <f t="shared" si="1"/>
        <v>122283129.93315899</v>
      </c>
      <c r="F44" s="40">
        <v>42012916.670000002</v>
      </c>
      <c r="G44" s="40">
        <v>60313495.354430996</v>
      </c>
      <c r="H44" s="41">
        <f t="shared" si="0"/>
        <v>102326412.02443099</v>
      </c>
    </row>
    <row r="45" spans="1:8" s="20" customFormat="1">
      <c r="A45" s="216">
        <v>8</v>
      </c>
      <c r="B45" s="220" t="s">
        <v>314</v>
      </c>
      <c r="C45" s="40"/>
      <c r="D45" s="40"/>
      <c r="E45" s="218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16">
        <v>8.1</v>
      </c>
      <c r="B46" s="272" t="s">
        <v>338</v>
      </c>
      <c r="C46" s="40"/>
      <c r="D46" s="40"/>
      <c r="E46" s="218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16">
        <v>8.1999999999999993</v>
      </c>
      <c r="B47" s="272" t="s">
        <v>339</v>
      </c>
      <c r="C47" s="40"/>
      <c r="D47" s="40"/>
      <c r="E47" s="218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16">
        <v>8.3000000000000007</v>
      </c>
      <c r="B48" s="272" t="s">
        <v>340</v>
      </c>
      <c r="C48" s="40"/>
      <c r="D48" s="40"/>
      <c r="E48" s="218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16">
        <v>8.4</v>
      </c>
      <c r="B49" s="272" t="s">
        <v>341</v>
      </c>
      <c r="C49" s="40"/>
      <c r="D49" s="40"/>
      <c r="E49" s="218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16">
        <v>8.5</v>
      </c>
      <c r="B50" s="272" t="s">
        <v>342</v>
      </c>
      <c r="C50" s="40"/>
      <c r="D50" s="40"/>
      <c r="E50" s="218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16">
        <v>8.6</v>
      </c>
      <c r="B51" s="272" t="s">
        <v>343</v>
      </c>
      <c r="C51" s="40"/>
      <c r="D51" s="40"/>
      <c r="E51" s="218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16">
        <v>8.6999999999999993</v>
      </c>
      <c r="B52" s="272" t="s">
        <v>344</v>
      </c>
      <c r="C52" s="40"/>
      <c r="D52" s="40"/>
      <c r="E52" s="218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22">
        <v>9</v>
      </c>
      <c r="B53" s="223" t="s">
        <v>334</v>
      </c>
      <c r="C53" s="224"/>
      <c r="D53" s="224"/>
      <c r="E53" s="225">
        <f t="shared" si="1"/>
        <v>0</v>
      </c>
      <c r="F53" s="224"/>
      <c r="G53" s="224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">
        <v>506</v>
      </c>
      <c r="C1" s="3"/>
    </row>
    <row r="2" spans="1:8">
      <c r="A2" s="2" t="s">
        <v>36</v>
      </c>
      <c r="B2" s="506">
        <v>44196</v>
      </c>
      <c r="C2" s="6"/>
      <c r="D2" s="7"/>
      <c r="E2" s="76"/>
      <c r="F2" s="76"/>
      <c r="G2" s="76"/>
      <c r="H2" s="76"/>
    </row>
    <row r="3" spans="1:8">
      <c r="A3" s="2"/>
      <c r="B3" s="3"/>
      <c r="C3" s="6"/>
      <c r="D3" s="7"/>
      <c r="E3" s="76"/>
      <c r="F3" s="76"/>
      <c r="G3" s="76"/>
      <c r="H3" s="76"/>
    </row>
    <row r="4" spans="1:8" ht="15" customHeight="1" thickBot="1">
      <c r="A4" s="7" t="s">
        <v>208</v>
      </c>
      <c r="B4" s="159" t="s">
        <v>308</v>
      </c>
      <c r="D4" s="77" t="s">
        <v>78</v>
      </c>
    </row>
    <row r="5" spans="1:8" ht="15" customHeight="1">
      <c r="A5" s="257" t="s">
        <v>11</v>
      </c>
      <c r="B5" s="258"/>
      <c r="C5" s="391" t="s">
        <v>5</v>
      </c>
      <c r="D5" s="392" t="s">
        <v>6</v>
      </c>
    </row>
    <row r="6" spans="1:8" ht="15" customHeight="1">
      <c r="A6" s="78">
        <v>1</v>
      </c>
      <c r="B6" s="382" t="s">
        <v>312</v>
      </c>
      <c r="C6" s="384">
        <f>C7+C9+C10</f>
        <v>14248098033.158522</v>
      </c>
      <c r="D6" s="385">
        <f>D7+D9+D10</f>
        <v>13463446480</v>
      </c>
    </row>
    <row r="7" spans="1:8" ht="15" customHeight="1">
      <c r="A7" s="78">
        <v>1.1000000000000001</v>
      </c>
      <c r="B7" s="382" t="s">
        <v>207</v>
      </c>
      <c r="C7" s="386">
        <v>13556391833.248442</v>
      </c>
      <c r="D7" s="387">
        <v>12749398930</v>
      </c>
    </row>
    <row r="8" spans="1:8">
      <c r="A8" s="78" t="s">
        <v>19</v>
      </c>
      <c r="B8" s="382" t="s">
        <v>206</v>
      </c>
      <c r="C8" s="386">
        <v>338783151.70000005</v>
      </c>
      <c r="D8" s="387">
        <v>288205272</v>
      </c>
    </row>
    <row r="9" spans="1:8" ht="15" customHeight="1">
      <c r="A9" s="78">
        <v>1.2</v>
      </c>
      <c r="B9" s="383" t="s">
        <v>205</v>
      </c>
      <c r="C9" s="386">
        <v>659735895.97358751</v>
      </c>
      <c r="D9" s="387">
        <v>677904371</v>
      </c>
    </row>
    <row r="10" spans="1:8" ht="15" customHeight="1">
      <c r="A10" s="78">
        <v>1.3</v>
      </c>
      <c r="B10" s="382" t="s">
        <v>33</v>
      </c>
      <c r="C10" s="388">
        <v>31970303.936493397</v>
      </c>
      <c r="D10" s="387">
        <v>36143179</v>
      </c>
    </row>
    <row r="11" spans="1:8" ht="15" customHeight="1">
      <c r="A11" s="78">
        <v>2</v>
      </c>
      <c r="B11" s="382" t="s">
        <v>309</v>
      </c>
      <c r="C11" s="386">
        <v>12719589.748634126</v>
      </c>
      <c r="D11" s="387">
        <v>7126381</v>
      </c>
    </row>
    <row r="12" spans="1:8" ht="15" customHeight="1">
      <c r="A12" s="78">
        <v>3</v>
      </c>
      <c r="B12" s="382" t="s">
        <v>310</v>
      </c>
      <c r="C12" s="388">
        <v>1779276234</v>
      </c>
      <c r="D12" s="387">
        <v>1691801176</v>
      </c>
    </row>
    <row r="13" spans="1:8" ht="15" customHeight="1" thickBot="1">
      <c r="A13" s="80">
        <v>4</v>
      </c>
      <c r="B13" s="81" t="s">
        <v>311</v>
      </c>
      <c r="C13" s="389">
        <f>C6+C11+C12</f>
        <v>16040093856.907156</v>
      </c>
      <c r="D13" s="390">
        <f>D6+D11+D12</f>
        <v>15162374037</v>
      </c>
    </row>
    <row r="14" spans="1:8">
      <c r="B14" s="84"/>
    </row>
    <row r="15" spans="1:8" ht="25.5">
      <c r="B15" s="85" t="s">
        <v>454</v>
      </c>
    </row>
    <row r="16" spans="1:8">
      <c r="B16" s="85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">
        <v>506</v>
      </c>
    </row>
    <row r="2" spans="1:8">
      <c r="A2" s="2" t="s">
        <v>36</v>
      </c>
      <c r="B2" s="508">
        <v>44196</v>
      </c>
    </row>
    <row r="4" spans="1:8" ht="16.5" customHeight="1" thickBot="1">
      <c r="A4" s="86" t="s">
        <v>85</v>
      </c>
      <c r="B4" s="87" t="s">
        <v>278</v>
      </c>
      <c r="C4" s="88"/>
    </row>
    <row r="5" spans="1:8">
      <c r="A5" s="89"/>
      <c r="B5" s="523" t="s">
        <v>86</v>
      </c>
      <c r="C5" s="524"/>
    </row>
    <row r="6" spans="1:8" ht="15">
      <c r="A6" s="485">
        <v>1</v>
      </c>
      <c r="B6" s="478" t="s">
        <v>507</v>
      </c>
      <c r="C6" s="479"/>
    </row>
    <row r="7" spans="1:8" ht="15">
      <c r="A7" s="485">
        <v>2</v>
      </c>
      <c r="B7" s="478" t="s">
        <v>510</v>
      </c>
      <c r="C7" s="479"/>
    </row>
    <row r="8" spans="1:8" ht="15">
      <c r="A8" s="485">
        <v>3</v>
      </c>
      <c r="B8" s="478" t="s">
        <v>511</v>
      </c>
      <c r="C8" s="479"/>
    </row>
    <row r="9" spans="1:8" ht="15">
      <c r="A9" s="485">
        <v>4</v>
      </c>
      <c r="B9" s="478" t="s">
        <v>512</v>
      </c>
      <c r="C9" s="479"/>
    </row>
    <row r="10" spans="1:8" ht="15">
      <c r="A10" s="485">
        <v>5</v>
      </c>
      <c r="B10" s="478" t="s">
        <v>513</v>
      </c>
      <c r="C10" s="479"/>
    </row>
    <row r="11" spans="1:8" ht="15">
      <c r="A11" s="485">
        <v>6</v>
      </c>
      <c r="B11" s="478" t="s">
        <v>514</v>
      </c>
      <c r="C11" s="479"/>
    </row>
    <row r="12" spans="1:8" ht="15">
      <c r="A12" s="485">
        <v>7</v>
      </c>
      <c r="B12" s="478" t="s">
        <v>515</v>
      </c>
      <c r="C12" s="479"/>
      <c r="H12" s="90"/>
    </row>
    <row r="13" spans="1:8" ht="15">
      <c r="A13" s="485"/>
      <c r="B13" s="525"/>
      <c r="C13" s="526"/>
    </row>
    <row r="14" spans="1:8" ht="15">
      <c r="A14" s="485"/>
      <c r="B14" s="527" t="s">
        <v>87</v>
      </c>
      <c r="C14" s="528"/>
    </row>
    <row r="15" spans="1:8" ht="15">
      <c r="A15" s="485">
        <v>1</v>
      </c>
      <c r="B15" s="478" t="s">
        <v>508</v>
      </c>
      <c r="C15" s="480"/>
    </row>
    <row r="16" spans="1:8" ht="15">
      <c r="A16" s="485">
        <v>2</v>
      </c>
      <c r="B16" s="478" t="s">
        <v>516</v>
      </c>
      <c r="C16" s="480"/>
    </row>
    <row r="17" spans="1:3" ht="15">
      <c r="A17" s="485">
        <v>3</v>
      </c>
      <c r="B17" s="478" t="s">
        <v>517</v>
      </c>
      <c r="C17" s="480"/>
    </row>
    <row r="18" spans="1:3" ht="15">
      <c r="A18" s="485">
        <v>4</v>
      </c>
      <c r="B18" s="478" t="s">
        <v>518</v>
      </c>
      <c r="C18" s="480"/>
    </row>
    <row r="19" spans="1:3" ht="15">
      <c r="A19" s="485">
        <v>5</v>
      </c>
      <c r="B19" s="478" t="s">
        <v>519</v>
      </c>
      <c r="C19" s="480"/>
    </row>
    <row r="20" spans="1:3" ht="15">
      <c r="A20" s="485">
        <v>6</v>
      </c>
      <c r="B20" s="478" t="s">
        <v>520</v>
      </c>
      <c r="C20" s="480"/>
    </row>
    <row r="21" spans="1:3" ht="15">
      <c r="A21" s="485">
        <v>7</v>
      </c>
      <c r="B21" s="478" t="s">
        <v>521</v>
      </c>
      <c r="C21" s="480"/>
    </row>
    <row r="22" spans="1:3" ht="15">
      <c r="A22" s="485"/>
      <c r="B22" s="478"/>
      <c r="C22" s="481"/>
    </row>
    <row r="23" spans="1:3" ht="15">
      <c r="A23" s="485"/>
      <c r="B23" s="527" t="s">
        <v>88</v>
      </c>
      <c r="C23" s="528"/>
    </row>
    <row r="24" spans="1:3" ht="15">
      <c r="A24" s="485">
        <v>1</v>
      </c>
      <c r="B24" s="478" t="s">
        <v>522</v>
      </c>
      <c r="C24" s="484">
        <v>0.19769999999999999</v>
      </c>
    </row>
    <row r="25" spans="1:3" ht="15">
      <c r="A25" s="485">
        <v>2</v>
      </c>
      <c r="B25" s="478" t="s">
        <v>523</v>
      </c>
      <c r="C25" s="484">
        <v>0.79749999999999999</v>
      </c>
    </row>
    <row r="26" spans="1:3" ht="15">
      <c r="A26" s="485"/>
      <c r="B26" s="527" t="s">
        <v>89</v>
      </c>
      <c r="C26" s="528"/>
    </row>
    <row r="27" spans="1:3" ht="15.75" customHeight="1">
      <c r="A27" s="482">
        <v>1</v>
      </c>
      <c r="B27" s="478" t="s">
        <v>524</v>
      </c>
      <c r="C27" s="484">
        <v>0.19900000000000001</v>
      </c>
    </row>
    <row r="28" spans="1:3" ht="15.75">
      <c r="A28" s="482">
        <v>2</v>
      </c>
      <c r="B28" s="483" t="s">
        <v>525</v>
      </c>
      <c r="C28" s="484">
        <v>6.1499999999999999E-2</v>
      </c>
    </row>
  </sheetData>
  <mergeCells count="5">
    <mergeCell ref="B5:C5"/>
    <mergeCell ref="B13:C13"/>
    <mergeCell ref="B14:C14"/>
    <mergeCell ref="B23:C23"/>
    <mergeCell ref="B26:C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7" t="s">
        <v>35</v>
      </c>
      <c r="B1" s="308" t="s">
        <v>506</v>
      </c>
      <c r="C1" s="104"/>
      <c r="D1" s="104"/>
      <c r="E1" s="104"/>
      <c r="F1" s="20"/>
    </row>
    <row r="2" spans="1:7" s="91" customFormat="1" ht="15.75" customHeight="1">
      <c r="A2" s="307" t="s">
        <v>36</v>
      </c>
      <c r="B2" s="510">
        <v>44196</v>
      </c>
    </row>
    <row r="3" spans="1:7" s="91" customFormat="1" ht="15.75" customHeight="1">
      <c r="A3" s="307"/>
    </row>
    <row r="4" spans="1:7" s="91" customFormat="1" ht="15.75" customHeight="1" thickBot="1">
      <c r="A4" s="309" t="s">
        <v>212</v>
      </c>
      <c r="B4" s="533" t="s">
        <v>358</v>
      </c>
      <c r="C4" s="534"/>
      <c r="D4" s="534"/>
      <c r="E4" s="534"/>
    </row>
    <row r="5" spans="1:7" s="95" customFormat="1" ht="17.45" customHeight="1">
      <c r="A5" s="238"/>
      <c r="B5" s="239"/>
      <c r="C5" s="93" t="s">
        <v>0</v>
      </c>
      <c r="D5" s="93" t="s">
        <v>1</v>
      </c>
      <c r="E5" s="94" t="s">
        <v>2</v>
      </c>
    </row>
    <row r="6" spans="1:7" s="20" customFormat="1" ht="14.45" customHeight="1">
      <c r="A6" s="310"/>
      <c r="B6" s="529" t="s">
        <v>365</v>
      </c>
      <c r="C6" s="529" t="s">
        <v>98</v>
      </c>
      <c r="D6" s="531" t="s">
        <v>211</v>
      </c>
      <c r="E6" s="532"/>
      <c r="G6" s="5"/>
    </row>
    <row r="7" spans="1:7" s="20" customFormat="1" ht="99.6" customHeight="1">
      <c r="A7" s="310"/>
      <c r="B7" s="530"/>
      <c r="C7" s="529"/>
      <c r="D7" s="354" t="s">
        <v>210</v>
      </c>
      <c r="E7" s="355" t="s">
        <v>366</v>
      </c>
      <c r="G7" s="5"/>
    </row>
    <row r="8" spans="1:7">
      <c r="A8" s="311">
        <v>1</v>
      </c>
      <c r="B8" s="356" t="s">
        <v>40</v>
      </c>
      <c r="C8" s="357">
        <v>720241624.4460001</v>
      </c>
      <c r="D8" s="357"/>
      <c r="E8" s="358">
        <v>720241624.4460001</v>
      </c>
      <c r="F8" s="20"/>
    </row>
    <row r="9" spans="1:7">
      <c r="A9" s="311">
        <v>2</v>
      </c>
      <c r="B9" s="356" t="s">
        <v>41</v>
      </c>
      <c r="C9" s="357">
        <v>2062008500.8500001</v>
      </c>
      <c r="D9" s="357"/>
      <c r="E9" s="358">
        <v>2062008500.8500001</v>
      </c>
      <c r="F9" s="20"/>
    </row>
    <row r="10" spans="1:7">
      <c r="A10" s="311">
        <v>3</v>
      </c>
      <c r="B10" s="356" t="s">
        <v>42</v>
      </c>
      <c r="C10" s="357">
        <v>1148459247.5100002</v>
      </c>
      <c r="D10" s="357"/>
      <c r="E10" s="358">
        <v>1148459247.5100002</v>
      </c>
      <c r="F10" s="20"/>
    </row>
    <row r="11" spans="1:7">
      <c r="A11" s="311">
        <v>4</v>
      </c>
      <c r="B11" s="356" t="s">
        <v>43</v>
      </c>
      <c r="C11" s="357">
        <v>303.24</v>
      </c>
      <c r="D11" s="357"/>
      <c r="E11" s="358">
        <v>303.24</v>
      </c>
      <c r="F11" s="20"/>
    </row>
    <row r="12" spans="1:7">
      <c r="A12" s="311">
        <v>5</v>
      </c>
      <c r="B12" s="356" t="s">
        <v>44</v>
      </c>
      <c r="C12" s="357">
        <v>2382386019.1373</v>
      </c>
      <c r="D12" s="357"/>
      <c r="E12" s="358">
        <v>2382386019.1373</v>
      </c>
      <c r="F12" s="20"/>
    </row>
    <row r="13" spans="1:7">
      <c r="A13" s="311">
        <v>6.1</v>
      </c>
      <c r="B13" s="359" t="s">
        <v>45</v>
      </c>
      <c r="C13" s="360">
        <v>13331727056.3351</v>
      </c>
      <c r="D13" s="357">
        <v>0</v>
      </c>
      <c r="E13" s="358">
        <v>13331727056.3351</v>
      </c>
      <c r="F13" s="20"/>
    </row>
    <row r="14" spans="1:7">
      <c r="A14" s="311">
        <v>6.2</v>
      </c>
      <c r="B14" s="361" t="s">
        <v>46</v>
      </c>
      <c r="C14" s="360">
        <v>-777424661.23440003</v>
      </c>
      <c r="D14" s="357">
        <v>0</v>
      </c>
      <c r="E14" s="358">
        <v>-777424661.23440003</v>
      </c>
      <c r="F14" s="20"/>
    </row>
    <row r="15" spans="1:7">
      <c r="A15" s="311">
        <v>6</v>
      </c>
      <c r="B15" s="356" t="s">
        <v>47</v>
      </c>
      <c r="C15" s="357">
        <v>12554302395.1007</v>
      </c>
      <c r="D15" s="357">
        <v>0</v>
      </c>
      <c r="E15" s="358">
        <v>12554302395.1007</v>
      </c>
      <c r="F15" s="20"/>
    </row>
    <row r="16" spans="1:7">
      <c r="A16" s="311">
        <v>7</v>
      </c>
      <c r="B16" s="356" t="s">
        <v>48</v>
      </c>
      <c r="C16" s="357">
        <v>215369451.0244</v>
      </c>
      <c r="D16" s="357"/>
      <c r="E16" s="358">
        <v>215369451.0244</v>
      </c>
      <c r="F16" s="20"/>
    </row>
    <row r="17" spans="1:7">
      <c r="A17" s="311">
        <v>8</v>
      </c>
      <c r="B17" s="356" t="s">
        <v>209</v>
      </c>
      <c r="C17" s="357">
        <v>109418803.63</v>
      </c>
      <c r="D17" s="357"/>
      <c r="E17" s="358">
        <v>109418803.63</v>
      </c>
      <c r="F17" s="312"/>
      <c r="G17" s="98"/>
    </row>
    <row r="18" spans="1:7">
      <c r="A18" s="311">
        <v>9</v>
      </c>
      <c r="B18" s="356" t="s">
        <v>49</v>
      </c>
      <c r="C18" s="357">
        <v>148352091.540995</v>
      </c>
      <c r="D18" s="357">
        <v>12150283.620995</v>
      </c>
      <c r="E18" s="358">
        <v>136201807.92000002</v>
      </c>
      <c r="F18" s="20"/>
      <c r="G18" s="98"/>
    </row>
    <row r="19" spans="1:7">
      <c r="A19" s="311">
        <v>10</v>
      </c>
      <c r="B19" s="356" t="s">
        <v>50</v>
      </c>
      <c r="C19" s="357">
        <v>515180769.02999997</v>
      </c>
      <c r="D19" s="357">
        <v>129912998.58</v>
      </c>
      <c r="E19" s="358">
        <v>385267770.44999999</v>
      </c>
      <c r="F19" s="20"/>
      <c r="G19" s="98"/>
    </row>
    <row r="20" spans="1:7">
      <c r="A20" s="311">
        <v>11</v>
      </c>
      <c r="B20" s="356" t="s">
        <v>51</v>
      </c>
      <c r="C20" s="357">
        <v>366232535.00400001</v>
      </c>
      <c r="D20" s="357">
        <v>10208259</v>
      </c>
      <c r="E20" s="358">
        <v>356024276.00400001</v>
      </c>
      <c r="F20" s="20"/>
    </row>
    <row r="21" spans="1:7" ht="26.25" thickBot="1">
      <c r="A21" s="180"/>
      <c r="B21" s="313" t="s">
        <v>368</v>
      </c>
      <c r="C21" s="240">
        <f>SUM(C8:C12, C15:C20)</f>
        <v>20221951740.513397</v>
      </c>
      <c r="D21" s="240">
        <f>SUM(D8:D12, D15:D20)</f>
        <v>152271541.200995</v>
      </c>
      <c r="E21" s="362">
        <f>SUM(E8:E12, E15:E20)</f>
        <v>20069680199.312401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9"/>
      <c r="F25" s="5"/>
      <c r="G25" s="5"/>
    </row>
    <row r="26" spans="1:7" s="4" customFormat="1">
      <c r="B26" s="99"/>
      <c r="F26" s="5"/>
      <c r="G26" s="5"/>
    </row>
    <row r="27" spans="1:7" s="4" customFormat="1">
      <c r="B27" s="99"/>
      <c r="F27" s="5"/>
      <c r="G27" s="5"/>
    </row>
    <row r="28" spans="1:7" s="4" customFormat="1">
      <c r="B28" s="99"/>
      <c r="F28" s="5"/>
      <c r="G28" s="5"/>
    </row>
    <row r="29" spans="1:7" s="4" customFormat="1">
      <c r="B29" s="99"/>
      <c r="F29" s="5"/>
      <c r="G29" s="5"/>
    </row>
    <row r="30" spans="1:7" s="4" customFormat="1">
      <c r="B30" s="99"/>
      <c r="F30" s="5"/>
      <c r="G30" s="5"/>
    </row>
    <row r="31" spans="1:7" s="4" customFormat="1">
      <c r="B31" s="99"/>
      <c r="F31" s="5"/>
      <c r="G31" s="5"/>
    </row>
    <row r="32" spans="1:7" s="4" customFormat="1">
      <c r="B32" s="99"/>
      <c r="F32" s="5"/>
      <c r="G32" s="5"/>
    </row>
    <row r="33" spans="2:7" s="4" customFormat="1">
      <c r="B33" s="99"/>
      <c r="F33" s="5"/>
      <c r="G33" s="5"/>
    </row>
    <row r="34" spans="2:7" s="4" customFormat="1">
      <c r="B34" s="99"/>
      <c r="F34" s="5"/>
      <c r="G34" s="5"/>
    </row>
    <row r="35" spans="2:7" s="4" customFormat="1">
      <c r="B35" s="99"/>
      <c r="F35" s="5"/>
      <c r="G35" s="5"/>
    </row>
    <row r="36" spans="2:7" s="4" customFormat="1">
      <c r="B36" s="99"/>
      <c r="F36" s="5"/>
      <c r="G36" s="5"/>
    </row>
    <row r="37" spans="2:7" s="4" customFormat="1">
      <c r="B37" s="9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">
        <v>506</v>
      </c>
    </row>
    <row r="2" spans="1:6" s="91" customFormat="1" ht="15.75" customHeight="1">
      <c r="A2" s="2" t="s">
        <v>36</v>
      </c>
      <c r="B2" s="508">
        <v>44196</v>
      </c>
      <c r="C2" s="4"/>
      <c r="D2" s="4"/>
      <c r="E2" s="4"/>
      <c r="F2" s="4"/>
    </row>
    <row r="3" spans="1:6" s="91" customFormat="1" ht="15.75" customHeight="1">
      <c r="C3" s="4"/>
      <c r="D3" s="4"/>
      <c r="E3" s="4"/>
      <c r="F3" s="4"/>
    </row>
    <row r="4" spans="1:6" s="91" customFormat="1" ht="13.5" thickBot="1">
      <c r="A4" s="91" t="s">
        <v>90</v>
      </c>
      <c r="B4" s="314" t="s">
        <v>345</v>
      </c>
      <c r="C4" s="92" t="s">
        <v>78</v>
      </c>
      <c r="D4" s="4"/>
      <c r="E4" s="4"/>
      <c r="F4" s="4"/>
    </row>
    <row r="5" spans="1:6">
      <c r="A5" s="245">
        <v>1</v>
      </c>
      <c r="B5" s="315" t="s">
        <v>367</v>
      </c>
      <c r="C5" s="246">
        <v>20069680199.312401</v>
      </c>
    </row>
    <row r="6" spans="1:6" s="247" customFormat="1">
      <c r="A6" s="100">
        <v>2.1</v>
      </c>
      <c r="B6" s="242" t="s">
        <v>346</v>
      </c>
      <c r="C6" s="168">
        <v>2197025735.5001998</v>
      </c>
    </row>
    <row r="7" spans="1:6" s="84" customFormat="1" outlineLevel="1">
      <c r="A7" s="78">
        <v>2.2000000000000002</v>
      </c>
      <c r="B7" s="79" t="s">
        <v>347</v>
      </c>
      <c r="C7" s="248">
        <v>3308483688.2284999</v>
      </c>
    </row>
    <row r="8" spans="1:6" s="84" customFormat="1" ht="25.5">
      <c r="A8" s="78">
        <v>3</v>
      </c>
      <c r="B8" s="243" t="s">
        <v>348</v>
      </c>
      <c r="C8" s="249">
        <f>SUM(C5:C7)</f>
        <v>25575189623.0411</v>
      </c>
    </row>
    <row r="9" spans="1:6" s="247" customFormat="1">
      <c r="A9" s="100">
        <v>4</v>
      </c>
      <c r="B9" s="102" t="s">
        <v>93</v>
      </c>
      <c r="C9" s="168">
        <v>225351996.2184</v>
      </c>
    </row>
    <row r="10" spans="1:6" s="84" customFormat="1" outlineLevel="1">
      <c r="A10" s="78">
        <v>5.0999999999999996</v>
      </c>
      <c r="B10" s="79" t="s">
        <v>349</v>
      </c>
      <c r="C10" s="248">
        <v>-1257982673.94805</v>
      </c>
    </row>
    <row r="11" spans="1:6" s="84" customFormat="1" outlineLevel="1">
      <c r="A11" s="78">
        <v>5.2</v>
      </c>
      <c r="B11" s="79" t="s">
        <v>350</v>
      </c>
      <c r="C11" s="248">
        <v>-3235687700.3478971</v>
      </c>
    </row>
    <row r="12" spans="1:6" s="84" customFormat="1">
      <c r="A12" s="78">
        <v>6</v>
      </c>
      <c r="B12" s="241" t="s">
        <v>92</v>
      </c>
      <c r="C12" s="248">
        <v>95716980</v>
      </c>
    </row>
    <row r="13" spans="1:6" s="84" customFormat="1" ht="13.5" thickBot="1">
      <c r="A13" s="80">
        <v>7</v>
      </c>
      <c r="B13" s="244" t="s">
        <v>296</v>
      </c>
      <c r="C13" s="250">
        <f>SUM(C8:C12)</f>
        <v>21402588224.963551</v>
      </c>
    </row>
    <row r="15" spans="1:6" ht="25.5">
      <c r="A15" s="264"/>
      <c r="B15" s="85" t="s">
        <v>455</v>
      </c>
    </row>
    <row r="16" spans="1:6">
      <c r="A16" s="264"/>
      <c r="B16" s="264"/>
    </row>
    <row r="17" spans="1:5" ht="15">
      <c r="A17" s="259"/>
      <c r="B17" s="260"/>
      <c r="C17" s="264"/>
      <c r="D17" s="264"/>
      <c r="E17" s="264"/>
    </row>
    <row r="18" spans="1:5" ht="15">
      <c r="A18" s="265"/>
      <c r="B18" s="266"/>
      <c r="C18" s="264"/>
      <c r="D18" s="264"/>
      <c r="E18" s="264"/>
    </row>
    <row r="19" spans="1:5">
      <c r="A19" s="267"/>
      <c r="B19" s="261"/>
      <c r="C19" s="264"/>
      <c r="D19" s="264"/>
      <c r="E19" s="264"/>
    </row>
    <row r="20" spans="1:5">
      <c r="A20" s="268"/>
      <c r="B20" s="262"/>
      <c r="C20" s="264"/>
      <c r="D20" s="264"/>
      <c r="E20" s="264"/>
    </row>
    <row r="21" spans="1:5">
      <c r="A21" s="268"/>
      <c r="B21" s="266"/>
      <c r="C21" s="264"/>
      <c r="D21" s="264"/>
      <c r="E21" s="264"/>
    </row>
    <row r="22" spans="1:5">
      <c r="A22" s="267"/>
      <c r="B22" s="263"/>
      <c r="C22" s="264"/>
      <c r="D22" s="264"/>
      <c r="E22" s="264"/>
    </row>
    <row r="23" spans="1:5">
      <c r="A23" s="268"/>
      <c r="B23" s="262"/>
      <c r="C23" s="264"/>
      <c r="D23" s="264"/>
      <c r="E23" s="264"/>
    </row>
    <row r="24" spans="1:5">
      <c r="A24" s="268"/>
      <c r="B24" s="262"/>
      <c r="C24" s="264"/>
      <c r="D24" s="264"/>
      <c r="E24" s="264"/>
    </row>
    <row r="25" spans="1:5">
      <c r="A25" s="268"/>
      <c r="B25" s="269"/>
      <c r="C25" s="264"/>
      <c r="D25" s="264"/>
      <c r="E25" s="264"/>
    </row>
    <row r="26" spans="1:5">
      <c r="A26" s="268"/>
      <c r="B26" s="266"/>
      <c r="C26" s="264"/>
      <c r="D26" s="264"/>
      <c r="E26" s="264"/>
    </row>
    <row r="27" spans="1:5">
      <c r="A27" s="264"/>
      <c r="B27" s="270"/>
      <c r="C27" s="264"/>
      <c r="D27" s="264"/>
      <c r="E27" s="264"/>
    </row>
    <row r="28" spans="1:5">
      <c r="A28" s="264"/>
      <c r="B28" s="270"/>
      <c r="C28" s="264"/>
      <c r="D28" s="264"/>
      <c r="E28" s="264"/>
    </row>
    <row r="29" spans="1:5">
      <c r="A29" s="264"/>
      <c r="B29" s="270"/>
      <c r="C29" s="264"/>
      <c r="D29" s="264"/>
      <c r="E29" s="264"/>
    </row>
    <row r="30" spans="1:5">
      <c r="A30" s="264"/>
      <c r="B30" s="270"/>
      <c r="C30" s="264"/>
      <c r="D30" s="264"/>
      <c r="E30" s="264"/>
    </row>
    <row r="31" spans="1:5">
      <c r="A31" s="264"/>
      <c r="B31" s="270"/>
      <c r="C31" s="264"/>
      <c r="D31" s="264"/>
      <c r="E31" s="264"/>
    </row>
    <row r="32" spans="1:5">
      <c r="A32" s="264"/>
      <c r="B32" s="270"/>
      <c r="C32" s="264"/>
      <c r="D32" s="264"/>
      <c r="E32" s="264"/>
    </row>
    <row r="33" spans="1:5">
      <c r="A33" s="264"/>
      <c r="B33" s="270"/>
      <c r="C33" s="264"/>
      <c r="D33" s="264"/>
      <c r="E33" s="26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{BD15A7F3-68A3-44DA-88DE-84F8F8C88452}</vt:lpwstr>
  </property>
  <property fmtid="{D5CDD505-2E9C-101B-9397-08002B2CF9AE}" pid="3" name="DLPManualFileClassificationLastModifiedBy">
    <vt:lpwstr>BOG0\ekamegrelishvili</vt:lpwstr>
  </property>
  <property fmtid="{D5CDD505-2E9C-101B-9397-08002B2CF9AE}" pid="4" name="DLPManualFileClassificationLastModificationDate">
    <vt:lpwstr>1604063836</vt:lpwstr>
  </property>
  <property fmtid="{D5CDD505-2E9C-101B-9397-08002B2CF9AE}" pid="5" name="DLPManualFileClassificationVersion">
    <vt:lpwstr>11.5.0.60</vt:lpwstr>
  </property>
</Properties>
</file>