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30" i="95" l="1"/>
  <c r="C26" i="95"/>
  <c r="C18" i="95"/>
  <c r="C38" i="95"/>
  <c r="B2" i="92" l="1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47" i="69" l="1"/>
  <c r="C39" i="69"/>
  <c r="C15" i="69"/>
  <c r="C26" i="69" s="1"/>
  <c r="G34" i="85" l="1"/>
  <c r="F34" i="85"/>
  <c r="D34" i="85"/>
  <c r="C34" i="85"/>
  <c r="G14" i="83" l="1"/>
  <c r="F14" i="83"/>
  <c r="D14" i="83"/>
  <c r="C14" i="83"/>
  <c r="D6" i="86" l="1"/>
  <c r="D13" i="86"/>
  <c r="C6" i="86" l="1"/>
  <c r="C13" i="86" s="1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E8" i="92"/>
  <c r="E7" i="92" s="1"/>
  <c r="C7" i="92"/>
  <c r="N7" i="92" l="1"/>
  <c r="N14" i="92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s="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<sst xmlns="http://schemas.openxmlformats.org/spreadsheetml/2006/main" count="768" uniqueCount="539">
  <si>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</si>
  <si>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</si>
  <si>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</si>
  <si>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</si>
  <si>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</si>
  <si>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</si>
  <si>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</si>
  <si>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</si>
  <si>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</si>
  <si>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</si>
  <si>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</si>
  <si>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</si>
  <si>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</si>
  <si>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</si>
  <si>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</si>
  <si>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</si>
  <si>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</si>
  <si>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</si>
  <si>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</si>
  <si>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</si>
  <si>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</si>
  <si>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</si>
  <si>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</si>
  <si>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</si>
  <si>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</si>
  <si>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</si>
  <si>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</si>
  <si>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</si>
  <si>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</si>
  <si>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</si>
  <si>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</si>
  <si>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</si>
  <si>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</si>
  <si>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</si>
  <si>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</si>
  <si>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</si>
  <si>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</si>
  <si>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</si>
  <si>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</si>
  <si>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</si>
  <si>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</si>
  <si>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</si>
  <si>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</si>
  <si>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</si>
  <si>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</si>
  <si>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</si>
  <si>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</si>
  <si>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</si>
  <si>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</si>
  <si>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</si>
  <si>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</si>
  <si>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</si>
  <si>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</si>
  <si>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</si>
  <si>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</si>
  <si>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</si>
  <si>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</si>
  <si>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</si>
  <si>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</si>
  <si>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</si>
  <si>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</si>
  <si>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</si>
  <si>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</si>
  <si>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</si>
  <si>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</si>
  <si>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</si>
  <si>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</si>
  <si>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</si>
  <si>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</si>
  <si>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</si>
  <si>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</si>
  <si>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</si>
  <si>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</si>
  <si>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</si>
  <si>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</si>
  <si>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</si>
  <si>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</si>
  <si>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</si>
  <si>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</si>
  <si>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</si>
  <si>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</si>
  <si>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</si>
  <si>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</si>
  <si>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</si>
  <si>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</si>
  <si>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</si>
  <si>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</si>
  <si>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</si>
  <si>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</si>
  <si>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</si>
  <si>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</si>
  <si>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</si>
  <si>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</si>
  <si>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</si>
  <si>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</si>
  <si>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</si>
  <si>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</si>
  <si>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</si>
  <si>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</si>
  <si>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</si>
  <si>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</si>
  <si>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</si>
  <si>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</si>
  <si>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</si>
  <si>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</si>
  <si>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</si>
  <si>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</si>
  <si>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</si>
  <si>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</si>
  <si>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</si>
  <si>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</si>
  <si>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</si>
  <si>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</si>
  <si>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</si>
  <si>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</si>
  <si>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</si>
  <si>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</si>
  <si>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</si>
  <si>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</si>
  <si>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</si>
  <si>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</si>
  <si>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</si>
  <si>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</si>
  <si>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</si>
  <si>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</si>
  <si>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</si>
  <si>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</si>
  <si>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</si>
  <si>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</si>
  <si>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</si>
  <si>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</si>
  <si>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</si>
  <si>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</si>
  <si>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</si>
  <si>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</si>
  <si>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</si>
  <si>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</si>
  <si>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</si>
  <si>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</si>
  <si>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</si>
  <si>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</si>
  <si>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</si>
  <si>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</si>
  <si>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</si>
  <si>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</si>
  <si>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</si>
  <si>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</si>
  <si>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</si>
  <si>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</si>
  <si>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</si>
  <si>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</si>
  <si>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</si>
  <si>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</si>
  <si>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</si>
  <si>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</si>
  <si>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</si>
  <si>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</si>
  <si>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</si>
  <si>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</si>
  <si>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</si>
  <si>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</si>
  <si>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</si>
  <si>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</si>
  <si>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</si>
  <si>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</si>
  <si>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</si>
  <si>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</si>
  <si>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</si>
  <si>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</si>
  <si>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</si>
  <si>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</si>
  <si>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</si>
  <si>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</si>
  <si>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</si>
  <si>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</si>
  <si>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</si>
  <si>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</si>
  <si>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</si>
  <si>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</si>
  <si>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</si>
  <si>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</si>
  <si>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</si>
  <si>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</si>
  <si>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</si>
  <si>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</si>
  <si>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</si>
  <si>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</si>
  <si>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</si>
  <si>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</si>
  <si>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</si>
  <si>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</si>
  <si>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</si>
  <si>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</si>
  <si>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</si>
  <si>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</si>
  <si>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</si>
  <si>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</si>
  <si>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</si>
  <si>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</si>
  <si>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</si>
  <si>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</si>
  <si>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</si>
  <si>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</si>
  <si>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</si>
  <si>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</si>
  <si>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</si>
  <si>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</si>
  <si>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</si>
  <si>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</si>
  <si>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</si>
  <si>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</si>
  <si>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</si>
  <si>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</si>
  <si>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</si>
  <si>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</si>
  <si>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</si>
  <si>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</si>
  <si>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</si>
  <si>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</si>
  <si>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</si>
  <si>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</si>
  <si>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</si>
  <si>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</si>
  <si>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</si>
  <si>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</si>
  <si>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</si>
  <si>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</si>
  <si>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</si>
  <si>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</si>
  <si>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</si>
  <si>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</si>
  <si>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</si>
  <si>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</si>
  <si>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</si>
  <si>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</si>
  <si>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</si>
  <si>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</si>
  <si>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</si>
  <si>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</si>
  <si>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</si>
  <si>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</si>
  <si>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</si>
  <si>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</si>
  <si>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</si>
  <si>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</si>
  <si>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</si>
  <si>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</si>
  <si>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</si>
  <si>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</si>
  <si>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</si>
  <si>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</si>
  <si>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</si>
  <si>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</si>
  <si>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</si>
  <si>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</si>
  <si>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</si>
  <si>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</si>
  <si>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</si>
  <si>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</si>
  <si>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</si>
  <si>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</si>
  <si>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</si>
  <si>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</si>
  <si>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</si>
  <si>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</si>
  <si>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</si>
  <si>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</si>
  <si>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</si>
  <si>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</si>
  <si>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</si>
  <si>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</si>
  <si>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</si>
  <si>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</si>
  <si>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</si>
  <si>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</si>
  <si>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</si>
  <si>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</si>
  <si>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</si>
  <si>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</si>
  <si>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</si>
  <si>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</si>
  <si>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</si>
  <si>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</si>
  <si>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</si>
  <si>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</si>
  <si>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</si>
  <si>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</si>
  <si>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</si>
  <si>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</si>
  <si>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</si>
  <si>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</si>
  <si>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</si>
  <si>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</si>
  <si>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</si>
  <si>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</si>
  <si>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</si>
  <si>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</si>
  <si>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</si>
  <si>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</si>
  <si>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</si>
  <si>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</si>
  <si>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</si>
  <si>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</si>
  <si>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</si>
  <si>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</si>
  <si>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</si>
  <si>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</si>
  <si>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</si>
  <si>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</si>
  <si>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</si>
  <si>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</si>
  <si>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</si>
  <si>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</si>
  <si>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</si>
  <si>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</si>
  <si>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</si>
  <si>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</si>
  <si>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</si>
  <si>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</si>
  <si>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</si>
  <si>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</si>
  <si>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</si>
  <si>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</si>
  <si>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</si>
  <si>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</si>
  <si>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</si>
  <si>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</si>
  <si>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</si>
  <si>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</si>
  <si>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</si>
  <si>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</si>
  <si>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</si>
  <si>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</si>
  <si>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</si>
  <si>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</si>
  <si>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</si>
  <si>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</si>
  <si>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</si>
  <si>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</si>
  <si>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</si>
  <si>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</si>
  <si>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</si>
  <si>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</si>
  <si>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</si>
  <si>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</si>
  <si>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</si>
  <si>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</si>
  <si>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</si>
  <si>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</si>
  <si>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</si>
  <si>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</si>
  <si>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</si>
  <si>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</si>
  <si>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</si>
  <si>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</si>
  <si>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</si>
  <si>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</si>
  <si>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</si>
  <si>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</si>
  <si>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</si>
  <si>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</si>
  <si>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</si>
  <si>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</si>
  <si>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</si>
  <si>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</si>
  <si>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</si>
  <si>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</si>
  <si>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</si>
  <si>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</si>
  <si>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</si>
  <si>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</si>
  <si>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</si>
  <si>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</si>
  <si>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</si>
  <si>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</si>
  <si>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</si>
  <si>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</si>
  <si>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</si>
  <si>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</si>
  <si>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</si>
  <si>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</si>
  <si>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</si>
  <si>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</si>
  <si>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</si>
  <si>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</si>
  <si>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</si>
  <si>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</si>
  <si>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</si>
  <si>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</si>
  <si>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</si>
  <si>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</si>
  <si>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</si>
  <si>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</si>
  <si>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</si>
  <si>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</si>
  <si>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</si>
  <si>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</si>
  <si>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</si>
  <si>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</si>
  <si>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</si>
  <si>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</si>
  <si>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</si>
  <si>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</si>
  <si>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</si>
  <si>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</si>
  <si>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</si>
  <si>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</si>
  <si>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</si>
  <si>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</si>
  <si>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</si>
  <si>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</si>
  <si>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</si>
  <si>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</si>
  <si>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</si>
  <si>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</si>
  <si>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</si>
  <si>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</si>
  <si>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</si>
  <si>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</si>
  <si>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</si>
  <si>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</si>
  <si>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</si>
  <si>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</si>
  <si>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</si>
  <si>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</si>
  <si>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</si>
  <si>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</si>
  <si>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</si>
  <si>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</si>
  <si>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</si>
  <si>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</si>
  <si>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</si>
  <si>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</si>
  <si>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</si>
  <si>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</si>
  <si>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</si>
  <si>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</si>
  <si>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</si>
  <si>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</si>
  <si>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</si>
  <si>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</si>
  <si>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</si>
  <si>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</si>
  <si>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</si>
  <si>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</si>
  <si>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</si>
  <si>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</si>
  <si>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</si>
  <si>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</si>
  <si>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Less:  Reserves</t>
  </si>
  <si>
    <t>6.2.1</t>
  </si>
  <si>
    <t>Less: General Reserve</t>
  </si>
  <si>
    <t xml:space="preserve">General Reserve 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</si>
  <si>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</si>
  <si>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* COVID 19 related provisions are deducted from balance sheet items after applying relevant risks weights and mitigation</t>
  </si>
  <si>
    <t>*Other adjustments include COVID 19 related provisions too. These provisions are deducted from risk weighted balance sheet items. See table "5.RWA"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</si>
  <si>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</si>
  <si>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</si>
  <si>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</si>
  <si>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</si>
  <si>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</si>
  <si>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</si>
  <si>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</si>
  <si>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</si>
  <si>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</si>
  <si>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</si>
  <si>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</si>
  <si>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</si>
  <si>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</si>
  <si>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</si>
  <si>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</si>
  <si>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</si>
  <si>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</si>
  <si>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</si>
  <si>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</si>
  <si>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</si>
  <si>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</si>
  <si>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</si>
  <si>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</si>
  <si>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</si>
  <si>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</si>
  <si>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</si>
  <si>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</si>
  <si>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</si>
  <si>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</si>
  <si>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</si>
  <si>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</si>
  <si>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</si>
  <si>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</si>
  <si>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</si>
  <si>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</si>
  <si>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</si>
  <si>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</si>
  <si>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</si>
  <si>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</si>
  <si>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</si>
  <si>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</si>
  <si>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</si>
  <si>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</si>
  <si>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</si>
  <si>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</si>
  <si>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*COVID 19 related provisions are deducted from balance sheet items</t>
  </si>
  <si>
    <t>კოეფიციენტი</t>
  </si>
  <si>
    <t>თანხა (ლარი)</t>
  </si>
  <si>
    <t>Bank of Georgia</t>
  </si>
  <si>
    <t xml:space="preserve">Neil Janin </t>
  </si>
  <si>
    <t>Archil Gachechiladze</t>
  </si>
  <si>
    <t>www.bog.ge</t>
  </si>
  <si>
    <t>Tamaz Giorgadze</t>
  </si>
  <si>
    <t xml:space="preserve">Alasdair Breach </t>
  </si>
  <si>
    <t>Hanna Loikkanen</t>
  </si>
  <si>
    <t>Jonathan Muir</t>
  </si>
  <si>
    <t>QUILLEN III CECIL DYER</t>
  </si>
  <si>
    <t>Veronique mccarroll</t>
  </si>
  <si>
    <t>Levan Kulijanishvili</t>
  </si>
  <si>
    <t xml:space="preserve">Mikheil Gomarteli </t>
  </si>
  <si>
    <t>Giorgi Chiladze</t>
  </si>
  <si>
    <t>Vakhtang Bobokhidze</t>
  </si>
  <si>
    <t>Sulkhan Gvalia</t>
  </si>
  <si>
    <t>Giorgi Pailodze</t>
  </si>
  <si>
    <t>Bank of Georgia Group Plc</t>
  </si>
  <si>
    <t>JSC BGEO Group</t>
  </si>
  <si>
    <t>JSC Georgia Capital</t>
  </si>
  <si>
    <t>Regarding to Regulator Capital deduction equals to GEL 19803696;</t>
  </si>
  <si>
    <t>Of which deferred tax</t>
  </si>
  <si>
    <t>Table 9 (Capital), N15</t>
  </si>
  <si>
    <t>Of which additional tier I capital qualifying instruments</t>
  </si>
  <si>
    <t>Table 9 (Capital), N39</t>
  </si>
  <si>
    <t>Table 9 (Capital), N17</t>
  </si>
  <si>
    <t>Table 9 (Capital), N13</t>
  </si>
  <si>
    <t>Table 9 (Capital), N18</t>
  </si>
  <si>
    <t>Table 9 (Capital), N10</t>
  </si>
  <si>
    <t>Table 9 (Capital), N37</t>
  </si>
  <si>
    <t>Table 9 (Capital), N28</t>
  </si>
  <si>
    <t>Table 9 (Capital), N2</t>
  </si>
  <si>
    <t>Table 9 (Capital), N12</t>
  </si>
  <si>
    <t>Table 9 (Capital), N3</t>
  </si>
  <si>
    <t>Table 9 (Capital), N6</t>
  </si>
  <si>
    <t>Table 9 (Capital), N4,N8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</si>
</sst>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5" formatCode="[$-409]d\-mmm\-yyyy;@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1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4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93" fontId="88" fillId="0" borderId="13" xfId="0" applyNumberFormat="1" applyFont="1" applyBorder="1" applyAlignment="1">
      <alignment vertical="center"/>
    </xf>
    <xf numFmtId="167" fontId="92" fillId="0" borderId="0" xfId="0" applyNumberFormat="1" applyFont="1" applyBorder="1" applyAlignment="1">
      <alignment horizont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6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6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2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0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2" xfId="0" applyFont="1" applyFill="1" applyBorder="1" applyAlignment="1">
      <alignment horizontal="left"/>
    </xf>
    <xf numFmtId="0" fontId="100" fillId="3" borderId="83" xfId="0" applyFont="1" applyFill="1" applyBorder="1" applyAlignment="1">
      <alignment horizontal="left"/>
    </xf>
    <xf numFmtId="0" fontId="4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3" borderId="88" xfId="0" applyFont="1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89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vertical="center"/>
    </xf>
    <xf numFmtId="169" fontId="9" fillId="37" borderId="27" xfId="20" applyBorder="1"/>
    <xf numFmtId="169" fontId="9" fillId="37" borderId="93" xfId="20" applyBorder="1"/>
    <xf numFmtId="169" fontId="9" fillId="37" borderId="28" xfId="20" applyBorder="1"/>
    <xf numFmtId="0" fontId="3" fillId="0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4" xfId="0" applyFont="1" applyFill="1" applyBorder="1" applyAlignment="1">
      <alignment horizontal="center" vertical="center" wrapText="1"/>
    </xf>
    <xf numFmtId="0" fontId="86" fillId="0" borderId="85" xfId="0" applyFont="1" applyFill="1" applyBorder="1" applyAlignment="1">
      <alignment horizontal="center" vertical="center" wrapText="1"/>
    </xf>
    <xf numFmtId="0" fontId="84" fillId="0" borderId="84" xfId="0" applyFont="1" applyFill="1" applyBorder="1"/>
    <xf numFmtId="193" fontId="84" fillId="0" borderId="84" xfId="0" applyNumberFormat="1" applyFont="1" applyFill="1" applyBorder="1" applyAlignment="1">
      <alignment horizontal="center" vertical="center"/>
    </xf>
    <xf numFmtId="193" fontId="84" fillId="0" borderId="85" xfId="0" applyNumberFormat="1" applyFont="1" applyFill="1" applyBorder="1" applyAlignment="1">
      <alignment horizontal="center" vertical="center"/>
    </xf>
    <xf numFmtId="0" fontId="84" fillId="0" borderId="84" xfId="0" applyFont="1" applyFill="1" applyBorder="1" applyAlignment="1">
      <alignment horizontal="left" indent="1"/>
    </xf>
    <xf numFmtId="193" fontId="88" fillId="0" borderId="84" xfId="0" applyNumberFormat="1" applyFont="1" applyFill="1" applyBorder="1" applyAlignment="1">
      <alignment horizontal="center" vertical="center"/>
    </xf>
    <xf numFmtId="0" fontId="88" fillId="0" borderId="84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4" xfId="0" applyFont="1" applyFill="1" applyBorder="1" applyAlignment="1">
      <alignment horizontal="left" vertical="center" wrapText="1"/>
    </xf>
    <xf numFmtId="0" fontId="4" fillId="36" borderId="8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4" xfId="0" applyFont="1" applyFill="1" applyBorder="1" applyAlignment="1">
      <alignment horizontal="left" vertical="center" wrapText="1"/>
    </xf>
    <xf numFmtId="9" fontId="4" fillId="36" borderId="84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4" xfId="20962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9" fontId="103" fillId="0" borderId="25" xfId="20962" applyFont="1" applyFill="1" applyBorder="1" applyAlignment="1" applyProtection="1">
      <alignment horizontal="left" vertical="center"/>
    </xf>
    <xf numFmtId="0" fontId="84" fillId="0" borderId="84" xfId="0" applyFont="1" applyBorder="1" applyAlignment="1">
      <alignment vertical="center" wrapText="1"/>
    </xf>
    <xf numFmtId="14" fontId="2" fillId="3" borderId="84" xfId="8" quotePrefix="1" applyNumberFormat="1" applyFont="1" applyFill="1" applyBorder="1" applyAlignment="1" applyProtection="1">
      <alignment horizontal="left"/>
      <protection locked="0"/>
    </xf>
    <xf numFmtId="3" fontId="105" fillId="36" borderId="84" xfId="0" applyNumberFormat="1" applyFont="1" applyFill="1" applyBorder="1" applyAlignment="1">
      <alignment vertical="center" wrapText="1"/>
    </xf>
    <xf numFmtId="3" fontId="105" fillId="36" borderId="85" xfId="0" applyNumberFormat="1" applyFont="1" applyFill="1" applyBorder="1" applyAlignment="1">
      <alignment vertical="center" wrapText="1"/>
    </xf>
    <xf numFmtId="3" fontId="105" fillId="0" borderId="84" xfId="0" applyNumberFormat="1" applyFont="1" applyBorder="1" applyAlignment="1">
      <alignment vertical="center" wrapText="1"/>
    </xf>
    <xf numFmtId="3" fontId="105" fillId="0" borderId="85" xfId="0" applyNumberFormat="1" applyFont="1" applyBorder="1" applyAlignment="1">
      <alignment vertical="center" wrapText="1"/>
    </xf>
    <xf numFmtId="3" fontId="105" fillId="0" borderId="84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4" xfId="17" applyFill="1" applyBorder="1" applyAlignment="1" applyProtection="1"/>
    <xf numFmtId="49" fontId="84" fillId="0" borderId="84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93" fontId="106" fillId="36" borderId="13" xfId="0" applyNumberFormat="1" applyFont="1" applyFill="1" applyBorder="1" applyAlignment="1">
      <alignment vertical="center"/>
    </xf>
    <xf numFmtId="193" fontId="107" fillId="36" borderId="16" xfId="0" applyNumberFormat="1" applyFont="1" applyFill="1" applyBorder="1" applyAlignment="1">
      <alignment vertical="center"/>
    </xf>
    <xf numFmtId="193" fontId="107" fillId="36" borderId="61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/>
    </xf>
    <xf numFmtId="0" fontId="88" fillId="0" borderId="11" xfId="0" applyFont="1" applyBorder="1" applyAlignment="1">
      <alignment horizontal="left" wrapText="1" indent="3"/>
    </xf>
    <xf numFmtId="0" fontId="84" fillId="0" borderId="12" xfId="0" applyFont="1" applyBorder="1" applyAlignment="1">
      <alignment horizontal="left" wrapText="1" indent="1"/>
    </xf>
    <xf numFmtId="167" fontId="106" fillId="0" borderId="65" xfId="0" applyNumberFormat="1" applyFont="1" applyBorder="1" applyAlignment="1">
      <alignment horizontal="center"/>
    </xf>
    <xf numFmtId="167" fontId="106" fillId="0" borderId="63" xfId="0" applyNumberFormat="1" applyFont="1" applyBorder="1" applyAlignment="1">
      <alignment horizontal="center"/>
    </xf>
    <xf numFmtId="167" fontId="107" fillId="36" borderId="62" xfId="0" applyNumberFormat="1" applyFont="1" applyFill="1" applyBorder="1" applyAlignment="1">
      <alignment horizontal="center"/>
    </xf>
    <xf numFmtId="0" fontId="45" fillId="77" borderId="90" xfId="20964" applyFont="1" applyFill="1" applyBorder="1" applyAlignment="1">
      <alignment vertical="center"/>
    </xf>
    <xf numFmtId="0" fontId="45" fillId="77" borderId="87" xfId="20964" applyFont="1" applyFill="1" applyBorder="1" applyAlignment="1">
      <alignment vertical="center"/>
    </xf>
    <xf numFmtId="0" fontId="45" fillId="77" borderId="10" xfId="20964" applyFont="1" applyFill="1" applyBorder="1" applyAlignment="1">
      <alignment vertical="center"/>
    </xf>
    <xf numFmtId="0" fontId="108" fillId="70" borderId="92" xfId="20964" applyFont="1" applyFill="1" applyBorder="1" applyAlignment="1">
      <alignment horizontal="center" vertical="center"/>
    </xf>
    <xf numFmtId="0" fontId="108" fillId="70" borderId="10" xfId="20964" applyFont="1" applyFill="1" applyBorder="1" applyAlignment="1">
      <alignment horizontal="left" vertical="center" wrapText="1"/>
    </xf>
    <xf numFmtId="164" fontId="108" fillId="0" borderId="84" xfId="7" applyNumberFormat="1" applyFont="1" applyFill="1" applyBorder="1" applyAlignment="1" applyProtection="1">
      <alignment horizontal="right" vertical="center"/>
      <protection locked="0"/>
    </xf>
    <xf numFmtId="0" fontId="109" fillId="78" borderId="84" xfId="20964" applyFont="1" applyFill="1" applyBorder="1" applyAlignment="1">
      <alignment horizontal="center" vertical="center"/>
    </xf>
    <xf numFmtId="0" fontId="109" fillId="78" borderId="87" xfId="20964" applyFont="1" applyFill="1" applyBorder="1" applyAlignment="1">
      <alignment vertical="top" wrapText="1"/>
    </xf>
    <xf numFmtId="164" fontId="45" fillId="77" borderId="10" xfId="7" applyNumberFormat="1" applyFont="1" applyFill="1" applyBorder="1" applyAlignment="1">
      <alignment horizontal="right" vertical="center"/>
    </xf>
    <xf numFmtId="0" fontId="110" fillId="70" borderId="92" xfId="20964" applyFont="1" applyFill="1" applyBorder="1" applyAlignment="1">
      <alignment horizontal="center" vertical="center"/>
    </xf>
    <xf numFmtId="0" fontId="108" fillId="70" borderId="87" xfId="20964" applyFont="1" applyFill="1" applyBorder="1" applyAlignment="1">
      <alignment vertical="center" wrapText="1"/>
    </xf>
    <xf numFmtId="0" fontId="108" fillId="70" borderId="10" xfId="20964" applyFont="1" applyFill="1" applyBorder="1" applyAlignment="1">
      <alignment horizontal="left" vertical="center"/>
    </xf>
    <xf numFmtId="0" fontId="110" fillId="3" borderId="92" xfId="20964" applyFont="1" applyFill="1" applyBorder="1" applyAlignment="1">
      <alignment horizontal="center" vertical="center"/>
    </xf>
    <xf numFmtId="0" fontId="108" fillId="3" borderId="10" xfId="20964" applyFont="1" applyFill="1" applyBorder="1" applyAlignment="1">
      <alignment horizontal="left" vertical="center"/>
    </xf>
    <xf numFmtId="0" fontId="110" fillId="0" borderId="92" xfId="20964" applyFont="1" applyFill="1" applyBorder="1" applyAlignment="1">
      <alignment horizontal="center" vertical="center"/>
    </xf>
    <xf numFmtId="0" fontId="108" fillId="0" borderId="10" xfId="20964" applyFont="1" applyFill="1" applyBorder="1" applyAlignment="1">
      <alignment horizontal="left" vertical="center"/>
    </xf>
    <xf numFmtId="0" fontId="112" fillId="78" borderId="84" xfId="20964" applyFont="1" applyFill="1" applyBorder="1" applyAlignment="1">
      <alignment horizontal="center" vertical="center"/>
    </xf>
    <xf numFmtId="0" fontId="109" fillId="78" borderId="87" xfId="20964" applyFont="1" applyFill="1" applyBorder="1" applyAlignment="1">
      <alignment vertical="center"/>
    </xf>
    <xf numFmtId="164" fontId="108" fillId="78" borderId="84" xfId="7" applyNumberFormat="1" applyFont="1" applyFill="1" applyBorder="1" applyAlignment="1" applyProtection="1">
      <alignment horizontal="right" vertical="center"/>
      <protection locked="0"/>
    </xf>
    <xf numFmtId="0" fontId="109" fillId="77" borderId="90" xfId="20964" applyFont="1" applyFill="1" applyBorder="1" applyAlignment="1">
      <alignment vertical="center"/>
    </xf>
    <xf numFmtId="0" fontId="109" fillId="77" borderId="87" xfId="20964" applyFont="1" applyFill="1" applyBorder="1" applyAlignment="1">
      <alignment vertical="center"/>
    </xf>
    <xf numFmtId="164" fontId="109" fillId="77" borderId="10" xfId="7" applyNumberFormat="1" applyFont="1" applyFill="1" applyBorder="1" applyAlignment="1">
      <alignment horizontal="right" vertical="center"/>
    </xf>
    <xf numFmtId="0" fontId="113" fillId="3" borderId="92" xfId="20964" applyFont="1" applyFill="1" applyBorder="1" applyAlignment="1">
      <alignment horizontal="center" vertical="center"/>
    </xf>
    <xf numFmtId="0" fontId="114" fillId="78" borderId="84" xfId="20964" applyFont="1" applyFill="1" applyBorder="1" applyAlignment="1">
      <alignment horizontal="center" vertical="center"/>
    </xf>
    <xf numFmtId="0" fontId="45" fillId="78" borderId="87" xfId="20964" applyFont="1" applyFill="1" applyBorder="1" applyAlignment="1">
      <alignment vertical="center"/>
    </xf>
    <xf numFmtId="0" fontId="113" fillId="70" borderId="92" xfId="20964" applyFont="1" applyFill="1" applyBorder="1" applyAlignment="1">
      <alignment horizontal="center" vertical="center"/>
    </xf>
    <xf numFmtId="164" fontId="108" fillId="3" borderId="84" xfId="7" applyNumberFormat="1" applyFont="1" applyFill="1" applyBorder="1" applyAlignment="1" applyProtection="1">
      <alignment horizontal="right" vertical="center"/>
      <protection locked="0"/>
    </xf>
    <xf numFmtId="0" fontId="114" fillId="3" borderId="84" xfId="20964" applyFont="1" applyFill="1" applyBorder="1" applyAlignment="1">
      <alignment horizontal="center" vertical="center"/>
    </xf>
    <xf numFmtId="0" fontId="45" fillId="3" borderId="87" xfId="20964" applyFont="1" applyFill="1" applyBorder="1" applyAlignment="1">
      <alignment vertical="center"/>
    </xf>
    <xf numFmtId="0" fontId="110" fillId="70" borderId="84" xfId="20964" applyFont="1" applyFill="1" applyBorder="1" applyAlignment="1">
      <alignment horizontal="center" vertical="center"/>
    </xf>
    <xf numFmtId="0" fontId="19" fillId="70" borderId="84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4" fillId="0" borderId="69" xfId="0" applyFont="1" applyBorder="1" applyAlignment="1">
      <alignment horizontal="left" wrapText="1"/>
    </xf>
    <xf numFmtId="0" fontId="94" fillId="0" borderId="68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0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4" xfId="0" applyFont="1" applyFill="1" applyBorder="1" applyAlignment="1">
      <alignment horizontal="center" vertical="center" wrapText="1"/>
    </xf>
    <xf numFmtId="0" fontId="84" fillId="0" borderId="84" xfId="0" applyFont="1" applyFill="1" applyBorder="1" applyAlignment="1">
      <alignment horizontal="center" vertical="center" wrapText="1"/>
    </xf>
    <xf numFmtId="0" fontId="45" fillId="0" borderId="84" xfId="11" applyFont="1" applyFill="1" applyBorder="1" applyAlignment="1" applyProtection="1">
      <alignment horizontal="center" vertical="center" wrapText="1"/>
    </xf>
    <xf numFmtId="0" fontId="45" fillId="0" borderId="85" xfId="11" applyFont="1" applyFill="1" applyBorder="1" applyAlignment="1" applyProtection="1">
      <alignment horizontal="center" vertical="center" wrapText="1"/>
    </xf>
    <xf numFmtId="0" fontId="45" fillId="0" borderId="74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3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5" xfId="13" applyFont="1" applyFill="1" applyBorder="1" applyAlignment="1" applyProtection="1">
      <alignment horizontal="center" vertical="center" wrapText="1"/>
      <protection locked="0"/>
    </xf>
    <xf numFmtId="0" fontId="99" fillId="3" borderId="67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3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6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86" fillId="0" borderId="78" xfId="0" applyFont="1" applyBorder="1" applyAlignment="1">
      <alignment horizontal="center"/>
    </xf>
    <xf numFmtId="0" fontId="86" fillId="0" borderId="79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85" fillId="0" borderId="84" xfId="0" applyFont="1" applyBorder="1"/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4" fontId="2" fillId="0" borderId="0" xfId="0" applyNumberFormat="1" applyFont="1"/>
    <xf numFmtId="0" fontId="2" fillId="0" borderId="90" xfId="0" applyFont="1" applyBorder="1" applyAlignment="1">
      <alignment wrapText="1"/>
    </xf>
    <xf numFmtId="10" fontId="84" fillId="0" borderId="88" xfId="0" applyNumberFormat="1" applyFont="1" applyBorder="1" applyAlignment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0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95" fontId="84" fillId="0" borderId="0" xfId="0" applyNumberFormat="1" applyFont="1"/>
    <xf numFmtId="195" fontId="0" fillId="0" borderId="0" xfId="0" applyNumberFormat="1"/>
    <xf numFmtId="195" fontId="3" fillId="0" borderId="0" xfId="0" applyNumberFormat="1" applyFont="1" applyFill="1"/>
    <xf numFmtId="195" fontId="2" fillId="0" borderId="0" xfId="11" applyNumberFormat="1" applyFont="1" applyFill="1" applyBorder="1" applyAlignment="1" applyProtection="1"/>
    <xf numFmtId="195" fontId="95" fillId="0" borderId="0" xfId="11" applyNumberFormat="1" applyFont="1" applyFill="1" applyBorder="1" applyAlignment="1" applyProtection="1"/>
    <xf numFmtId="195" fontId="2" fillId="0" borderId="0" xfId="0" applyNumberFormat="1" applyFont="1"/>
    <xf numFmtId="195" fontId="85" fillId="0" borderId="0" xfId="0" applyNumberFormat="1" applyFont="1"/>
    <xf numFmtId="0" fontId="115" fillId="0" borderId="0" xfId="16" applyFont="1" applyFill="1" applyBorder="1" applyAlignment="1" applyProtection="1">
      <alignment wrapText="1"/>
      <protection locked="0"/>
    </xf>
    <xf numFmtId="9" fontId="3" fillId="0" borderId="84" xfId="20962" applyFont="1" applyFill="1" applyBorder="1" applyAlignment="1">
      <alignment horizontal="left" vertical="center" wrapText="1"/>
    </xf>
    <xf numFmtId="9" fontId="4" fillId="36" borderId="19" xfId="20962" applyFont="1" applyFill="1" applyBorder="1" applyAlignment="1">
      <alignment horizontal="center" vertical="center" wrapText="1"/>
    </xf>
    <xf numFmtId="164" fontId="3" fillId="0" borderId="85" xfId="7" applyNumberFormat="1" applyFont="1" applyFill="1" applyBorder="1" applyAlignment="1">
      <alignment horizontal="left" vertical="center" wrapText="1"/>
    </xf>
    <xf numFmtId="164" fontId="4" fillId="36" borderId="85" xfId="7" applyNumberFormat="1" applyFont="1" applyFill="1" applyBorder="1" applyAlignment="1">
      <alignment horizontal="left" vertical="center" wrapText="1"/>
    </xf>
    <xf numFmtId="164" fontId="101" fillId="0" borderId="85" xfId="7" applyNumberFormat="1" applyFont="1" applyFill="1" applyBorder="1" applyAlignment="1">
      <alignment horizontal="left" vertical="center" wrapText="1"/>
    </xf>
    <xf numFmtId="164" fontId="4" fillId="36" borderId="20" xfId="7" applyNumberFormat="1" applyFont="1" applyFill="1" applyBorder="1" applyAlignment="1">
      <alignment horizontal="center" vertical="center" wrapText="1"/>
    </xf>
    <xf numFmtId="164" fontId="4" fillId="0" borderId="85" xfId="7" applyNumberFormat="1" applyFont="1" applyFill="1" applyBorder="1" applyAlignment="1">
      <alignment horizontal="left" vertical="center" wrapText="1"/>
    </xf>
    <xf numFmtId="164" fontId="97" fillId="0" borderId="26" xfId="7" applyNumberFormat="1" applyFont="1" applyFill="1" applyBorder="1" applyAlignment="1" applyProtection="1">
      <alignment horizontal="left" vertical="center"/>
    </xf>
    <xf numFmtId="167" fontId="116" fillId="76" borderId="63" xfId="0" applyNumberFormat="1" applyFont="1" applyFill="1" applyBorder="1" applyAlignment="1">
      <alignment horizontal="center"/>
    </xf>
    <xf numFmtId="167" fontId="106" fillId="0" borderId="101" xfId="0" applyNumberFormat="1" applyFont="1" applyBorder="1" applyAlignment="1">
      <alignment horizontal="center"/>
    </xf>
    <xf numFmtId="0" fontId="84" fillId="0" borderId="91" xfId="0" applyFont="1" applyBorder="1" applyAlignment="1">
      <alignment horizontal="center"/>
    </xf>
    <xf numFmtId="0" fontId="84" fillId="0" borderId="84" xfId="0" applyFont="1" applyBorder="1" applyAlignment="1">
      <alignment horizontal="center"/>
    </xf>
    <xf numFmtId="0" fontId="88" fillId="0" borderId="84" xfId="0" applyFont="1" applyBorder="1" applyAlignment="1">
      <alignment horizontal="right" wrapText="1"/>
    </xf>
    <xf numFmtId="193" fontId="88" fillId="0" borderId="84" xfId="0" applyNumberFormat="1" applyFont="1" applyBorder="1" applyAlignment="1">
      <alignment vertical="center"/>
    </xf>
    <xf numFmtId="167" fontId="106" fillId="0" borderId="102" xfId="0" applyNumberFormat="1" applyFont="1" applyBorder="1" applyAlignment="1">
      <alignment horizontal="center"/>
    </xf>
    <xf numFmtId="9" fontId="3" fillId="0" borderId="98" xfId="20962" applyFont="1" applyFill="1" applyBorder="1" applyAlignment="1">
      <alignment vertical="center"/>
    </xf>
    <xf numFmtId="9" fontId="3" fillId="0" borderId="99" xfId="20962" applyFont="1" applyFill="1" applyBorder="1" applyAlignment="1">
      <alignment vertical="center"/>
    </xf>
    <xf numFmtId="10" fontId="108" fillId="0" borderId="84" xfId="20962" applyNumberFormat="1" applyFont="1" applyFill="1" applyBorder="1" applyAlignment="1" applyProtection="1">
      <alignment horizontal="right" vertical="center"/>
      <protection locked="0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>
      <selection activeCell="C2" sqref="C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8"/>
      <c r="B1" s="246" t="s">
        <v>355</v>
      </c>
      <c r="C1" s="198"/>
    </row>
    <row r="2" spans="1:3">
      <c r="A2" s="247">
        <v>1</v>
      </c>
      <c r="B2" s="423" t="s">
        <v>356</v>
      </c>
      <c r="C2" s="529" t="s">
        <v>504</v>
      </c>
    </row>
    <row r="3" spans="1:3">
      <c r="A3" s="247">
        <v>2</v>
      </c>
      <c r="B3" s="424" t="s">
        <v>352</v>
      </c>
      <c r="C3" s="529" t="s">
        <v>505</v>
      </c>
    </row>
    <row r="4" spans="1:3">
      <c r="A4" s="247">
        <v>3</v>
      </c>
      <c r="B4" s="425" t="s">
        <v>357</v>
      </c>
      <c r="C4" s="529" t="s">
        <v>506</v>
      </c>
    </row>
    <row r="5" spans="1:3">
      <c r="A5" s="248">
        <v>4</v>
      </c>
      <c r="B5" s="426" t="s">
        <v>353</v>
      </c>
      <c r="C5" s="529" t="s">
        <v>507</v>
      </c>
    </row>
    <row r="6" spans="1:3" s="249" customFormat="1" ht="45.75" customHeight="1">
      <c r="A6" s="474" t="s">
        <v>437</v>
      </c>
      <c r="B6" s="475"/>
      <c r="C6" s="475"/>
    </row>
    <row r="7" spans="1:3" ht="15">
      <c r="A7" s="250" t="s">
        <v>34</v>
      </c>
      <c r="B7" s="246" t="s">
        <v>354</v>
      </c>
    </row>
    <row r="8" spans="1:3">
      <c r="A8" s="198">
        <v>1</v>
      </c>
      <c r="B8" s="296" t="s">
        <v>25</v>
      </c>
    </row>
    <row r="9" spans="1:3">
      <c r="A9" s="198">
        <v>2</v>
      </c>
      <c r="B9" s="297" t="s">
        <v>26</v>
      </c>
    </row>
    <row r="10" spans="1:3">
      <c r="A10" s="198">
        <v>3</v>
      </c>
      <c r="B10" s="297" t="s">
        <v>27</v>
      </c>
    </row>
    <row r="11" spans="1:3">
      <c r="A11" s="198">
        <v>4</v>
      </c>
      <c r="B11" s="297" t="s">
        <v>28</v>
      </c>
      <c r="C11" s="121"/>
    </row>
    <row r="12" spans="1:3">
      <c r="A12" s="198">
        <v>5</v>
      </c>
      <c r="B12" s="297" t="s">
        <v>29</v>
      </c>
    </row>
    <row r="13" spans="1:3">
      <c r="A13" s="198">
        <v>6</v>
      </c>
      <c r="B13" s="298" t="s">
        <v>364</v>
      </c>
    </row>
    <row r="14" spans="1:3">
      <c r="A14" s="198">
        <v>7</v>
      </c>
      <c r="B14" s="297" t="s">
        <v>358</v>
      </c>
    </row>
    <row r="15" spans="1:3">
      <c r="A15" s="198">
        <v>8</v>
      </c>
      <c r="B15" s="297" t="s">
        <v>359</v>
      </c>
    </row>
    <row r="16" spans="1:3">
      <c r="A16" s="198">
        <v>9</v>
      </c>
      <c r="B16" s="297" t="s">
        <v>30</v>
      </c>
    </row>
    <row r="17" spans="1:2">
      <c r="A17" s="422" t="s">
        <v>436</v>
      </c>
      <c r="B17" s="421" t="s">
        <v>420</v>
      </c>
    </row>
    <row r="18" spans="1:2">
      <c r="A18" s="198">
        <v>10</v>
      </c>
      <c r="B18" s="297" t="s">
        <v>31</v>
      </c>
    </row>
    <row r="19" spans="1:2">
      <c r="A19" s="198">
        <v>11</v>
      </c>
      <c r="B19" s="298" t="s">
        <v>360</v>
      </c>
    </row>
    <row r="20" spans="1:2">
      <c r="A20" s="198">
        <v>12</v>
      </c>
      <c r="B20" s="298" t="s">
        <v>32</v>
      </c>
    </row>
    <row r="21" spans="1:2">
      <c r="A21" s="198">
        <v>13</v>
      </c>
      <c r="B21" s="299" t="s">
        <v>361</v>
      </c>
    </row>
    <row r="22" spans="1:2">
      <c r="A22" s="198">
        <v>14</v>
      </c>
      <c r="B22" s="296" t="s">
        <v>388</v>
      </c>
    </row>
    <row r="23" spans="1:2">
      <c r="A23" s="251">
        <v>15</v>
      </c>
      <c r="B23" s="298" t="s">
        <v>33</v>
      </c>
    </row>
    <row r="24" spans="1:2">
      <c r="A24" s="124"/>
      <c r="B24" s="20"/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="90" zoomScaleNormal="90" workbookViewId="0">
      <pane xSplit="1" ySplit="5" topLeftCell="B3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504</v>
      </c>
    </row>
    <row r="2" spans="1:3" s="111" customFormat="1" ht="15.75" customHeight="1">
      <c r="A2" s="111" t="s">
        <v>36</v>
      </c>
      <c r="B2" s="550">
        <f>'1. key ratios '!B2</f>
        <v>44104</v>
      </c>
    </row>
    <row r="3" spans="1:3" s="111" customFormat="1" ht="15.75" customHeight="1"/>
    <row r="4" spans="1:3" ht="13.5" thickBot="1">
      <c r="A4" s="124" t="s">
        <v>256</v>
      </c>
      <c r="B4" s="179" t="s">
        <v>255</v>
      </c>
    </row>
    <row r="5" spans="1:3">
      <c r="A5" s="125" t="s">
        <v>11</v>
      </c>
      <c r="B5" s="126"/>
      <c r="C5" s="127" t="s">
        <v>78</v>
      </c>
    </row>
    <row r="6" spans="1:3">
      <c r="A6" s="128">
        <v>1</v>
      </c>
      <c r="B6" s="129" t="s">
        <v>254</v>
      </c>
      <c r="C6" s="130">
        <f>SUM(C7:C11)</f>
        <v>1703475395.9224973</v>
      </c>
    </row>
    <row r="7" spans="1:3">
      <c r="A7" s="128">
        <v>2</v>
      </c>
      <c r="B7" s="131" t="s">
        <v>253</v>
      </c>
      <c r="C7" s="132">
        <v>27993660.18</v>
      </c>
    </row>
    <row r="8" spans="1:3">
      <c r="A8" s="128">
        <v>3</v>
      </c>
      <c r="B8" s="133" t="s">
        <v>252</v>
      </c>
      <c r="C8" s="132">
        <v>214505608.99000001</v>
      </c>
    </row>
    <row r="9" spans="1:3">
      <c r="A9" s="128">
        <v>4</v>
      </c>
      <c r="B9" s="133" t="s">
        <v>251</v>
      </c>
      <c r="C9" s="132">
        <v>35266184</v>
      </c>
    </row>
    <row r="10" spans="1:3">
      <c r="A10" s="128">
        <v>5</v>
      </c>
      <c r="B10" s="133" t="s">
        <v>250</v>
      </c>
      <c r="C10" s="132"/>
    </row>
    <row r="11" spans="1:3">
      <c r="A11" s="128">
        <v>6</v>
      </c>
      <c r="B11" s="134" t="s">
        <v>249</v>
      </c>
      <c r="C11" s="132">
        <v>1425709942.7524972</v>
      </c>
    </row>
    <row r="12" spans="1:3" s="96" customFormat="1">
      <c r="A12" s="128">
        <v>7</v>
      </c>
      <c r="B12" s="129" t="s">
        <v>248</v>
      </c>
      <c r="C12" s="135">
        <f>SUM(C13:C27)</f>
        <v>207331626.61999997</v>
      </c>
    </row>
    <row r="13" spans="1:3" s="96" customFormat="1">
      <c r="A13" s="128">
        <v>8</v>
      </c>
      <c r="B13" s="136" t="s">
        <v>247</v>
      </c>
      <c r="C13" s="137">
        <v>35266184</v>
      </c>
    </row>
    <row r="14" spans="1:3" s="96" customFormat="1" ht="25.5">
      <c r="A14" s="128">
        <v>9</v>
      </c>
      <c r="B14" s="138" t="s">
        <v>246</v>
      </c>
      <c r="C14" s="137">
        <v>0</v>
      </c>
    </row>
    <row r="15" spans="1:3" s="96" customFormat="1">
      <c r="A15" s="128">
        <v>10</v>
      </c>
      <c r="B15" s="139" t="s">
        <v>245</v>
      </c>
      <c r="C15" s="137">
        <v>126388794.70999999</v>
      </c>
    </row>
    <row r="16" spans="1:3" s="96" customFormat="1">
      <c r="A16" s="128">
        <v>11</v>
      </c>
      <c r="B16" s="140" t="s">
        <v>244</v>
      </c>
      <c r="C16" s="137">
        <v>0</v>
      </c>
    </row>
    <row r="17" spans="1:3" s="96" customFormat="1">
      <c r="A17" s="128">
        <v>12</v>
      </c>
      <c r="B17" s="139" t="s">
        <v>243</v>
      </c>
      <c r="C17" s="137">
        <v>2237680.2000000002</v>
      </c>
    </row>
    <row r="18" spans="1:3" s="96" customFormat="1">
      <c r="A18" s="128">
        <v>13</v>
      </c>
      <c r="B18" s="139" t="s">
        <v>242</v>
      </c>
      <c r="C18" s="137">
        <v>1595579</v>
      </c>
    </row>
    <row r="19" spans="1:3" s="96" customFormat="1">
      <c r="A19" s="128">
        <v>14</v>
      </c>
      <c r="B19" s="139" t="s">
        <v>241</v>
      </c>
      <c r="C19" s="137">
        <v>0</v>
      </c>
    </row>
    <row r="20" spans="1:3" s="96" customFormat="1">
      <c r="A20" s="128">
        <v>15</v>
      </c>
      <c r="B20" s="139" t="s">
        <v>240</v>
      </c>
      <c r="C20" s="137">
        <v>31965239.84</v>
      </c>
    </row>
    <row r="21" spans="1:3" s="96" customFormat="1" ht="25.5">
      <c r="A21" s="128">
        <v>16</v>
      </c>
      <c r="B21" s="138" t="s">
        <v>239</v>
      </c>
      <c r="C21" s="137">
        <v>0</v>
      </c>
    </row>
    <row r="22" spans="1:3" s="96" customFormat="1">
      <c r="A22" s="128">
        <v>17</v>
      </c>
      <c r="B22" s="141" t="s">
        <v>238</v>
      </c>
      <c r="C22" s="137">
        <v>9878148.8699999992</v>
      </c>
    </row>
    <row r="23" spans="1:3" s="96" customFormat="1">
      <c r="A23" s="128">
        <v>18</v>
      </c>
      <c r="B23" s="138" t="s">
        <v>237</v>
      </c>
      <c r="C23" s="137">
        <v>0</v>
      </c>
    </row>
    <row r="24" spans="1:3" s="96" customFormat="1" ht="25.5">
      <c r="A24" s="128">
        <v>19</v>
      </c>
      <c r="B24" s="138" t="s">
        <v>214</v>
      </c>
      <c r="C24" s="137">
        <v>0</v>
      </c>
    </row>
    <row r="25" spans="1:3" s="96" customFormat="1">
      <c r="A25" s="128">
        <v>20</v>
      </c>
      <c r="B25" s="142" t="s">
        <v>236</v>
      </c>
      <c r="C25" s="137">
        <v>0</v>
      </c>
    </row>
    <row r="26" spans="1:3" s="96" customFormat="1">
      <c r="A26" s="128">
        <v>21</v>
      </c>
      <c r="B26" s="142" t="s">
        <v>235</v>
      </c>
      <c r="C26" s="137">
        <v>0</v>
      </c>
    </row>
    <row r="27" spans="1:3" s="96" customFormat="1">
      <c r="A27" s="128">
        <v>22</v>
      </c>
      <c r="B27" s="142" t="s">
        <v>234</v>
      </c>
      <c r="C27" s="137">
        <v>0</v>
      </c>
    </row>
    <row r="28" spans="1:3" s="96" customFormat="1">
      <c r="A28" s="128">
        <v>23</v>
      </c>
      <c r="B28" s="143" t="s">
        <v>233</v>
      </c>
      <c r="C28" s="135">
        <f>C6-C12</f>
        <v>1496143769.3024974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232</v>
      </c>
      <c r="C30" s="135">
        <f>C31+C34</f>
        <v>328780000</v>
      </c>
    </row>
    <row r="31" spans="1:3" s="96" customFormat="1">
      <c r="A31" s="144">
        <v>25</v>
      </c>
      <c r="B31" s="133" t="s">
        <v>231</v>
      </c>
      <c r="C31" s="146">
        <f>C32+C33</f>
        <v>0</v>
      </c>
    </row>
    <row r="32" spans="1:3" s="96" customFormat="1">
      <c r="A32" s="144">
        <v>26</v>
      </c>
      <c r="B32" s="147" t="s">
        <v>313</v>
      </c>
      <c r="C32" s="137"/>
    </row>
    <row r="33" spans="1:3" s="96" customFormat="1">
      <c r="A33" s="144">
        <v>27</v>
      </c>
      <c r="B33" s="147" t="s">
        <v>230</v>
      </c>
      <c r="C33" s="137"/>
    </row>
    <row r="34" spans="1:3" s="96" customFormat="1">
      <c r="A34" s="144">
        <v>28</v>
      </c>
      <c r="B34" s="133" t="s">
        <v>229</v>
      </c>
      <c r="C34" s="137">
        <v>328780000</v>
      </c>
    </row>
    <row r="35" spans="1:3" s="96" customFormat="1">
      <c r="A35" s="144">
        <v>29</v>
      </c>
      <c r="B35" s="143" t="s">
        <v>228</v>
      </c>
      <c r="C35" s="135">
        <f>SUM(C36:C40)</f>
        <v>0</v>
      </c>
    </row>
    <row r="36" spans="1:3" s="96" customFormat="1">
      <c r="A36" s="144">
        <v>30</v>
      </c>
      <c r="B36" s="138" t="s">
        <v>227</v>
      </c>
      <c r="C36" s="137"/>
    </row>
    <row r="37" spans="1:3" s="96" customFormat="1">
      <c r="A37" s="144">
        <v>31</v>
      </c>
      <c r="B37" s="139" t="s">
        <v>226</v>
      </c>
      <c r="C37" s="137"/>
    </row>
    <row r="38" spans="1:3" s="96" customFormat="1" ht="25.5">
      <c r="A38" s="144">
        <v>32</v>
      </c>
      <c r="B38" s="138" t="s">
        <v>225</v>
      </c>
      <c r="C38" s="137"/>
    </row>
    <row r="39" spans="1:3" s="96" customFormat="1" ht="25.5">
      <c r="A39" s="144">
        <v>33</v>
      </c>
      <c r="B39" s="138" t="s">
        <v>214</v>
      </c>
      <c r="C39" s="137"/>
    </row>
    <row r="40" spans="1:3" s="96" customFormat="1">
      <c r="A40" s="144">
        <v>34</v>
      </c>
      <c r="B40" s="142" t="s">
        <v>224</v>
      </c>
      <c r="C40" s="137"/>
    </row>
    <row r="41" spans="1:3" s="96" customFormat="1">
      <c r="A41" s="144">
        <v>35</v>
      </c>
      <c r="B41" s="143" t="s">
        <v>223</v>
      </c>
      <c r="C41" s="135">
        <f>C30-C35</f>
        <v>328780000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222</v>
      </c>
      <c r="C43" s="135">
        <f>SUM(C44:C46)</f>
        <v>822565281.0014888</v>
      </c>
    </row>
    <row r="44" spans="1:3" s="96" customFormat="1">
      <c r="A44" s="144">
        <v>37</v>
      </c>
      <c r="B44" s="133" t="s">
        <v>221</v>
      </c>
      <c r="C44" s="137">
        <v>654272200</v>
      </c>
    </row>
    <row r="45" spans="1:3" s="96" customFormat="1">
      <c r="A45" s="144">
        <v>38</v>
      </c>
      <c r="B45" s="133" t="s">
        <v>220</v>
      </c>
      <c r="C45" s="137">
        <v>0</v>
      </c>
    </row>
    <row r="46" spans="1:3" s="96" customFormat="1">
      <c r="A46" s="144">
        <v>39</v>
      </c>
      <c r="B46" s="133" t="s">
        <v>219</v>
      </c>
      <c r="C46" s="137">
        <v>168293081.00148878</v>
      </c>
    </row>
    <row r="47" spans="1:3" s="96" customFormat="1">
      <c r="A47" s="144">
        <v>40</v>
      </c>
      <c r="B47" s="148" t="s">
        <v>218</v>
      </c>
      <c r="C47" s="135">
        <f>SUM(C48:C51)</f>
        <v>0</v>
      </c>
    </row>
    <row r="48" spans="1:3" s="96" customFormat="1">
      <c r="A48" s="144">
        <v>41</v>
      </c>
      <c r="B48" s="138" t="s">
        <v>217</v>
      </c>
      <c r="C48" s="137"/>
    </row>
    <row r="49" spans="1:3" s="96" customFormat="1">
      <c r="A49" s="144">
        <v>42</v>
      </c>
      <c r="B49" s="139" t="s">
        <v>216</v>
      </c>
      <c r="C49" s="137"/>
    </row>
    <row r="50" spans="1:3" s="96" customFormat="1">
      <c r="A50" s="144">
        <v>43</v>
      </c>
      <c r="B50" s="138" t="s">
        <v>215</v>
      </c>
      <c r="C50" s="137"/>
    </row>
    <row r="51" spans="1:3" s="96" customFormat="1" ht="25.5">
      <c r="A51" s="144">
        <v>44</v>
      </c>
      <c r="B51" s="138" t="s">
        <v>214</v>
      </c>
      <c r="C51" s="137"/>
    </row>
    <row r="52" spans="1:3" s="96" customFormat="1" ht="13.5" thickBot="1">
      <c r="A52" s="149">
        <v>45</v>
      </c>
      <c r="B52" s="150" t="s">
        <v>213</v>
      </c>
      <c r="C52" s="151">
        <f>C43-C47</f>
        <v>822565281.0014888</v>
      </c>
    </row>
    <row r="54" spans="1:3" ht="15">
      <c r="B54" s="554" t="s">
        <v>523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showGridLines="0" workbookViewId="0">
      <selection activeCell="C2" sqref="C2"/>
    </sheetView>
  </sheetViews>
  <sheetFormatPr defaultColWidth="9.140625" defaultRowHeight="12.75"/>
  <cols>
    <col min="1" max="1" width="9.42578125" style="313" bestFit="1" customWidth="1"/>
    <col min="2" max="2" width="59" style="313" customWidth="1"/>
    <col min="3" max="3" width="16.7109375" style="313" bestFit="1" customWidth="1"/>
    <col min="4" max="4" width="16" style="313" bestFit="1" customWidth="1"/>
    <col min="5" max="16384" width="9.140625" style="313"/>
  </cols>
  <sheetData>
    <row r="1" spans="1:4" ht="15">
      <c r="A1" s="389" t="s">
        <v>35</v>
      </c>
      <c r="B1" s="390" t="s">
        <v>504</v>
      </c>
    </row>
    <row r="2" spans="1:4" s="279" customFormat="1" ht="15.75" customHeight="1">
      <c r="A2" s="279" t="s">
        <v>36</v>
      </c>
      <c r="B2" s="551">
        <f>'1. key ratios '!B2</f>
        <v>44104</v>
      </c>
    </row>
    <row r="3" spans="1:4" s="279" customFormat="1" ht="15.75" customHeight="1"/>
    <row r="4" spans="1:4" ht="13.5" thickBot="1">
      <c r="A4" s="340" t="s">
        <v>419</v>
      </c>
      <c r="B4" s="403" t="s">
        <v>420</v>
      </c>
    </row>
    <row r="5" spans="1:4" s="404" customFormat="1">
      <c r="A5" s="496" t="s">
        <v>423</v>
      </c>
      <c r="B5" s="497"/>
      <c r="C5" s="391" t="s">
        <v>421</v>
      </c>
      <c r="D5" s="392" t="s">
        <v>422</v>
      </c>
    </row>
    <row r="6" spans="1:4" s="405" customFormat="1">
      <c r="A6" s="393">
        <v>1</v>
      </c>
      <c r="B6" s="394" t="s">
        <v>424</v>
      </c>
      <c r="C6" s="394"/>
      <c r="D6" s="395"/>
    </row>
    <row r="7" spans="1:4" s="405" customFormat="1">
      <c r="A7" s="396" t="s">
        <v>410</v>
      </c>
      <c r="B7" s="397" t="s">
        <v>425</v>
      </c>
      <c r="C7" s="555">
        <v>4.4999999999999998E-2</v>
      </c>
      <c r="D7" s="557">
        <v>682306831.66229951</v>
      </c>
    </row>
    <row r="8" spans="1:4" s="405" customFormat="1">
      <c r="A8" s="396" t="s">
        <v>411</v>
      </c>
      <c r="B8" s="397" t="s">
        <v>426</v>
      </c>
      <c r="C8" s="555">
        <v>0.06</v>
      </c>
      <c r="D8" s="557">
        <v>909742442.21639931</v>
      </c>
    </row>
    <row r="9" spans="1:4" s="405" customFormat="1">
      <c r="A9" s="396" t="s">
        <v>412</v>
      </c>
      <c r="B9" s="397" t="s">
        <v>427</v>
      </c>
      <c r="C9" s="555">
        <v>0.08</v>
      </c>
      <c r="D9" s="557">
        <v>1212989922.9551992</v>
      </c>
    </row>
    <row r="10" spans="1:4" s="405" customFormat="1">
      <c r="A10" s="393" t="s">
        <v>413</v>
      </c>
      <c r="B10" s="394" t="s">
        <v>428</v>
      </c>
      <c r="C10" s="400"/>
      <c r="D10" s="558"/>
    </row>
    <row r="11" spans="1:4" s="406" customFormat="1">
      <c r="A11" s="398" t="s">
        <v>414</v>
      </c>
      <c r="B11" s="399" t="s">
        <v>429</v>
      </c>
      <c r="C11" s="402">
        <v>0</v>
      </c>
      <c r="D11" s="559">
        <v>0</v>
      </c>
    </row>
    <row r="12" spans="1:4" s="406" customFormat="1">
      <c r="A12" s="398" t="s">
        <v>415</v>
      </c>
      <c r="B12" s="399" t="s">
        <v>430</v>
      </c>
      <c r="C12" s="402">
        <v>0</v>
      </c>
      <c r="D12" s="559">
        <v>0</v>
      </c>
    </row>
    <row r="13" spans="1:4" s="406" customFormat="1">
      <c r="A13" s="398" t="s">
        <v>416</v>
      </c>
      <c r="B13" s="399" t="s">
        <v>431</v>
      </c>
      <c r="C13" s="402">
        <v>1.4999999999999999E-2</v>
      </c>
      <c r="D13" s="559">
        <v>227435610.55409983</v>
      </c>
    </row>
    <row r="14" spans="1:4" s="406" customFormat="1">
      <c r="A14" s="393" t="s">
        <v>417</v>
      </c>
      <c r="B14" s="394" t="s">
        <v>432</v>
      </c>
      <c r="C14" s="400"/>
      <c r="D14" s="558"/>
    </row>
    <row r="15" spans="1:4" s="406" customFormat="1">
      <c r="A15" s="398">
        <v>3.1</v>
      </c>
      <c r="B15" s="399" t="s">
        <v>438</v>
      </c>
      <c r="C15" s="402">
        <v>8.7825662692606454E-3</v>
      </c>
      <c r="D15" s="559">
        <v>133164554.77874251</v>
      </c>
    </row>
    <row r="16" spans="1:4" s="406" customFormat="1">
      <c r="A16" s="398">
        <v>3.2</v>
      </c>
      <c r="B16" s="399" t="s">
        <v>439</v>
      </c>
      <c r="C16" s="402">
        <v>1.1735622240256434E-2</v>
      </c>
      <c r="D16" s="559">
        <v>177939893.96299967</v>
      </c>
    </row>
    <row r="17" spans="1:6" s="405" customFormat="1" ht="13.5" thickBot="1">
      <c r="A17" s="398">
        <v>3.3</v>
      </c>
      <c r="B17" s="399" t="s">
        <v>440</v>
      </c>
      <c r="C17" s="402">
        <v>3.7612659176433832E-2</v>
      </c>
      <c r="D17" s="559">
        <v>570297206.95703292</v>
      </c>
    </row>
    <row r="18" spans="1:6" s="404" customFormat="1">
      <c r="A18" s="498" t="s">
        <v>435</v>
      </c>
      <c r="B18" s="499"/>
      <c r="C18" s="556" t="s">
        <v>502</v>
      </c>
      <c r="D18" s="560" t="s">
        <v>503</v>
      </c>
    </row>
    <row r="19" spans="1:6" s="405" customFormat="1">
      <c r="A19" s="401">
        <v>4</v>
      </c>
      <c r="B19" s="399" t="s">
        <v>433</v>
      </c>
      <c r="C19" s="402">
        <v>6.8782566269260645E-2</v>
      </c>
      <c r="D19" s="561">
        <v>1042906996.9951419</v>
      </c>
    </row>
    <row r="20" spans="1:6" s="405" customFormat="1">
      <c r="A20" s="401">
        <v>5</v>
      </c>
      <c r="B20" s="399" t="s">
        <v>145</v>
      </c>
      <c r="C20" s="402">
        <v>8.6735622240256438E-2</v>
      </c>
      <c r="D20" s="561">
        <v>1315117946.7334988</v>
      </c>
    </row>
    <row r="21" spans="1:6" s="405" customFormat="1" ht="13.5" thickBot="1">
      <c r="A21" s="407" t="s">
        <v>418</v>
      </c>
      <c r="B21" s="408" t="s">
        <v>434</v>
      </c>
      <c r="C21" s="409">
        <v>0.13261265917643383</v>
      </c>
      <c r="D21" s="562">
        <v>2010722740.466332</v>
      </c>
    </row>
    <row r="22" spans="1:6">
      <c r="F22" s="340"/>
    </row>
    <row r="23" spans="1:6" ht="51">
      <c r="B23" s="339" t="s">
        <v>453</v>
      </c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zoomScaleNormal="100" workbookViewId="0">
      <pane xSplit="1" ySplit="5" topLeftCell="B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5">
      <c r="A1" s="2" t="s">
        <v>35</v>
      </c>
      <c r="B1" s="3" t="s">
        <v>504</v>
      </c>
      <c r="E1" s="4"/>
    </row>
    <row r="2" spans="1:5" s="111" customFormat="1" ht="12.75">
      <c r="A2" s="2" t="s">
        <v>36</v>
      </c>
      <c r="B2" s="550">
        <f>'1. key ratios '!B2</f>
        <v>44104</v>
      </c>
    </row>
    <row r="3" spans="1:5" s="111" customFormat="1" ht="12.75">
      <c r="A3" s="152"/>
    </row>
    <row r="4" spans="1:5" s="111" customFormat="1" ht="13.5" thickBot="1">
      <c r="A4" s="111" t="s">
        <v>91</v>
      </c>
      <c r="B4" s="271" t="s">
        <v>297</v>
      </c>
      <c r="D4" s="56" t="s">
        <v>78</v>
      </c>
    </row>
    <row r="5" spans="1:5" ht="25.5">
      <c r="A5" s="153" t="s">
        <v>11</v>
      </c>
      <c r="B5" s="302" t="s">
        <v>351</v>
      </c>
      <c r="C5" s="154" t="s">
        <v>98</v>
      </c>
      <c r="D5" s="155" t="s">
        <v>99</v>
      </c>
    </row>
    <row r="6" spans="1:5" ht="15.75">
      <c r="A6" s="117">
        <v>1</v>
      </c>
      <c r="B6" s="156" t="s">
        <v>40</v>
      </c>
      <c r="C6" s="157">
        <v>688882034.86199999</v>
      </c>
      <c r="D6" s="439"/>
      <c r="E6" s="158"/>
    </row>
    <row r="7" spans="1:5" ht="15.75">
      <c r="A7" s="117">
        <v>2</v>
      </c>
      <c r="B7" s="159" t="s">
        <v>41</v>
      </c>
      <c r="C7" s="160">
        <v>2094125647.2399998</v>
      </c>
      <c r="D7" s="440"/>
      <c r="E7" s="158"/>
    </row>
    <row r="8" spans="1:5" ht="15.75">
      <c r="A8" s="117">
        <v>3</v>
      </c>
      <c r="B8" s="159" t="s">
        <v>42</v>
      </c>
      <c r="C8" s="160">
        <v>1288173844.4200001</v>
      </c>
      <c r="D8" s="440"/>
      <c r="E8" s="158"/>
    </row>
    <row r="9" spans="1:5" ht="15.75">
      <c r="A9" s="117">
        <v>4</v>
      </c>
      <c r="B9" s="159" t="s">
        <v>43</v>
      </c>
      <c r="C9" s="160">
        <v>303.24</v>
      </c>
      <c r="D9" s="440"/>
      <c r="E9" s="158"/>
    </row>
    <row r="10" spans="1:5" ht="15.75">
      <c r="A10" s="117">
        <v>5</v>
      </c>
      <c r="B10" s="159" t="s">
        <v>44</v>
      </c>
      <c r="C10" s="160">
        <v>2061639938.1466</v>
      </c>
      <c r="D10" s="440"/>
      <c r="E10" s="158"/>
    </row>
    <row r="11" spans="1:5" ht="15.75">
      <c r="A11" s="117">
        <v>5.0999999999999996</v>
      </c>
      <c r="B11" s="272" t="s">
        <v>449</v>
      </c>
      <c r="C11" s="160">
        <v>-472000</v>
      </c>
      <c r="D11" s="563" t="s">
        <v>527</v>
      </c>
      <c r="E11" s="162"/>
    </row>
    <row r="12" spans="1:5" ht="15.75">
      <c r="A12" s="117">
        <v>6.1</v>
      </c>
      <c r="B12" s="436" t="s">
        <v>45</v>
      </c>
      <c r="C12" s="161">
        <v>12669526430.130299</v>
      </c>
      <c r="D12" s="563"/>
      <c r="E12" s="162"/>
    </row>
    <row r="13" spans="1:5" ht="15.75">
      <c r="A13" s="117">
        <v>6.2</v>
      </c>
      <c r="B13" s="272" t="s">
        <v>46</v>
      </c>
      <c r="C13" s="161">
        <v>-779889489.90470409</v>
      </c>
      <c r="D13" s="563"/>
      <c r="E13" s="158"/>
    </row>
    <row r="14" spans="1:5" ht="15.75">
      <c r="A14" s="117" t="s">
        <v>450</v>
      </c>
      <c r="B14" s="437" t="s">
        <v>451</v>
      </c>
      <c r="C14" s="161">
        <v>-215760337.80420008</v>
      </c>
      <c r="D14" s="563" t="s">
        <v>527</v>
      </c>
      <c r="E14" s="158"/>
    </row>
    <row r="15" spans="1:5" ht="15.75">
      <c r="A15" s="117">
        <v>6</v>
      </c>
      <c r="B15" s="159" t="s">
        <v>47</v>
      </c>
      <c r="C15" s="433">
        <f>C12+C13</f>
        <v>11889636940.225594</v>
      </c>
      <c r="D15" s="563"/>
      <c r="E15" s="158"/>
    </row>
    <row r="16" spans="1:5" ht="15.75">
      <c r="A16" s="117">
        <v>7</v>
      </c>
      <c r="B16" s="159" t="s">
        <v>48</v>
      </c>
      <c r="C16" s="160">
        <v>284656062.14210004</v>
      </c>
      <c r="D16" s="563"/>
      <c r="E16" s="158"/>
    </row>
    <row r="17" spans="1:5" ht="15.75">
      <c r="A17" s="117">
        <v>8</v>
      </c>
      <c r="B17" s="300" t="s">
        <v>209</v>
      </c>
      <c r="C17" s="160">
        <v>104472444.78</v>
      </c>
      <c r="D17" s="563"/>
      <c r="E17" s="158"/>
    </row>
    <row r="18" spans="1:5" ht="15.75">
      <c r="A18" s="117">
        <v>9</v>
      </c>
      <c r="B18" s="159" t="s">
        <v>49</v>
      </c>
      <c r="C18" s="160">
        <v>127347177.02000001</v>
      </c>
      <c r="D18" s="563"/>
      <c r="E18" s="158"/>
    </row>
    <row r="19" spans="1:5" ht="15.75">
      <c r="A19" s="117">
        <v>9.1</v>
      </c>
      <c r="B19" s="163" t="s">
        <v>94</v>
      </c>
      <c r="C19" s="161">
        <v>9878148.8699999992</v>
      </c>
      <c r="D19" s="563" t="s">
        <v>528</v>
      </c>
      <c r="E19" s="158"/>
    </row>
    <row r="20" spans="1:5" ht="15.75">
      <c r="A20" s="117">
        <v>9.1999999999999993</v>
      </c>
      <c r="B20" s="163" t="s">
        <v>95</v>
      </c>
      <c r="C20" s="161">
        <v>1595579</v>
      </c>
      <c r="D20" s="563" t="s">
        <v>529</v>
      </c>
      <c r="E20" s="158"/>
    </row>
    <row r="21" spans="1:5" ht="15.75">
      <c r="A21" s="117">
        <v>9.3000000000000007</v>
      </c>
      <c r="B21" s="273" t="s">
        <v>279</v>
      </c>
      <c r="C21" s="161">
        <v>0</v>
      </c>
      <c r="D21" s="563" t="s">
        <v>530</v>
      </c>
      <c r="E21" s="158"/>
    </row>
    <row r="22" spans="1:5" ht="15.75">
      <c r="A22" s="117">
        <v>10</v>
      </c>
      <c r="B22" s="159" t="s">
        <v>50</v>
      </c>
      <c r="C22" s="160">
        <v>517647653.14999998</v>
      </c>
      <c r="D22" s="440"/>
      <c r="E22" s="158"/>
    </row>
    <row r="23" spans="1:5" ht="15.75">
      <c r="A23" s="117">
        <v>10.1</v>
      </c>
      <c r="B23" s="163" t="s">
        <v>96</v>
      </c>
      <c r="C23" s="160">
        <v>126388794.70999999</v>
      </c>
      <c r="D23" s="563" t="s">
        <v>531</v>
      </c>
      <c r="E23" s="167"/>
    </row>
    <row r="24" spans="1:5" ht="15.75">
      <c r="A24" s="117">
        <v>11</v>
      </c>
      <c r="B24" s="164" t="s">
        <v>51</v>
      </c>
      <c r="C24" s="165">
        <v>285517336.76079941</v>
      </c>
      <c r="D24" s="564"/>
      <c r="E24" s="158"/>
    </row>
    <row r="25" spans="1:5" ht="15.75">
      <c r="A25" s="117">
        <v>11.1</v>
      </c>
      <c r="B25" s="163" t="s">
        <v>524</v>
      </c>
      <c r="C25" s="165">
        <v>31965239.84</v>
      </c>
      <c r="D25" s="563" t="s">
        <v>525</v>
      </c>
      <c r="E25" s="158"/>
    </row>
    <row r="26" spans="1:5" ht="15.75">
      <c r="A26" s="117">
        <v>12</v>
      </c>
      <c r="B26" s="166" t="s">
        <v>52</v>
      </c>
      <c r="C26" s="434">
        <f>SUM(C6:C10,C15:C18,C22,C24)</f>
        <v>19342099381.987095</v>
      </c>
      <c r="D26" s="440"/>
      <c r="E26" s="158"/>
    </row>
    <row r="27" spans="1:5" ht="15.75">
      <c r="A27" s="117">
        <v>13</v>
      </c>
      <c r="B27" s="159" t="s">
        <v>54</v>
      </c>
      <c r="C27" s="168">
        <v>257459383.68000001</v>
      </c>
      <c r="D27" s="440"/>
      <c r="E27" s="158"/>
    </row>
    <row r="28" spans="1:5" ht="15.75">
      <c r="A28" s="117">
        <v>14</v>
      </c>
      <c r="B28" s="159" t="s">
        <v>55</v>
      </c>
      <c r="C28" s="160">
        <v>2731043498.6564999</v>
      </c>
      <c r="D28" s="440"/>
      <c r="E28" s="158"/>
    </row>
    <row r="29" spans="1:5" ht="15.75">
      <c r="A29" s="117">
        <v>15</v>
      </c>
      <c r="B29" s="159" t="s">
        <v>56</v>
      </c>
      <c r="C29" s="160">
        <v>2809145316.5500002</v>
      </c>
      <c r="D29" s="440"/>
      <c r="E29" s="158"/>
    </row>
    <row r="30" spans="1:5" ht="15.75">
      <c r="A30" s="117">
        <v>16</v>
      </c>
      <c r="B30" s="159" t="s">
        <v>57</v>
      </c>
      <c r="C30" s="160">
        <v>6892317513.3900003</v>
      </c>
      <c r="D30" s="440"/>
      <c r="E30" s="158"/>
    </row>
    <row r="31" spans="1:5" ht="15.75">
      <c r="A31" s="117">
        <v>17</v>
      </c>
      <c r="B31" s="159" t="s">
        <v>58</v>
      </c>
      <c r="C31" s="160">
        <v>1141461781.23</v>
      </c>
      <c r="D31" s="440"/>
      <c r="E31" s="158"/>
    </row>
    <row r="32" spans="1:5" ht="15.75">
      <c r="A32" s="117">
        <v>18</v>
      </c>
      <c r="B32" s="159" t="s">
        <v>59</v>
      </c>
      <c r="C32" s="160">
        <v>2203113287.4899998</v>
      </c>
      <c r="D32" s="440"/>
      <c r="E32" s="158"/>
    </row>
    <row r="33" spans="1:5" ht="15.75">
      <c r="A33" s="117">
        <v>19</v>
      </c>
      <c r="B33" s="159" t="s">
        <v>60</v>
      </c>
      <c r="C33" s="160">
        <v>107547508.70999999</v>
      </c>
      <c r="D33" s="440"/>
      <c r="E33" s="158"/>
    </row>
    <row r="34" spans="1:5" ht="15.75">
      <c r="A34" s="117">
        <v>20</v>
      </c>
      <c r="B34" s="159" t="s">
        <v>61</v>
      </c>
      <c r="C34" s="160">
        <v>456540776.25810003</v>
      </c>
      <c r="D34" s="440"/>
      <c r="E34" s="158"/>
    </row>
    <row r="35" spans="1:5" ht="15.75">
      <c r="A35" s="117">
        <v>20.100000000000001</v>
      </c>
      <c r="B35" s="438" t="s">
        <v>452</v>
      </c>
      <c r="C35" s="165">
        <v>26516148.648499999</v>
      </c>
      <c r="D35" s="564" t="s">
        <v>527</v>
      </c>
      <c r="E35" s="167"/>
    </row>
    <row r="36" spans="1:5" ht="15.75">
      <c r="A36" s="117">
        <v>21</v>
      </c>
      <c r="B36" s="164" t="s">
        <v>62</v>
      </c>
      <c r="C36" s="165">
        <v>1042232600</v>
      </c>
      <c r="D36" s="564"/>
      <c r="E36" s="158"/>
    </row>
    <row r="37" spans="1:5" ht="15.75">
      <c r="A37" s="565">
        <v>21.1</v>
      </c>
      <c r="B37" s="169" t="s">
        <v>97</v>
      </c>
      <c r="C37" s="170">
        <v>654272200</v>
      </c>
      <c r="D37" s="569" t="s">
        <v>532</v>
      </c>
      <c r="E37" s="158"/>
    </row>
    <row r="38" spans="1:5" ht="15.75">
      <c r="A38" s="566">
        <v>21.2</v>
      </c>
      <c r="B38" s="567" t="s">
        <v>526</v>
      </c>
      <c r="C38" s="568">
        <v>328780000</v>
      </c>
      <c r="D38" s="569" t="s">
        <v>533</v>
      </c>
      <c r="E38" s="158"/>
    </row>
    <row r="39" spans="1:5" ht="15.75">
      <c r="A39" s="117">
        <v>22</v>
      </c>
      <c r="B39" s="166" t="s">
        <v>63</v>
      </c>
      <c r="C39" s="434">
        <f>SUM(C27:C34)+C36</f>
        <v>17640861665.9646</v>
      </c>
      <c r="D39" s="440"/>
      <c r="E39" s="158"/>
    </row>
    <row r="40" spans="1:5" ht="15.75">
      <c r="A40" s="117">
        <v>23</v>
      </c>
      <c r="B40" s="164" t="s">
        <v>65</v>
      </c>
      <c r="C40" s="160">
        <v>27993660.18</v>
      </c>
      <c r="D40" s="440" t="s">
        <v>534</v>
      </c>
      <c r="E40" s="158"/>
    </row>
    <row r="41" spans="1:5" ht="15.75">
      <c r="A41" s="117">
        <v>24</v>
      </c>
      <c r="B41" s="164" t="s">
        <v>66</v>
      </c>
      <c r="C41" s="160">
        <v>0</v>
      </c>
      <c r="D41" s="440"/>
      <c r="E41" s="158"/>
    </row>
    <row r="42" spans="1:5" ht="15.75">
      <c r="A42" s="117">
        <v>25</v>
      </c>
      <c r="B42" s="164" t="s">
        <v>67</v>
      </c>
      <c r="C42" s="160">
        <v>-2237680.2000000002</v>
      </c>
      <c r="D42" s="440" t="s">
        <v>535</v>
      </c>
      <c r="E42" s="158"/>
    </row>
    <row r="43" spans="1:5" ht="15.75">
      <c r="A43" s="117">
        <v>26</v>
      </c>
      <c r="B43" s="164" t="s">
        <v>68</v>
      </c>
      <c r="C43" s="160">
        <v>214505608.98999998</v>
      </c>
      <c r="D43" s="440" t="s">
        <v>536</v>
      </c>
      <c r="E43" s="158"/>
    </row>
    <row r="44" spans="1:5" ht="15.75">
      <c r="A44" s="117">
        <v>27</v>
      </c>
      <c r="B44" s="164" t="s">
        <v>69</v>
      </c>
      <c r="C44" s="160">
        <v>0</v>
      </c>
      <c r="D44" s="440"/>
      <c r="E44" s="167"/>
    </row>
    <row r="45" spans="1:5" ht="15.75">
      <c r="A45" s="117">
        <v>28</v>
      </c>
      <c r="B45" s="164" t="s">
        <v>70</v>
      </c>
      <c r="C45" s="160">
        <v>1425709942.7524972</v>
      </c>
      <c r="D45" s="440" t="s">
        <v>537</v>
      </c>
    </row>
    <row r="46" spans="1:5" ht="15.75">
      <c r="A46" s="117">
        <v>29</v>
      </c>
      <c r="B46" s="164" t="s">
        <v>71</v>
      </c>
      <c r="C46" s="160">
        <v>35266184.269999996</v>
      </c>
      <c r="D46" s="440" t="s">
        <v>538</v>
      </c>
    </row>
    <row r="47" spans="1:5" ht="16.5" thickBot="1">
      <c r="A47" s="171">
        <v>30</v>
      </c>
      <c r="B47" s="172" t="s">
        <v>277</v>
      </c>
      <c r="C47" s="435">
        <f>SUM(C40:C46)</f>
        <v>1701237715.9924972</v>
      </c>
      <c r="D47" s="4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90" workbookViewId="0">
      <pane xSplit="1" ySplit="4" topLeftCell="B5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5.85546875" style="4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35</v>
      </c>
      <c r="B1" s="4" t="s">
        <v>504</v>
      </c>
    </row>
    <row r="2" spans="1:19">
      <c r="A2" s="2" t="s">
        <v>36</v>
      </c>
      <c r="B2" s="547">
        <f>'1. key ratios '!B2</f>
        <v>44104</v>
      </c>
    </row>
    <row r="4" spans="1:19" ht="26.25" thickBot="1">
      <c r="A4" s="4" t="s">
        <v>259</v>
      </c>
      <c r="B4" s="324" t="s">
        <v>386</v>
      </c>
    </row>
    <row r="5" spans="1:19" s="310" customFormat="1">
      <c r="A5" s="305"/>
      <c r="B5" s="306"/>
      <c r="C5" s="307" t="s">
        <v>0</v>
      </c>
      <c r="D5" s="307" t="s">
        <v>1</v>
      </c>
      <c r="E5" s="307" t="s">
        <v>2</v>
      </c>
      <c r="F5" s="307" t="s">
        <v>3</v>
      </c>
      <c r="G5" s="307" t="s">
        <v>4</v>
      </c>
      <c r="H5" s="307" t="s">
        <v>10</v>
      </c>
      <c r="I5" s="307" t="s">
        <v>13</v>
      </c>
      <c r="J5" s="307" t="s">
        <v>14</v>
      </c>
      <c r="K5" s="307" t="s">
        <v>15</v>
      </c>
      <c r="L5" s="307" t="s">
        <v>16</v>
      </c>
      <c r="M5" s="307" t="s">
        <v>17</v>
      </c>
      <c r="N5" s="307" t="s">
        <v>18</v>
      </c>
      <c r="O5" s="307" t="s">
        <v>369</v>
      </c>
      <c r="P5" s="307" t="s">
        <v>370</v>
      </c>
      <c r="Q5" s="307" t="s">
        <v>371</v>
      </c>
      <c r="R5" s="308" t="s">
        <v>372</v>
      </c>
      <c r="S5" s="309" t="s">
        <v>373</v>
      </c>
    </row>
    <row r="6" spans="1:19" s="310" customFormat="1" ht="99" customHeight="1">
      <c r="A6" s="311"/>
      <c r="B6" s="504" t="s">
        <v>374</v>
      </c>
      <c r="C6" s="500">
        <v>0</v>
      </c>
      <c r="D6" s="501"/>
      <c r="E6" s="500">
        <v>0.2</v>
      </c>
      <c r="F6" s="501"/>
      <c r="G6" s="500">
        <v>0.35</v>
      </c>
      <c r="H6" s="501"/>
      <c r="I6" s="500">
        <v>0.5</v>
      </c>
      <c r="J6" s="501"/>
      <c r="K6" s="500">
        <v>0.75</v>
      </c>
      <c r="L6" s="501"/>
      <c r="M6" s="500">
        <v>1</v>
      </c>
      <c r="N6" s="501"/>
      <c r="O6" s="500">
        <v>1.5</v>
      </c>
      <c r="P6" s="501"/>
      <c r="Q6" s="500">
        <v>2.5</v>
      </c>
      <c r="R6" s="501"/>
      <c r="S6" s="502" t="s">
        <v>258</v>
      </c>
    </row>
    <row r="7" spans="1:19" s="310" customFormat="1" ht="30.75" customHeight="1">
      <c r="A7" s="311"/>
      <c r="B7" s="505"/>
      <c r="C7" s="301" t="s">
        <v>261</v>
      </c>
      <c r="D7" s="301" t="s">
        <v>260</v>
      </c>
      <c r="E7" s="301" t="s">
        <v>261</v>
      </c>
      <c r="F7" s="301" t="s">
        <v>260</v>
      </c>
      <c r="G7" s="301" t="s">
        <v>261</v>
      </c>
      <c r="H7" s="301" t="s">
        <v>260</v>
      </c>
      <c r="I7" s="301" t="s">
        <v>261</v>
      </c>
      <c r="J7" s="301" t="s">
        <v>260</v>
      </c>
      <c r="K7" s="301" t="s">
        <v>261</v>
      </c>
      <c r="L7" s="301" t="s">
        <v>260</v>
      </c>
      <c r="M7" s="301" t="s">
        <v>261</v>
      </c>
      <c r="N7" s="301" t="s">
        <v>260</v>
      </c>
      <c r="O7" s="301" t="s">
        <v>261</v>
      </c>
      <c r="P7" s="301" t="s">
        <v>260</v>
      </c>
      <c r="Q7" s="301" t="s">
        <v>261</v>
      </c>
      <c r="R7" s="301" t="s">
        <v>260</v>
      </c>
      <c r="S7" s="503"/>
    </row>
    <row r="8" spans="1:19" s="175" customFormat="1">
      <c r="A8" s="173">
        <v>1</v>
      </c>
      <c r="B8" s="1" t="s">
        <v>101</v>
      </c>
      <c r="C8" s="174">
        <v>1380070853.1679001</v>
      </c>
      <c r="D8" s="174"/>
      <c r="E8" s="174">
        <v>0</v>
      </c>
      <c r="F8" s="174"/>
      <c r="G8" s="174">
        <v>0</v>
      </c>
      <c r="H8" s="174"/>
      <c r="I8" s="174">
        <v>0</v>
      </c>
      <c r="J8" s="174"/>
      <c r="K8" s="174">
        <v>0</v>
      </c>
      <c r="L8" s="174"/>
      <c r="M8" s="174">
        <v>1890988442.1400001</v>
      </c>
      <c r="N8" s="174"/>
      <c r="O8" s="174">
        <v>0</v>
      </c>
      <c r="P8" s="174"/>
      <c r="Q8" s="174">
        <v>0</v>
      </c>
      <c r="R8" s="174"/>
      <c r="S8" s="325">
        <f>$C$6*SUM(C8:D8)+$E$6*SUM(E8:F8)+$G$6*SUM(G8:H8)+$I$6*SUM(I8:J8)+$K$6*SUM(K8:L8)+$M$6*SUM(M8:N8)+$O$6*SUM(O8:P8)+$Q$6*SUM(Q8:R8)</f>
        <v>1890988442.1400001</v>
      </c>
    </row>
    <row r="9" spans="1:19" s="175" customFormat="1">
      <c r="A9" s="173">
        <v>2</v>
      </c>
      <c r="B9" s="1" t="s">
        <v>102</v>
      </c>
      <c r="C9" s="174">
        <v>0</v>
      </c>
      <c r="D9" s="174"/>
      <c r="E9" s="174">
        <v>0</v>
      </c>
      <c r="F9" s="174"/>
      <c r="G9" s="174">
        <v>0</v>
      </c>
      <c r="H9" s="174"/>
      <c r="I9" s="174">
        <v>0</v>
      </c>
      <c r="J9" s="174"/>
      <c r="K9" s="174">
        <v>0</v>
      </c>
      <c r="L9" s="174"/>
      <c r="M9" s="174">
        <v>0</v>
      </c>
      <c r="N9" s="174"/>
      <c r="O9" s="174">
        <v>0</v>
      </c>
      <c r="P9" s="174"/>
      <c r="Q9" s="174">
        <v>0</v>
      </c>
      <c r="R9" s="174"/>
      <c r="S9" s="325">
        <f t="shared" ref="S9:S21" si="0">$C$6*SUM(C9:D9)+$E$6*SUM(E9:F9)+$G$6*SUM(G9:H9)+$I$6*SUM(I9:J9)+$K$6*SUM(K9:L9)+$M$6*SUM(M9:N9)+$O$6*SUM(O9:P9)+$Q$6*SUM(Q9:R9)</f>
        <v>0</v>
      </c>
    </row>
    <row r="10" spans="1:19" s="175" customFormat="1">
      <c r="A10" s="173">
        <v>3</v>
      </c>
      <c r="B10" s="1" t="s">
        <v>280</v>
      </c>
      <c r="C10" s="174"/>
      <c r="D10" s="174"/>
      <c r="E10" s="174">
        <v>0</v>
      </c>
      <c r="F10" s="174"/>
      <c r="G10" s="174">
        <v>0</v>
      </c>
      <c r="H10" s="174"/>
      <c r="I10" s="174">
        <v>0</v>
      </c>
      <c r="J10" s="174"/>
      <c r="K10" s="174">
        <v>0</v>
      </c>
      <c r="L10" s="174"/>
      <c r="M10" s="174">
        <v>0</v>
      </c>
      <c r="N10" s="174"/>
      <c r="O10" s="174">
        <v>0</v>
      </c>
      <c r="P10" s="174"/>
      <c r="Q10" s="174">
        <v>0</v>
      </c>
      <c r="R10" s="174"/>
      <c r="S10" s="325">
        <f t="shared" si="0"/>
        <v>0</v>
      </c>
    </row>
    <row r="11" spans="1:19" s="175" customFormat="1">
      <c r="A11" s="173">
        <v>4</v>
      </c>
      <c r="B11" s="1" t="s">
        <v>103</v>
      </c>
      <c r="C11" s="174">
        <v>752378263.25999999</v>
      </c>
      <c r="D11" s="174"/>
      <c r="E11" s="174">
        <v>0</v>
      </c>
      <c r="F11" s="174"/>
      <c r="G11" s="174">
        <v>0</v>
      </c>
      <c r="H11" s="174"/>
      <c r="I11" s="174">
        <v>151655600.41999999</v>
      </c>
      <c r="J11" s="174"/>
      <c r="K11" s="174">
        <v>0</v>
      </c>
      <c r="L11" s="174"/>
      <c r="M11" s="174">
        <v>0</v>
      </c>
      <c r="N11" s="174"/>
      <c r="O11" s="174">
        <v>0</v>
      </c>
      <c r="P11" s="174"/>
      <c r="Q11" s="174">
        <v>0</v>
      </c>
      <c r="R11" s="174"/>
      <c r="S11" s="325">
        <f t="shared" si="0"/>
        <v>75827800.209999993</v>
      </c>
    </row>
    <row r="12" spans="1:19" s="175" customFormat="1">
      <c r="A12" s="173">
        <v>5</v>
      </c>
      <c r="B12" s="1" t="s">
        <v>104</v>
      </c>
      <c r="C12" s="174">
        <v>0</v>
      </c>
      <c r="D12" s="174"/>
      <c r="E12" s="174">
        <v>0</v>
      </c>
      <c r="F12" s="174"/>
      <c r="G12" s="174">
        <v>0</v>
      </c>
      <c r="H12" s="174"/>
      <c r="I12" s="174">
        <v>0</v>
      </c>
      <c r="J12" s="174"/>
      <c r="K12" s="174">
        <v>0</v>
      </c>
      <c r="L12" s="174"/>
      <c r="M12" s="174">
        <v>0</v>
      </c>
      <c r="N12" s="174"/>
      <c r="O12" s="174">
        <v>0</v>
      </c>
      <c r="P12" s="174"/>
      <c r="Q12" s="174">
        <v>0</v>
      </c>
      <c r="R12" s="174"/>
      <c r="S12" s="325">
        <f t="shared" si="0"/>
        <v>0</v>
      </c>
    </row>
    <row r="13" spans="1:19" s="175" customFormat="1">
      <c r="A13" s="173">
        <v>6</v>
      </c>
      <c r="B13" s="1" t="s">
        <v>105</v>
      </c>
      <c r="C13" s="174"/>
      <c r="D13" s="174"/>
      <c r="E13" s="174">
        <v>1250592332.74</v>
      </c>
      <c r="F13" s="174"/>
      <c r="G13" s="174">
        <v>0</v>
      </c>
      <c r="H13" s="174"/>
      <c r="I13" s="174">
        <v>142486430.27000001</v>
      </c>
      <c r="J13" s="174"/>
      <c r="K13" s="174">
        <v>0</v>
      </c>
      <c r="L13" s="174"/>
      <c r="M13" s="174">
        <v>86077.33</v>
      </c>
      <c r="N13" s="174"/>
      <c r="O13" s="174">
        <v>73506.149999999994</v>
      </c>
      <c r="P13" s="174"/>
      <c r="Q13" s="174">
        <v>0</v>
      </c>
      <c r="R13" s="174"/>
      <c r="S13" s="325">
        <f t="shared" si="0"/>
        <v>321558018.23800004</v>
      </c>
    </row>
    <row r="14" spans="1:19" s="175" customFormat="1">
      <c r="A14" s="173">
        <v>7</v>
      </c>
      <c r="B14" s="1" t="s">
        <v>106</v>
      </c>
      <c r="C14" s="174"/>
      <c r="D14" s="174"/>
      <c r="E14" s="174">
        <v>0</v>
      </c>
      <c r="F14" s="174"/>
      <c r="G14" s="174">
        <v>0</v>
      </c>
      <c r="H14" s="174"/>
      <c r="I14" s="174">
        <v>0</v>
      </c>
      <c r="J14" s="174"/>
      <c r="K14" s="174">
        <v>0</v>
      </c>
      <c r="L14" s="174"/>
      <c r="M14" s="174">
        <v>4720348949.3602705</v>
      </c>
      <c r="N14" s="174">
        <v>793525985.94274998</v>
      </c>
      <c r="O14" s="174">
        <v>72387514.006329998</v>
      </c>
      <c r="P14" s="174"/>
      <c r="Q14" s="174">
        <v>0</v>
      </c>
      <c r="R14" s="174"/>
      <c r="S14" s="325">
        <f t="shared" si="0"/>
        <v>5622456206.3125153</v>
      </c>
    </row>
    <row r="15" spans="1:19" s="175" customFormat="1">
      <c r="A15" s="173">
        <v>8</v>
      </c>
      <c r="B15" s="1" t="s">
        <v>107</v>
      </c>
      <c r="C15" s="174"/>
      <c r="D15" s="174"/>
      <c r="E15" s="174">
        <v>0</v>
      </c>
      <c r="F15" s="174"/>
      <c r="G15" s="174">
        <v>0</v>
      </c>
      <c r="H15" s="174"/>
      <c r="I15" s="174">
        <v>0</v>
      </c>
      <c r="J15" s="174"/>
      <c r="K15" s="174">
        <v>3602541465.1272998</v>
      </c>
      <c r="L15" s="174">
        <v>106940443.86915</v>
      </c>
      <c r="M15" s="174">
        <v>0</v>
      </c>
      <c r="N15" s="174">
        <v>0</v>
      </c>
      <c r="O15" s="174"/>
      <c r="P15" s="174"/>
      <c r="Q15" s="174">
        <v>0</v>
      </c>
      <c r="R15" s="174"/>
      <c r="S15" s="325">
        <f t="shared" si="0"/>
        <v>2782111431.7473373</v>
      </c>
    </row>
    <row r="16" spans="1:19" s="175" customFormat="1">
      <c r="A16" s="173">
        <v>9</v>
      </c>
      <c r="B16" s="1" t="s">
        <v>108</v>
      </c>
      <c r="C16" s="174"/>
      <c r="D16" s="174"/>
      <c r="E16" s="174">
        <v>0</v>
      </c>
      <c r="F16" s="174"/>
      <c r="G16" s="174">
        <v>3026556444.5851998</v>
      </c>
      <c r="H16" s="174"/>
      <c r="I16" s="174">
        <v>0</v>
      </c>
      <c r="J16" s="174"/>
      <c r="K16" s="174">
        <v>0</v>
      </c>
      <c r="L16" s="174"/>
      <c r="M16" s="174">
        <v>0</v>
      </c>
      <c r="N16" s="174"/>
      <c r="O16" s="174">
        <v>0</v>
      </c>
      <c r="P16" s="174"/>
      <c r="Q16" s="174">
        <v>0</v>
      </c>
      <c r="R16" s="174"/>
      <c r="S16" s="325">
        <f t="shared" si="0"/>
        <v>1059294755.6048199</v>
      </c>
    </row>
    <row r="17" spans="1:19" s="175" customFormat="1">
      <c r="A17" s="173">
        <v>10</v>
      </c>
      <c r="B17" s="1" t="s">
        <v>109</v>
      </c>
      <c r="C17" s="174"/>
      <c r="D17" s="174"/>
      <c r="E17" s="174">
        <v>0</v>
      </c>
      <c r="F17" s="174"/>
      <c r="G17" s="174">
        <v>0</v>
      </c>
      <c r="H17" s="174"/>
      <c r="I17" s="174">
        <v>12339527.0141</v>
      </c>
      <c r="J17" s="174"/>
      <c r="K17" s="174">
        <v>0</v>
      </c>
      <c r="L17" s="174"/>
      <c r="M17" s="174">
        <v>138711785.0178</v>
      </c>
      <c r="N17" s="174"/>
      <c r="O17" s="174">
        <v>16375715.969699999</v>
      </c>
      <c r="P17" s="174"/>
      <c r="Q17" s="174">
        <v>0</v>
      </c>
      <c r="R17" s="174"/>
      <c r="S17" s="325">
        <f t="shared" si="0"/>
        <v>169445122.47940001</v>
      </c>
    </row>
    <row r="18" spans="1:19" s="175" customFormat="1">
      <c r="A18" s="173">
        <v>11</v>
      </c>
      <c r="B18" s="1" t="s">
        <v>110</v>
      </c>
      <c r="C18" s="174"/>
      <c r="D18" s="174"/>
      <c r="E18" s="174">
        <v>0</v>
      </c>
      <c r="F18" s="174"/>
      <c r="G18" s="174">
        <v>0</v>
      </c>
      <c r="H18" s="174"/>
      <c r="I18" s="174">
        <v>0</v>
      </c>
      <c r="J18" s="174"/>
      <c r="K18" s="174">
        <v>0</v>
      </c>
      <c r="L18" s="174"/>
      <c r="M18" s="174">
        <v>780264877.55350006</v>
      </c>
      <c r="N18" s="174"/>
      <c r="O18" s="174">
        <v>224156064.7071</v>
      </c>
      <c r="P18" s="174"/>
      <c r="Q18" s="174">
        <v>21937878</v>
      </c>
      <c r="R18" s="174"/>
      <c r="S18" s="325">
        <f t="shared" si="0"/>
        <v>1171343669.61415</v>
      </c>
    </row>
    <row r="19" spans="1:19" s="175" customFormat="1">
      <c r="A19" s="173">
        <v>12</v>
      </c>
      <c r="B19" s="1" t="s">
        <v>111</v>
      </c>
      <c r="C19" s="174"/>
      <c r="D19" s="174"/>
      <c r="E19" s="174">
        <v>0</v>
      </c>
      <c r="F19" s="174"/>
      <c r="G19" s="174">
        <v>0</v>
      </c>
      <c r="H19" s="174"/>
      <c r="I19" s="174">
        <v>0</v>
      </c>
      <c r="J19" s="174"/>
      <c r="K19" s="174">
        <v>0</v>
      </c>
      <c r="L19" s="174"/>
      <c r="M19" s="174">
        <v>0</v>
      </c>
      <c r="N19" s="174"/>
      <c r="O19" s="174">
        <v>0</v>
      </c>
      <c r="P19" s="174"/>
      <c r="Q19" s="174">
        <v>0</v>
      </c>
      <c r="R19" s="174"/>
      <c r="S19" s="325">
        <f t="shared" si="0"/>
        <v>0</v>
      </c>
    </row>
    <row r="20" spans="1:19" s="175" customFormat="1">
      <c r="A20" s="173">
        <v>13</v>
      </c>
      <c r="B20" s="1" t="s">
        <v>257</v>
      </c>
      <c r="C20" s="174"/>
      <c r="D20" s="174"/>
      <c r="E20" s="174">
        <v>0</v>
      </c>
      <c r="F20" s="174"/>
      <c r="G20" s="174">
        <v>0</v>
      </c>
      <c r="H20" s="174"/>
      <c r="I20" s="174">
        <v>0</v>
      </c>
      <c r="J20" s="174"/>
      <c r="K20" s="174">
        <v>0</v>
      </c>
      <c r="L20" s="174"/>
      <c r="M20" s="174">
        <v>0</v>
      </c>
      <c r="N20" s="174"/>
      <c r="O20" s="174">
        <v>0</v>
      </c>
      <c r="P20" s="174"/>
      <c r="Q20" s="174">
        <v>0</v>
      </c>
      <c r="R20" s="174"/>
      <c r="S20" s="325">
        <f t="shared" si="0"/>
        <v>0</v>
      </c>
    </row>
    <row r="21" spans="1:19" s="175" customFormat="1">
      <c r="A21" s="173">
        <v>14</v>
      </c>
      <c r="B21" s="1" t="s">
        <v>113</v>
      </c>
      <c r="C21" s="174">
        <v>688882034.86199999</v>
      </c>
      <c r="D21" s="174"/>
      <c r="E21" s="174">
        <v>0</v>
      </c>
      <c r="F21" s="174"/>
      <c r="G21" s="174">
        <v>0</v>
      </c>
      <c r="H21" s="174"/>
      <c r="I21" s="174">
        <v>0</v>
      </c>
      <c r="J21" s="174"/>
      <c r="K21" s="174">
        <v>0</v>
      </c>
      <c r="L21" s="174"/>
      <c r="M21" s="174">
        <v>606667958.57000005</v>
      </c>
      <c r="N21" s="174"/>
      <c r="O21" s="174">
        <v>0</v>
      </c>
      <c r="P21" s="174"/>
      <c r="Q21" s="174">
        <v>115873449.14999999</v>
      </c>
      <c r="R21" s="174"/>
      <c r="S21" s="325">
        <f t="shared" si="0"/>
        <v>896351581.44500005</v>
      </c>
    </row>
    <row r="22" spans="1:19" ht="13.5" thickBot="1">
      <c r="A22" s="176"/>
      <c r="B22" s="177" t="s">
        <v>114</v>
      </c>
      <c r="C22" s="178">
        <f>SUM(C8:C21)</f>
        <v>2821331151.2898998</v>
      </c>
      <c r="D22" s="178">
        <f t="shared" ref="D22:J22" si="1">SUM(D8:D21)</f>
        <v>0</v>
      </c>
      <c r="E22" s="178">
        <f t="shared" si="1"/>
        <v>1250592332.74</v>
      </c>
      <c r="F22" s="178">
        <f t="shared" si="1"/>
        <v>0</v>
      </c>
      <c r="G22" s="178">
        <f t="shared" si="1"/>
        <v>3026556444.5851998</v>
      </c>
      <c r="H22" s="178">
        <f t="shared" si="1"/>
        <v>0</v>
      </c>
      <c r="I22" s="178">
        <f t="shared" si="1"/>
        <v>306481557.70410001</v>
      </c>
      <c r="J22" s="178">
        <f t="shared" si="1"/>
        <v>0</v>
      </c>
      <c r="K22" s="178">
        <f t="shared" ref="K22:S22" si="2">SUM(K8:K21)</f>
        <v>3602541465.1272998</v>
      </c>
      <c r="L22" s="178">
        <f t="shared" si="2"/>
        <v>106940443.86915</v>
      </c>
      <c r="M22" s="178">
        <f t="shared" si="2"/>
        <v>8137068089.971571</v>
      </c>
      <c r="N22" s="178">
        <f t="shared" si="2"/>
        <v>793525985.94274998</v>
      </c>
      <c r="O22" s="178">
        <f t="shared" si="2"/>
        <v>312992800.83313</v>
      </c>
      <c r="P22" s="178">
        <f t="shared" si="2"/>
        <v>0</v>
      </c>
      <c r="Q22" s="178">
        <f t="shared" si="2"/>
        <v>137811327.14999998</v>
      </c>
      <c r="R22" s="178">
        <f t="shared" si="2"/>
        <v>0</v>
      </c>
      <c r="S22" s="326">
        <f t="shared" si="2"/>
        <v>13989377027.791225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O7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35</v>
      </c>
      <c r="B1" s="4" t="s">
        <v>504</v>
      </c>
    </row>
    <row r="2" spans="1:22">
      <c r="A2" s="2" t="s">
        <v>36</v>
      </c>
      <c r="B2" s="547">
        <f>'1. key ratios '!B2</f>
        <v>44104</v>
      </c>
    </row>
    <row r="4" spans="1:22" ht="13.5" thickBot="1">
      <c r="A4" s="4" t="s">
        <v>377</v>
      </c>
      <c r="B4" s="179" t="s">
        <v>100</v>
      </c>
      <c r="V4" s="56" t="s">
        <v>78</v>
      </c>
    </row>
    <row r="5" spans="1:22" ht="12.75" customHeight="1">
      <c r="A5" s="180"/>
      <c r="B5" s="181"/>
      <c r="C5" s="506" t="s">
        <v>288</v>
      </c>
      <c r="D5" s="507"/>
      <c r="E5" s="507"/>
      <c r="F5" s="507"/>
      <c r="G5" s="507"/>
      <c r="H5" s="507"/>
      <c r="I5" s="507"/>
      <c r="J5" s="507"/>
      <c r="K5" s="507"/>
      <c r="L5" s="508"/>
      <c r="M5" s="509" t="s">
        <v>289</v>
      </c>
      <c r="N5" s="510"/>
      <c r="O5" s="510"/>
      <c r="P5" s="510"/>
      <c r="Q5" s="510"/>
      <c r="R5" s="510"/>
      <c r="S5" s="511"/>
      <c r="T5" s="514" t="s">
        <v>375</v>
      </c>
      <c r="U5" s="514" t="s">
        <v>376</v>
      </c>
      <c r="V5" s="512" t="s">
        <v>126</v>
      </c>
    </row>
    <row r="6" spans="1:22" s="123" customFormat="1" ht="102">
      <c r="A6" s="120"/>
      <c r="B6" s="182"/>
      <c r="C6" s="183" t="s">
        <v>115</v>
      </c>
      <c r="D6" s="276" t="s">
        <v>116</v>
      </c>
      <c r="E6" s="210" t="s">
        <v>291</v>
      </c>
      <c r="F6" s="210" t="s">
        <v>292</v>
      </c>
      <c r="G6" s="276" t="s">
        <v>295</v>
      </c>
      <c r="H6" s="276" t="s">
        <v>290</v>
      </c>
      <c r="I6" s="276" t="s">
        <v>117</v>
      </c>
      <c r="J6" s="276" t="s">
        <v>118</v>
      </c>
      <c r="K6" s="184" t="s">
        <v>119</v>
      </c>
      <c r="L6" s="185" t="s">
        <v>120</v>
      </c>
      <c r="M6" s="183" t="s">
        <v>293</v>
      </c>
      <c r="N6" s="184" t="s">
        <v>121</v>
      </c>
      <c r="O6" s="184" t="s">
        <v>122</v>
      </c>
      <c r="P6" s="184" t="s">
        <v>123</v>
      </c>
      <c r="Q6" s="184" t="s">
        <v>124</v>
      </c>
      <c r="R6" s="184" t="s">
        <v>125</v>
      </c>
      <c r="S6" s="303" t="s">
        <v>294</v>
      </c>
      <c r="T6" s="515"/>
      <c r="U6" s="515"/>
      <c r="V6" s="513"/>
    </row>
    <row r="7" spans="1:22" s="175" customFormat="1">
      <c r="A7" s="186">
        <v>1</v>
      </c>
      <c r="B7" s="1" t="s">
        <v>101</v>
      </c>
      <c r="C7" s="187"/>
      <c r="D7" s="174">
        <v>0</v>
      </c>
      <c r="E7" s="174"/>
      <c r="F7" s="174"/>
      <c r="G7" s="174"/>
      <c r="H7" s="174"/>
      <c r="I7" s="174"/>
      <c r="J7" s="174"/>
      <c r="K7" s="174"/>
      <c r="L7" s="188"/>
      <c r="M7" s="187">
        <v>0</v>
      </c>
      <c r="N7" s="174"/>
      <c r="O7" s="174"/>
      <c r="P7" s="174"/>
      <c r="Q7" s="174"/>
      <c r="R7" s="174">
        <v>0</v>
      </c>
      <c r="S7" s="188"/>
      <c r="T7" s="312"/>
      <c r="U7" s="312"/>
      <c r="V7" s="189">
        <f>SUM(C7:S7)</f>
        <v>0</v>
      </c>
    </row>
    <row r="8" spans="1:22" s="175" customFormat="1">
      <c r="A8" s="186">
        <v>2</v>
      </c>
      <c r="B8" s="1" t="s">
        <v>102</v>
      </c>
      <c r="C8" s="187"/>
      <c r="D8" s="174">
        <v>0</v>
      </c>
      <c r="E8" s="174"/>
      <c r="F8" s="174"/>
      <c r="G8" s="174"/>
      <c r="H8" s="174"/>
      <c r="I8" s="174"/>
      <c r="J8" s="174"/>
      <c r="K8" s="174"/>
      <c r="L8" s="188"/>
      <c r="M8" s="187"/>
      <c r="N8" s="174"/>
      <c r="O8" s="174"/>
      <c r="P8" s="174"/>
      <c r="Q8" s="174"/>
      <c r="R8" s="174">
        <v>0</v>
      </c>
      <c r="S8" s="188"/>
      <c r="T8" s="312"/>
      <c r="U8" s="312"/>
      <c r="V8" s="189">
        <f t="shared" ref="V8:V20" si="0">SUM(C8:S8)</f>
        <v>0</v>
      </c>
    </row>
    <row r="9" spans="1:22" s="175" customFormat="1">
      <c r="A9" s="186">
        <v>3</v>
      </c>
      <c r="B9" s="1" t="s">
        <v>281</v>
      </c>
      <c r="C9" s="187"/>
      <c r="D9" s="174">
        <v>0</v>
      </c>
      <c r="E9" s="174"/>
      <c r="F9" s="174"/>
      <c r="G9" s="174"/>
      <c r="H9" s="174"/>
      <c r="I9" s="174"/>
      <c r="J9" s="174"/>
      <c r="K9" s="174"/>
      <c r="L9" s="188"/>
      <c r="M9" s="187"/>
      <c r="N9" s="174"/>
      <c r="O9" s="174"/>
      <c r="P9" s="174"/>
      <c r="Q9" s="174"/>
      <c r="R9" s="174">
        <v>0</v>
      </c>
      <c r="S9" s="188"/>
      <c r="T9" s="312"/>
      <c r="U9" s="312"/>
      <c r="V9" s="189">
        <f t="shared" si="0"/>
        <v>0</v>
      </c>
    </row>
    <row r="10" spans="1:22" s="175" customFormat="1">
      <c r="A10" s="186">
        <v>4</v>
      </c>
      <c r="B10" s="1" t="s">
        <v>103</v>
      </c>
      <c r="C10" s="187"/>
      <c r="D10" s="174">
        <v>0</v>
      </c>
      <c r="E10" s="174"/>
      <c r="F10" s="174"/>
      <c r="G10" s="174"/>
      <c r="H10" s="174"/>
      <c r="I10" s="174"/>
      <c r="J10" s="174"/>
      <c r="K10" s="174"/>
      <c r="L10" s="188"/>
      <c r="M10" s="187"/>
      <c r="N10" s="174"/>
      <c r="O10" s="174"/>
      <c r="P10" s="174"/>
      <c r="Q10" s="174"/>
      <c r="R10" s="174">
        <v>0</v>
      </c>
      <c r="S10" s="188"/>
      <c r="T10" s="312"/>
      <c r="U10" s="312"/>
      <c r="V10" s="189">
        <f t="shared" si="0"/>
        <v>0</v>
      </c>
    </row>
    <row r="11" spans="1:22" s="175" customFormat="1">
      <c r="A11" s="186">
        <v>5</v>
      </c>
      <c r="B11" s="1" t="s">
        <v>104</v>
      </c>
      <c r="C11" s="187"/>
      <c r="D11" s="174">
        <v>0</v>
      </c>
      <c r="E11" s="174"/>
      <c r="F11" s="174"/>
      <c r="G11" s="174"/>
      <c r="H11" s="174"/>
      <c r="I11" s="174"/>
      <c r="J11" s="174"/>
      <c r="K11" s="174"/>
      <c r="L11" s="188"/>
      <c r="M11" s="187"/>
      <c r="N11" s="174"/>
      <c r="O11" s="174"/>
      <c r="P11" s="174"/>
      <c r="Q11" s="174"/>
      <c r="R11" s="174">
        <v>0</v>
      </c>
      <c r="S11" s="188"/>
      <c r="T11" s="312"/>
      <c r="U11" s="312"/>
      <c r="V11" s="189">
        <f t="shared" si="0"/>
        <v>0</v>
      </c>
    </row>
    <row r="12" spans="1:22" s="175" customFormat="1">
      <c r="A12" s="186">
        <v>6</v>
      </c>
      <c r="B12" s="1" t="s">
        <v>105</v>
      </c>
      <c r="C12" s="187"/>
      <c r="D12" s="174">
        <v>0</v>
      </c>
      <c r="E12" s="174"/>
      <c r="F12" s="174"/>
      <c r="G12" s="174"/>
      <c r="H12" s="174"/>
      <c r="I12" s="174"/>
      <c r="J12" s="174"/>
      <c r="K12" s="174"/>
      <c r="L12" s="188"/>
      <c r="M12" s="187"/>
      <c r="N12" s="174"/>
      <c r="O12" s="174"/>
      <c r="P12" s="174"/>
      <c r="Q12" s="174"/>
      <c r="R12" s="174">
        <v>0</v>
      </c>
      <c r="S12" s="188"/>
      <c r="T12" s="312"/>
      <c r="U12" s="312"/>
      <c r="V12" s="189">
        <f t="shared" si="0"/>
        <v>0</v>
      </c>
    </row>
    <row r="13" spans="1:22" s="175" customFormat="1">
      <c r="A13" s="186">
        <v>7</v>
      </c>
      <c r="B13" s="1" t="s">
        <v>106</v>
      </c>
      <c r="C13" s="187"/>
      <c r="D13" s="174">
        <v>157459151.7053</v>
      </c>
      <c r="E13" s="174"/>
      <c r="F13" s="174"/>
      <c r="G13" s="174"/>
      <c r="H13" s="174"/>
      <c r="I13" s="174"/>
      <c r="J13" s="174"/>
      <c r="K13" s="174"/>
      <c r="L13" s="188"/>
      <c r="M13" s="187">
        <v>1116120.5717809419</v>
      </c>
      <c r="N13" s="174"/>
      <c r="O13" s="174"/>
      <c r="P13" s="174"/>
      <c r="Q13" s="174"/>
      <c r="R13" s="174">
        <v>150586034.02079999</v>
      </c>
      <c r="S13" s="188"/>
      <c r="T13" s="312"/>
      <c r="U13" s="312"/>
      <c r="V13" s="189">
        <f t="shared" si="0"/>
        <v>309161306.29788095</v>
      </c>
    </row>
    <row r="14" spans="1:22" s="175" customFormat="1">
      <c r="A14" s="186">
        <v>8</v>
      </c>
      <c r="B14" s="1" t="s">
        <v>107</v>
      </c>
      <c r="C14" s="187"/>
      <c r="D14" s="174">
        <v>0</v>
      </c>
      <c r="E14" s="174"/>
      <c r="F14" s="174"/>
      <c r="G14" s="174"/>
      <c r="H14" s="174"/>
      <c r="I14" s="174"/>
      <c r="J14" s="174">
        <v>0</v>
      </c>
      <c r="K14" s="174"/>
      <c r="L14" s="188"/>
      <c r="M14" s="187">
        <v>331216.25265967823</v>
      </c>
      <c r="N14" s="174"/>
      <c r="O14" s="174"/>
      <c r="P14" s="174"/>
      <c r="Q14" s="174"/>
      <c r="R14" s="174">
        <v>0</v>
      </c>
      <c r="S14" s="188"/>
      <c r="T14" s="312"/>
      <c r="U14" s="312"/>
      <c r="V14" s="189">
        <f t="shared" si="0"/>
        <v>331216.25265967823</v>
      </c>
    </row>
    <row r="15" spans="1:22" s="175" customFormat="1">
      <c r="A15" s="186">
        <v>9</v>
      </c>
      <c r="B15" s="1" t="s">
        <v>108</v>
      </c>
      <c r="C15" s="187"/>
      <c r="D15" s="174">
        <v>33610810.682499997</v>
      </c>
      <c r="E15" s="174"/>
      <c r="F15" s="174"/>
      <c r="G15" s="174"/>
      <c r="H15" s="174"/>
      <c r="I15" s="174"/>
      <c r="J15" s="174"/>
      <c r="K15" s="174"/>
      <c r="L15" s="188"/>
      <c r="M15" s="187">
        <v>214365.13278241261</v>
      </c>
      <c r="N15" s="174"/>
      <c r="O15" s="174"/>
      <c r="P15" s="174"/>
      <c r="Q15" s="174"/>
      <c r="R15" s="174">
        <v>0</v>
      </c>
      <c r="S15" s="188"/>
      <c r="T15" s="312"/>
      <c r="U15" s="312"/>
      <c r="V15" s="189">
        <f t="shared" si="0"/>
        <v>33825175.815282412</v>
      </c>
    </row>
    <row r="16" spans="1:22" s="175" customFormat="1">
      <c r="A16" s="186">
        <v>10</v>
      </c>
      <c r="B16" s="1" t="s">
        <v>109</v>
      </c>
      <c r="C16" s="187"/>
      <c r="D16" s="174">
        <v>0</v>
      </c>
      <c r="E16" s="174"/>
      <c r="F16" s="174"/>
      <c r="G16" s="174"/>
      <c r="H16" s="174"/>
      <c r="I16" s="174"/>
      <c r="J16" s="174"/>
      <c r="K16" s="174"/>
      <c r="L16" s="188"/>
      <c r="M16" s="187"/>
      <c r="N16" s="174"/>
      <c r="O16" s="174"/>
      <c r="P16" s="174"/>
      <c r="Q16" s="174"/>
      <c r="R16" s="174">
        <v>0</v>
      </c>
      <c r="S16" s="188"/>
      <c r="T16" s="312"/>
      <c r="U16" s="312"/>
      <c r="V16" s="189">
        <f t="shared" si="0"/>
        <v>0</v>
      </c>
    </row>
    <row r="17" spans="1:22" s="175" customFormat="1">
      <c r="A17" s="186">
        <v>11</v>
      </c>
      <c r="B17" s="1" t="s">
        <v>110</v>
      </c>
      <c r="C17" s="187"/>
      <c r="D17" s="174">
        <v>4372.7700999999997</v>
      </c>
      <c r="E17" s="174"/>
      <c r="F17" s="174"/>
      <c r="G17" s="174"/>
      <c r="H17" s="174"/>
      <c r="I17" s="174"/>
      <c r="J17" s="174"/>
      <c r="K17" s="174"/>
      <c r="L17" s="188"/>
      <c r="M17" s="187">
        <v>889983</v>
      </c>
      <c r="N17" s="174"/>
      <c r="O17" s="174"/>
      <c r="P17" s="174"/>
      <c r="Q17" s="174"/>
      <c r="R17" s="174">
        <v>0</v>
      </c>
      <c r="S17" s="188"/>
      <c r="T17" s="312"/>
      <c r="U17" s="312"/>
      <c r="V17" s="189">
        <f t="shared" si="0"/>
        <v>894355.77009999997</v>
      </c>
    </row>
    <row r="18" spans="1:22" s="175" customFormat="1">
      <c r="A18" s="186">
        <v>12</v>
      </c>
      <c r="B18" s="1" t="s">
        <v>111</v>
      </c>
      <c r="C18" s="187"/>
      <c r="D18" s="174">
        <v>9025438.3450000007</v>
      </c>
      <c r="E18" s="174"/>
      <c r="F18" s="174"/>
      <c r="G18" s="174"/>
      <c r="H18" s="174"/>
      <c r="I18" s="174"/>
      <c r="J18" s="174"/>
      <c r="K18" s="174"/>
      <c r="L18" s="188"/>
      <c r="M18" s="187"/>
      <c r="N18" s="174"/>
      <c r="O18" s="174"/>
      <c r="P18" s="174"/>
      <c r="Q18" s="174"/>
      <c r="R18" s="174">
        <v>0</v>
      </c>
      <c r="S18" s="188"/>
      <c r="T18" s="312"/>
      <c r="U18" s="312"/>
      <c r="V18" s="189">
        <f t="shared" si="0"/>
        <v>9025438.3450000007</v>
      </c>
    </row>
    <row r="19" spans="1:22" s="175" customFormat="1">
      <c r="A19" s="186">
        <v>13</v>
      </c>
      <c r="B19" s="1" t="s">
        <v>112</v>
      </c>
      <c r="C19" s="187"/>
      <c r="D19" s="174">
        <v>0</v>
      </c>
      <c r="E19" s="174"/>
      <c r="F19" s="174"/>
      <c r="G19" s="174"/>
      <c r="H19" s="174"/>
      <c r="I19" s="174"/>
      <c r="J19" s="174"/>
      <c r="K19" s="174"/>
      <c r="L19" s="188"/>
      <c r="M19" s="187"/>
      <c r="N19" s="174"/>
      <c r="O19" s="174"/>
      <c r="P19" s="174"/>
      <c r="Q19" s="174"/>
      <c r="R19" s="174">
        <v>0</v>
      </c>
      <c r="S19" s="188"/>
      <c r="T19" s="312"/>
      <c r="U19" s="312"/>
      <c r="V19" s="189">
        <f t="shared" si="0"/>
        <v>0</v>
      </c>
    </row>
    <row r="20" spans="1:22" s="175" customFormat="1">
      <c r="A20" s="186">
        <v>14</v>
      </c>
      <c r="B20" s="1" t="s">
        <v>113</v>
      </c>
      <c r="C20" s="187"/>
      <c r="D20" s="174">
        <v>0</v>
      </c>
      <c r="E20" s="174"/>
      <c r="F20" s="174"/>
      <c r="G20" s="174"/>
      <c r="H20" s="174"/>
      <c r="I20" s="174"/>
      <c r="J20" s="174"/>
      <c r="K20" s="174"/>
      <c r="L20" s="188"/>
      <c r="M20" s="187"/>
      <c r="N20" s="174"/>
      <c r="O20" s="174"/>
      <c r="P20" s="174"/>
      <c r="Q20" s="174"/>
      <c r="R20" s="174">
        <v>0</v>
      </c>
      <c r="S20" s="188"/>
      <c r="T20" s="312"/>
      <c r="U20" s="312"/>
      <c r="V20" s="189">
        <f t="shared" si="0"/>
        <v>0</v>
      </c>
    </row>
    <row r="21" spans="1:22" ht="13.5" thickBot="1">
      <c r="A21" s="176"/>
      <c r="B21" s="190" t="s">
        <v>114</v>
      </c>
      <c r="C21" s="191">
        <f>SUM(C7:C20)</f>
        <v>0</v>
      </c>
      <c r="D21" s="178">
        <f t="shared" ref="D21:V21" si="1">SUM(D7:D20)</f>
        <v>200099773.5029</v>
      </c>
      <c r="E21" s="178">
        <f t="shared" si="1"/>
        <v>0</v>
      </c>
      <c r="F21" s="178">
        <f t="shared" si="1"/>
        <v>0</v>
      </c>
      <c r="G21" s="178">
        <f t="shared" si="1"/>
        <v>0</v>
      </c>
      <c r="H21" s="178">
        <f t="shared" si="1"/>
        <v>0</v>
      </c>
      <c r="I21" s="178">
        <f t="shared" si="1"/>
        <v>0</v>
      </c>
      <c r="J21" s="178">
        <f t="shared" si="1"/>
        <v>0</v>
      </c>
      <c r="K21" s="178">
        <f t="shared" si="1"/>
        <v>0</v>
      </c>
      <c r="L21" s="192">
        <f t="shared" si="1"/>
        <v>0</v>
      </c>
      <c r="M21" s="191">
        <f t="shared" si="1"/>
        <v>2551684.9572230326</v>
      </c>
      <c r="N21" s="178">
        <f t="shared" si="1"/>
        <v>0</v>
      </c>
      <c r="O21" s="178">
        <f t="shared" si="1"/>
        <v>0</v>
      </c>
      <c r="P21" s="178">
        <f t="shared" si="1"/>
        <v>0</v>
      </c>
      <c r="Q21" s="178">
        <f t="shared" si="1"/>
        <v>0</v>
      </c>
      <c r="R21" s="178">
        <f t="shared" si="1"/>
        <v>150586034.02079999</v>
      </c>
      <c r="S21" s="192">
        <f>SUM(S7:S20)</f>
        <v>0</v>
      </c>
      <c r="T21" s="192">
        <f>SUM(T7:T20)</f>
        <v>0</v>
      </c>
      <c r="U21" s="192">
        <f t="shared" ref="U21" si="2">SUM(U7:U20)</f>
        <v>0</v>
      </c>
      <c r="V21" s="193">
        <f t="shared" si="1"/>
        <v>353237492.48092306</v>
      </c>
    </row>
    <row r="24" spans="1:22">
      <c r="A24" s="7"/>
      <c r="B24" s="7"/>
      <c r="C24" s="94"/>
      <c r="D24" s="94"/>
      <c r="E24" s="94"/>
    </row>
    <row r="25" spans="1:22">
      <c r="A25" s="194"/>
      <c r="B25" s="194"/>
      <c r="C25" s="7"/>
      <c r="D25" s="94"/>
      <c r="E25" s="94"/>
    </row>
    <row r="26" spans="1:22">
      <c r="A26" s="194"/>
      <c r="B26" s="95"/>
      <c r="C26" s="7"/>
      <c r="D26" s="94"/>
      <c r="E26" s="94"/>
    </row>
    <row r="27" spans="1:22">
      <c r="A27" s="194"/>
      <c r="B27" s="194"/>
      <c r="C27" s="7"/>
      <c r="D27" s="94"/>
      <c r="E27" s="94"/>
    </row>
    <row r="28" spans="1:22">
      <c r="A28" s="194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3" customWidth="1"/>
    <col min="4" max="4" width="14.85546875" style="313" bestFit="1" customWidth="1"/>
    <col min="5" max="5" width="17.7109375" style="313" customWidth="1"/>
    <col min="6" max="6" width="15.85546875" style="313" customWidth="1"/>
    <col min="7" max="7" width="17.42578125" style="313" customWidth="1"/>
    <col min="8" max="8" width="15.28515625" style="313" customWidth="1"/>
    <col min="9" max="16384" width="9.140625" style="54"/>
  </cols>
  <sheetData>
    <row r="1" spans="1:9">
      <c r="A1" s="2" t="s">
        <v>35</v>
      </c>
      <c r="B1" s="4" t="s">
        <v>504</v>
      </c>
    </row>
    <row r="2" spans="1:9">
      <c r="A2" s="2" t="s">
        <v>36</v>
      </c>
      <c r="B2" s="547">
        <f>'1. key ratios '!B2</f>
        <v>44104</v>
      </c>
    </row>
    <row r="4" spans="1:9" ht="13.5" thickBot="1">
      <c r="A4" s="2" t="s">
        <v>263</v>
      </c>
      <c r="B4" s="179" t="s">
        <v>387</v>
      </c>
    </row>
    <row r="5" spans="1:9">
      <c r="A5" s="180"/>
      <c r="B5" s="195"/>
      <c r="C5" s="314" t="s">
        <v>0</v>
      </c>
      <c r="D5" s="314" t="s">
        <v>1</v>
      </c>
      <c r="E5" s="314" t="s">
        <v>2</v>
      </c>
      <c r="F5" s="314" t="s">
        <v>3</v>
      </c>
      <c r="G5" s="315" t="s">
        <v>4</v>
      </c>
      <c r="H5" s="316" t="s">
        <v>10</v>
      </c>
      <c r="I5" s="196"/>
    </row>
    <row r="6" spans="1:9" s="196" customFormat="1" ht="12.75" customHeight="1">
      <c r="A6" s="197"/>
      <c r="B6" s="518" t="s">
        <v>262</v>
      </c>
      <c r="C6" s="520" t="s">
        <v>379</v>
      </c>
      <c r="D6" s="522" t="s">
        <v>378</v>
      </c>
      <c r="E6" s="523"/>
      <c r="F6" s="520" t="s">
        <v>383</v>
      </c>
      <c r="G6" s="520" t="s">
        <v>384</v>
      </c>
      <c r="H6" s="516" t="s">
        <v>382</v>
      </c>
    </row>
    <row r="7" spans="1:9" ht="38.25">
      <c r="A7" s="199"/>
      <c r="B7" s="519"/>
      <c r="C7" s="521"/>
      <c r="D7" s="317" t="s">
        <v>381</v>
      </c>
      <c r="E7" s="317" t="s">
        <v>380</v>
      </c>
      <c r="F7" s="521"/>
      <c r="G7" s="521"/>
      <c r="H7" s="517"/>
      <c r="I7" s="196"/>
    </row>
    <row r="8" spans="1:9">
      <c r="A8" s="197">
        <v>1</v>
      </c>
      <c r="B8" s="1" t="s">
        <v>101</v>
      </c>
      <c r="C8" s="318">
        <v>3271059295.3079004</v>
      </c>
      <c r="D8" s="319"/>
      <c r="E8" s="318"/>
      <c r="F8" s="318">
        <v>1890988442.1400001</v>
      </c>
      <c r="G8" s="320">
        <v>1890988442.1400001</v>
      </c>
      <c r="H8" s="322">
        <f>G8/(C8+E8)</f>
        <v>0.57809665659454335</v>
      </c>
    </row>
    <row r="9" spans="1:9" ht="15" customHeight="1">
      <c r="A9" s="197">
        <v>2</v>
      </c>
      <c r="B9" s="1" t="s">
        <v>102</v>
      </c>
      <c r="C9" s="318">
        <v>0</v>
      </c>
      <c r="D9" s="319"/>
      <c r="E9" s="318"/>
      <c r="F9" s="318"/>
      <c r="G9" s="320">
        <v>0</v>
      </c>
      <c r="H9" s="322" t="e">
        <f t="shared" ref="H9:H21" si="0">G9/(C9+E9)</f>
        <v>#DIV/0!</v>
      </c>
    </row>
    <row r="10" spans="1:9">
      <c r="A10" s="197">
        <v>3</v>
      </c>
      <c r="B10" s="1" t="s">
        <v>281</v>
      </c>
      <c r="C10" s="318"/>
      <c r="D10" s="319"/>
      <c r="E10" s="318"/>
      <c r="F10" s="318"/>
      <c r="G10" s="320">
        <v>0</v>
      </c>
      <c r="H10" s="322" t="e">
        <f t="shared" si="0"/>
        <v>#DIV/0!</v>
      </c>
    </row>
    <row r="11" spans="1:9">
      <c r="A11" s="197">
        <v>4</v>
      </c>
      <c r="B11" s="1" t="s">
        <v>103</v>
      </c>
      <c r="C11" s="318">
        <v>904033863.67999995</v>
      </c>
      <c r="D11" s="319"/>
      <c r="E11" s="318"/>
      <c r="F11" s="318">
        <v>75827800.209999993</v>
      </c>
      <c r="G11" s="320">
        <v>75827800.209999993</v>
      </c>
      <c r="H11" s="322">
        <f t="shared" si="0"/>
        <v>8.3877167942948527E-2</v>
      </c>
    </row>
    <row r="12" spans="1:9">
      <c r="A12" s="197">
        <v>5</v>
      </c>
      <c r="B12" s="1" t="s">
        <v>104</v>
      </c>
      <c r="C12" s="318">
        <v>0</v>
      </c>
      <c r="D12" s="319"/>
      <c r="E12" s="318"/>
      <c r="F12" s="318">
        <v>0</v>
      </c>
      <c r="G12" s="320">
        <v>0</v>
      </c>
      <c r="H12" s="322" t="e">
        <f t="shared" si="0"/>
        <v>#DIV/0!</v>
      </c>
    </row>
    <row r="13" spans="1:9">
      <c r="A13" s="197">
        <v>6</v>
      </c>
      <c r="B13" s="1" t="s">
        <v>105</v>
      </c>
      <c r="C13" s="318">
        <v>1393238346.49</v>
      </c>
      <c r="D13" s="319"/>
      <c r="E13" s="318"/>
      <c r="F13" s="318">
        <v>321558018.23800004</v>
      </c>
      <c r="G13" s="320">
        <v>321558018.23800004</v>
      </c>
      <c r="H13" s="322">
        <f t="shared" si="0"/>
        <v>0.23079900079416027</v>
      </c>
    </row>
    <row r="14" spans="1:9">
      <c r="A14" s="197">
        <v>7</v>
      </c>
      <c r="B14" s="1" t="s">
        <v>106</v>
      </c>
      <c r="C14" s="318">
        <v>4792736463.3666</v>
      </c>
      <c r="D14" s="319">
        <v>1829328149.1345251</v>
      </c>
      <c r="E14" s="318">
        <v>793525985.94274998</v>
      </c>
      <c r="F14" s="318">
        <v>5622456206.3125153</v>
      </c>
      <c r="G14" s="320">
        <v>5312710051.572134</v>
      </c>
      <c r="H14" s="322">
        <f t="shared" si="0"/>
        <v>0.95103123059120931</v>
      </c>
    </row>
    <row r="15" spans="1:9">
      <c r="A15" s="197">
        <v>8</v>
      </c>
      <c r="B15" s="1" t="s">
        <v>107</v>
      </c>
      <c r="C15" s="318">
        <v>3602541465.1272998</v>
      </c>
      <c r="D15" s="319">
        <v>218011299.64357498</v>
      </c>
      <c r="E15" s="318">
        <v>106940443.86915</v>
      </c>
      <c r="F15" s="318">
        <v>2782111431.7473373</v>
      </c>
      <c r="G15" s="320">
        <v>2748169404.8121777</v>
      </c>
      <c r="H15" s="322">
        <f t="shared" si="0"/>
        <v>0.74084992789617288</v>
      </c>
    </row>
    <row r="16" spans="1:9">
      <c r="A16" s="197">
        <v>9</v>
      </c>
      <c r="B16" s="1" t="s">
        <v>108</v>
      </c>
      <c r="C16" s="318">
        <v>3026556444.5851998</v>
      </c>
      <c r="D16" s="319"/>
      <c r="E16" s="318"/>
      <c r="F16" s="318">
        <v>1059294755.6048199</v>
      </c>
      <c r="G16" s="320">
        <v>1059076017.7019374</v>
      </c>
      <c r="H16" s="322">
        <f t="shared" si="0"/>
        <v>0.34992772713581011</v>
      </c>
    </row>
    <row r="17" spans="1:8">
      <c r="A17" s="197">
        <v>10</v>
      </c>
      <c r="B17" s="1" t="s">
        <v>109</v>
      </c>
      <c r="C17" s="318">
        <v>167427028.0016</v>
      </c>
      <c r="D17" s="319"/>
      <c r="E17" s="318"/>
      <c r="F17" s="318">
        <v>169445122.47940001</v>
      </c>
      <c r="G17" s="320">
        <v>160419684.13440001</v>
      </c>
      <c r="H17" s="322">
        <f t="shared" si="0"/>
        <v>0.95814687777212992</v>
      </c>
    </row>
    <row r="18" spans="1:8">
      <c r="A18" s="197">
        <v>11</v>
      </c>
      <c r="B18" s="1" t="s">
        <v>110</v>
      </c>
      <c r="C18" s="318">
        <v>1026358820.2606001</v>
      </c>
      <c r="D18" s="319"/>
      <c r="E18" s="318"/>
      <c r="F18" s="318">
        <v>1171343669.61415</v>
      </c>
      <c r="G18" s="320">
        <v>1170453686.61415</v>
      </c>
      <c r="H18" s="322">
        <f t="shared" si="0"/>
        <v>1.1403942398204978</v>
      </c>
    </row>
    <row r="19" spans="1:8">
      <c r="A19" s="197">
        <v>12</v>
      </c>
      <c r="B19" s="1" t="s">
        <v>111</v>
      </c>
      <c r="C19" s="318">
        <v>0</v>
      </c>
      <c r="D19" s="319"/>
      <c r="E19" s="318"/>
      <c r="F19" s="318"/>
      <c r="G19" s="320">
        <v>0</v>
      </c>
      <c r="H19" s="322" t="e">
        <f t="shared" si="0"/>
        <v>#DIV/0!</v>
      </c>
    </row>
    <row r="20" spans="1:8">
      <c r="A20" s="197">
        <v>13</v>
      </c>
      <c r="B20" s="1" t="s">
        <v>257</v>
      </c>
      <c r="C20" s="318">
        <v>0</v>
      </c>
      <c r="D20" s="319"/>
      <c r="E20" s="318"/>
      <c r="F20" s="318"/>
      <c r="G20" s="320">
        <v>0</v>
      </c>
      <c r="H20" s="322" t="e">
        <f t="shared" si="0"/>
        <v>#DIV/0!</v>
      </c>
    </row>
    <row r="21" spans="1:8">
      <c r="A21" s="197">
        <v>14</v>
      </c>
      <c r="B21" s="1" t="s">
        <v>113</v>
      </c>
      <c r="C21" s="318">
        <v>1411423442.582</v>
      </c>
      <c r="D21" s="319"/>
      <c r="E21" s="318"/>
      <c r="F21" s="318">
        <v>896351581.44500005</v>
      </c>
      <c r="G21" s="320">
        <v>896351581.44500005</v>
      </c>
      <c r="H21" s="322">
        <f t="shared" si="0"/>
        <v>0.63506921764403412</v>
      </c>
    </row>
    <row r="22" spans="1:8" ht="13.5" thickBot="1">
      <c r="A22" s="200"/>
      <c r="B22" s="201" t="s">
        <v>114</v>
      </c>
      <c r="C22" s="321">
        <f>SUM(C8:C21)</f>
        <v>19595375169.401203</v>
      </c>
      <c r="D22" s="321">
        <f>SUM(D8:D21)</f>
        <v>2047339448.7781</v>
      </c>
      <c r="E22" s="321">
        <f>SUM(E8:E21)</f>
        <v>900466429.81190002</v>
      </c>
      <c r="F22" s="321">
        <f>SUM(F8:F21)</f>
        <v>13989377027.791225</v>
      </c>
      <c r="G22" s="321">
        <f>SUM(G8:G21)</f>
        <v>13635554686.867798</v>
      </c>
      <c r="H22" s="323" t="e">
        <f t="shared" ref="H22" si="1">SUM(H8:H21)</f>
        <v>#DIV/0!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/>
  <cols>
    <col min="1" max="1" width="10.5703125" style="313" bestFit="1" customWidth="1"/>
    <col min="2" max="2" width="104.140625" style="313" customWidth="1"/>
    <col min="3" max="11" width="12.7109375" style="313" customWidth="1"/>
    <col min="12" max="16384" width="9.140625" style="313"/>
  </cols>
  <sheetData>
    <row r="1" spans="1:11">
      <c r="A1" s="313" t="s">
        <v>35</v>
      </c>
      <c r="B1" s="313" t="s">
        <v>504</v>
      </c>
    </row>
    <row r="2" spans="1:11">
      <c r="A2" s="313" t="s">
        <v>36</v>
      </c>
      <c r="B2" s="549">
        <f>'1. key ratios '!B2</f>
        <v>44104</v>
      </c>
      <c r="C2" s="340"/>
      <c r="D2" s="340"/>
    </row>
    <row r="3" spans="1:11">
      <c r="B3" s="340"/>
      <c r="C3" s="340"/>
      <c r="D3" s="340"/>
    </row>
    <row r="4" spans="1:11" ht="13.5" thickBot="1">
      <c r="A4" s="313" t="s">
        <v>259</v>
      </c>
      <c r="B4" s="378" t="s">
        <v>388</v>
      </c>
      <c r="C4" s="340"/>
      <c r="D4" s="340"/>
    </row>
    <row r="5" spans="1:11" ht="30" customHeight="1">
      <c r="A5" s="524"/>
      <c r="B5" s="525"/>
      <c r="C5" s="526" t="s">
        <v>446</v>
      </c>
      <c r="D5" s="526"/>
      <c r="E5" s="526"/>
      <c r="F5" s="526" t="s">
        <v>447</v>
      </c>
      <c r="G5" s="526"/>
      <c r="H5" s="526"/>
      <c r="I5" s="526" t="s">
        <v>448</v>
      </c>
      <c r="J5" s="526"/>
      <c r="K5" s="527"/>
    </row>
    <row r="6" spans="1:11">
      <c r="A6" s="341"/>
      <c r="B6" s="342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1" t="s">
        <v>76</v>
      </c>
      <c r="I6" s="61" t="s">
        <v>74</v>
      </c>
      <c r="J6" s="61" t="s">
        <v>75</v>
      </c>
      <c r="K6" s="61" t="s">
        <v>76</v>
      </c>
    </row>
    <row r="7" spans="1:11">
      <c r="A7" s="343" t="s">
        <v>391</v>
      </c>
      <c r="B7" s="344"/>
      <c r="C7" s="344"/>
      <c r="D7" s="344"/>
      <c r="E7" s="344"/>
      <c r="F7" s="344"/>
      <c r="G7" s="344"/>
      <c r="H7" s="344"/>
      <c r="I7" s="344"/>
      <c r="J7" s="344"/>
      <c r="K7" s="345"/>
    </row>
    <row r="8" spans="1:11">
      <c r="A8" s="346">
        <v>1</v>
      </c>
      <c r="B8" s="347" t="s">
        <v>389</v>
      </c>
      <c r="C8" s="348"/>
      <c r="D8" s="348"/>
      <c r="E8" s="348"/>
      <c r="F8" s="349">
        <v>1427150492.504936</v>
      </c>
      <c r="G8" s="349">
        <v>3009527691.0614147</v>
      </c>
      <c r="H8" s="349">
        <v>4436678183.56635</v>
      </c>
      <c r="I8" s="349">
        <v>1417215572.6674361</v>
      </c>
      <c r="J8" s="349">
        <v>2136786131.1069565</v>
      </c>
      <c r="K8" s="350">
        <v>3554001703.7743917</v>
      </c>
    </row>
    <row r="9" spans="1:11">
      <c r="A9" s="343" t="s">
        <v>392</v>
      </c>
      <c r="B9" s="344"/>
      <c r="C9" s="344"/>
      <c r="D9" s="344"/>
      <c r="E9" s="344"/>
      <c r="F9" s="344"/>
      <c r="G9" s="344"/>
      <c r="H9" s="344"/>
      <c r="I9" s="344"/>
      <c r="J9" s="344"/>
      <c r="K9" s="345"/>
    </row>
    <row r="10" spans="1:11">
      <c r="A10" s="351">
        <v>2</v>
      </c>
      <c r="B10" s="352" t="s">
        <v>400</v>
      </c>
      <c r="C10" s="352">
        <v>1632142867.6774998</v>
      </c>
      <c r="D10" s="353">
        <v>3838911832.5808682</v>
      </c>
      <c r="E10" s="353">
        <v>5358812054.3740673</v>
      </c>
      <c r="F10" s="353">
        <v>313583793.0764944</v>
      </c>
      <c r="G10" s="353">
        <v>843228807.39859903</v>
      </c>
      <c r="H10" s="353">
        <v>1135633164.5896842</v>
      </c>
      <c r="I10" s="353">
        <v>89340843.778483659</v>
      </c>
      <c r="J10" s="353">
        <v>240915671.98886418</v>
      </c>
      <c r="K10" s="354">
        <v>324231890.96421945</v>
      </c>
    </row>
    <row r="11" spans="1:11">
      <c r="A11" s="351">
        <v>3</v>
      </c>
      <c r="B11" s="352" t="s">
        <v>394</v>
      </c>
      <c r="C11" s="352">
        <v>3336849788.1642852</v>
      </c>
      <c r="D11" s="353">
        <v>5757144192.515749</v>
      </c>
      <c r="E11" s="353">
        <v>8857114935.4192314</v>
      </c>
      <c r="F11" s="353">
        <v>1060737093.9365979</v>
      </c>
      <c r="G11" s="353">
        <v>1799055184.0847795</v>
      </c>
      <c r="H11" s="353">
        <v>2859792278.0213761</v>
      </c>
      <c r="I11" s="353">
        <v>792680852.12371957</v>
      </c>
      <c r="J11" s="353">
        <v>1061247299.1764991</v>
      </c>
      <c r="K11" s="354">
        <v>1853928151.3002169</v>
      </c>
    </row>
    <row r="12" spans="1:11">
      <c r="A12" s="351">
        <v>4</v>
      </c>
      <c r="B12" s="352" t="s">
        <v>395</v>
      </c>
      <c r="C12" s="352">
        <v>1501110869.5652175</v>
      </c>
      <c r="D12" s="353">
        <v>77034782.608695656</v>
      </c>
      <c r="E12" s="353">
        <v>1443334782.6086957</v>
      </c>
      <c r="F12" s="353">
        <v>0</v>
      </c>
      <c r="G12" s="353">
        <v>0</v>
      </c>
      <c r="H12" s="353">
        <v>0</v>
      </c>
      <c r="I12" s="353">
        <v>0</v>
      </c>
      <c r="J12" s="353">
        <v>0</v>
      </c>
      <c r="K12" s="354">
        <v>0</v>
      </c>
    </row>
    <row r="13" spans="1:11">
      <c r="A13" s="351">
        <v>5</v>
      </c>
      <c r="B13" s="352" t="s">
        <v>403</v>
      </c>
      <c r="C13" s="352">
        <v>1018461741.8696362</v>
      </c>
      <c r="D13" s="353">
        <v>1030494625.8561612</v>
      </c>
      <c r="E13" s="353">
        <v>1976498495.7617767</v>
      </c>
      <c r="F13" s="353">
        <v>161782379.83512118</v>
      </c>
      <c r="G13" s="353">
        <v>149135182.4516764</v>
      </c>
      <c r="H13" s="353">
        <v>310917562.28679758</v>
      </c>
      <c r="I13" s="353">
        <v>62538925.461472847</v>
      </c>
      <c r="J13" s="353">
        <v>64188775.12472219</v>
      </c>
      <c r="K13" s="354">
        <v>126727700.58619505</v>
      </c>
    </row>
    <row r="14" spans="1:11">
      <c r="A14" s="351">
        <v>6</v>
      </c>
      <c r="B14" s="352" t="s">
        <v>441</v>
      </c>
      <c r="C14" s="352"/>
      <c r="D14" s="353"/>
      <c r="E14" s="353"/>
      <c r="F14" s="353"/>
      <c r="G14" s="353"/>
      <c r="H14" s="353"/>
      <c r="I14" s="353"/>
      <c r="J14" s="353"/>
      <c r="K14" s="354"/>
    </row>
    <row r="15" spans="1:11">
      <c r="A15" s="351">
        <v>7</v>
      </c>
      <c r="B15" s="352" t="s">
        <v>442</v>
      </c>
      <c r="C15" s="352">
        <v>54573130.377409793</v>
      </c>
      <c r="D15" s="353">
        <v>131973963.03321743</v>
      </c>
      <c r="E15" s="353">
        <v>182422589.27673578</v>
      </c>
      <c r="F15" s="353">
        <v>48835882.675670654</v>
      </c>
      <c r="G15" s="353">
        <v>135329583.28241307</v>
      </c>
      <c r="H15" s="353">
        <v>184165465.95808363</v>
      </c>
      <c r="I15" s="353">
        <v>48835882.675670654</v>
      </c>
      <c r="J15" s="353">
        <v>135329583.28241307</v>
      </c>
      <c r="K15" s="354">
        <v>184165465.95808363</v>
      </c>
    </row>
    <row r="16" spans="1:11">
      <c r="A16" s="351">
        <v>8</v>
      </c>
      <c r="B16" s="355" t="s">
        <v>396</v>
      </c>
      <c r="C16" s="352">
        <v>5910995529.9765491</v>
      </c>
      <c r="D16" s="353">
        <v>6996647564.0138235</v>
      </c>
      <c r="E16" s="353">
        <v>12459370803.066439</v>
      </c>
      <c r="F16" s="353">
        <v>1271355356.4473898</v>
      </c>
      <c r="G16" s="353">
        <v>2083519949.8188689</v>
      </c>
      <c r="H16" s="353">
        <v>3354875306.2662573</v>
      </c>
      <c r="I16" s="353">
        <v>904055660.26086307</v>
      </c>
      <c r="J16" s="353">
        <v>1260765657.5836344</v>
      </c>
      <c r="K16" s="354">
        <v>2164821317.8444958</v>
      </c>
    </row>
    <row r="17" spans="1:11">
      <c r="A17" s="343" t="s">
        <v>393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5"/>
    </row>
    <row r="18" spans="1:11">
      <c r="A18" s="351">
        <v>9</v>
      </c>
      <c r="B18" s="352" t="s">
        <v>399</v>
      </c>
      <c r="C18" s="352"/>
      <c r="D18" s="353"/>
      <c r="E18" s="353"/>
      <c r="F18" s="353"/>
      <c r="G18" s="353"/>
      <c r="H18" s="353"/>
      <c r="I18" s="353"/>
      <c r="J18" s="353"/>
      <c r="K18" s="354"/>
    </row>
    <row r="19" spans="1:11">
      <c r="A19" s="351">
        <v>10</v>
      </c>
      <c r="B19" s="352" t="s">
        <v>443</v>
      </c>
      <c r="C19" s="352">
        <v>243912657.55774119</v>
      </c>
      <c r="D19" s="353">
        <v>213340104.65698582</v>
      </c>
      <c r="E19" s="353">
        <v>438394602.1576618</v>
      </c>
      <c r="F19" s="353">
        <v>117558170.74269024</v>
      </c>
      <c r="G19" s="353">
        <v>106037126.2572739</v>
      </c>
      <c r="H19" s="353">
        <v>223595296.99996415</v>
      </c>
      <c r="I19" s="353">
        <v>127567873.65997289</v>
      </c>
      <c r="J19" s="353">
        <v>984789656.7705344</v>
      </c>
      <c r="K19" s="354">
        <v>1112357530.4305072</v>
      </c>
    </row>
    <row r="20" spans="1:11">
      <c r="A20" s="351">
        <v>11</v>
      </c>
      <c r="B20" s="352" t="s">
        <v>398</v>
      </c>
      <c r="C20" s="352">
        <v>4152203.1497934777</v>
      </c>
      <c r="D20" s="353">
        <v>87641.360434782604</v>
      </c>
      <c r="E20" s="353">
        <v>4089047.5485978257</v>
      </c>
      <c r="F20" s="353">
        <v>4152203.1497934777</v>
      </c>
      <c r="G20" s="353">
        <v>0</v>
      </c>
      <c r="H20" s="353">
        <v>4152203.1497934777</v>
      </c>
      <c r="I20" s="353">
        <v>4152203.1497934777</v>
      </c>
      <c r="J20" s="353">
        <v>0</v>
      </c>
      <c r="K20" s="354">
        <v>4152203.1497934777</v>
      </c>
    </row>
    <row r="21" spans="1:11" ht="13.5" thickBot="1">
      <c r="A21" s="356">
        <v>12</v>
      </c>
      <c r="B21" s="357" t="s">
        <v>397</v>
      </c>
      <c r="C21" s="358">
        <v>248064860.70753467</v>
      </c>
      <c r="D21" s="359">
        <v>213427746.01742059</v>
      </c>
      <c r="E21" s="358">
        <v>442483649.70625961</v>
      </c>
      <c r="F21" s="359">
        <v>121710373.89248371</v>
      </c>
      <c r="G21" s="359">
        <v>106037126.2572739</v>
      </c>
      <c r="H21" s="359">
        <v>227747500.14975762</v>
      </c>
      <c r="I21" s="359">
        <v>131720076.80976637</v>
      </c>
      <c r="J21" s="359">
        <v>984789656.7705344</v>
      </c>
      <c r="K21" s="360">
        <v>1116509733.5803006</v>
      </c>
    </row>
    <row r="22" spans="1:11" ht="38.25" customHeight="1" thickBot="1">
      <c r="A22" s="361"/>
      <c r="B22" s="362"/>
      <c r="C22" s="362"/>
      <c r="D22" s="362"/>
      <c r="E22" s="362"/>
      <c r="F22" s="528" t="s">
        <v>445</v>
      </c>
      <c r="G22" s="526"/>
      <c r="H22" s="526"/>
      <c r="I22" s="528" t="s">
        <v>404</v>
      </c>
      <c r="J22" s="526"/>
      <c r="K22" s="527"/>
    </row>
    <row r="23" spans="1:11">
      <c r="A23" s="363">
        <v>13</v>
      </c>
      <c r="B23" s="364" t="s">
        <v>389</v>
      </c>
      <c r="C23" s="365"/>
      <c r="D23" s="365"/>
      <c r="E23" s="365"/>
      <c r="F23" s="366">
        <v>1427150492.504936</v>
      </c>
      <c r="G23" s="366">
        <v>3009527691.0614147</v>
      </c>
      <c r="H23" s="366">
        <v>4436678183.56635</v>
      </c>
      <c r="I23" s="366">
        <v>1417215572.6674361</v>
      </c>
      <c r="J23" s="366">
        <v>2136786131.1069565</v>
      </c>
      <c r="K23" s="367">
        <v>3554001703.7743917</v>
      </c>
    </row>
    <row r="24" spans="1:11" ht="13.5" thickBot="1">
      <c r="A24" s="368">
        <v>14</v>
      </c>
      <c r="B24" s="369" t="s">
        <v>401</v>
      </c>
      <c r="C24" s="370"/>
      <c r="D24" s="371"/>
      <c r="E24" s="372"/>
      <c r="F24" s="373">
        <v>1149644982.5549057</v>
      </c>
      <c r="G24" s="373">
        <v>1977482823.5615938</v>
      </c>
      <c r="H24" s="373">
        <v>3127127806.1164994</v>
      </c>
      <c r="I24" s="373">
        <v>772335583.45109653</v>
      </c>
      <c r="J24" s="373">
        <v>350460259.20588911</v>
      </c>
      <c r="K24" s="374">
        <v>1048311584.2641962</v>
      </c>
    </row>
    <row r="25" spans="1:11" ht="13.5" thickBot="1">
      <c r="A25" s="375">
        <v>15</v>
      </c>
      <c r="B25" s="376" t="s">
        <v>402</v>
      </c>
      <c r="C25" s="377"/>
      <c r="D25" s="377"/>
      <c r="E25" s="377"/>
      <c r="F25" s="570">
        <v>1.2413836568340584</v>
      </c>
      <c r="G25" s="570">
        <v>1.5218982714808269</v>
      </c>
      <c r="H25" s="570">
        <v>1.418770980478776</v>
      </c>
      <c r="I25" s="570">
        <v>1.8349738158311499</v>
      </c>
      <c r="J25" s="570">
        <v>6.0970854040589888</v>
      </c>
      <c r="K25" s="571">
        <v>3.3902150440023275</v>
      </c>
    </row>
    <row r="27" spans="1:11" ht="25.5">
      <c r="B27" s="339" t="s">
        <v>444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C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4.570312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35</v>
      </c>
      <c r="B1" s="4" t="s">
        <v>504</v>
      </c>
    </row>
    <row r="2" spans="1:14" ht="14.25" customHeight="1">
      <c r="A2" s="4" t="s">
        <v>36</v>
      </c>
      <c r="B2" s="547">
        <f>'1. key ratios '!B2</f>
        <v>44104</v>
      </c>
    </row>
    <row r="3" spans="1:14" ht="14.25" customHeight="1"/>
    <row r="4" spans="1:14" ht="13.5" thickBot="1">
      <c r="A4" s="4" t="s">
        <v>275</v>
      </c>
      <c r="B4" s="275" t="s">
        <v>33</v>
      </c>
    </row>
    <row r="5" spans="1:14" s="207" customFormat="1">
      <c r="A5" s="203"/>
      <c r="B5" s="204"/>
      <c r="C5" s="205" t="s">
        <v>0</v>
      </c>
      <c r="D5" s="205" t="s">
        <v>1</v>
      </c>
      <c r="E5" s="205" t="s">
        <v>2</v>
      </c>
      <c r="F5" s="205" t="s">
        <v>3</v>
      </c>
      <c r="G5" s="205" t="s">
        <v>4</v>
      </c>
      <c r="H5" s="205" t="s">
        <v>10</v>
      </c>
      <c r="I5" s="205" t="s">
        <v>13</v>
      </c>
      <c r="J5" s="205" t="s">
        <v>14</v>
      </c>
      <c r="K5" s="205" t="s">
        <v>15</v>
      </c>
      <c r="L5" s="205" t="s">
        <v>16</v>
      </c>
      <c r="M5" s="205" t="s">
        <v>17</v>
      </c>
      <c r="N5" s="206" t="s">
        <v>18</v>
      </c>
    </row>
    <row r="6" spans="1:14" ht="25.5">
      <c r="A6" s="208"/>
      <c r="B6" s="209"/>
      <c r="C6" s="210" t="s">
        <v>274</v>
      </c>
      <c r="D6" s="211" t="s">
        <v>273</v>
      </c>
      <c r="E6" s="212" t="s">
        <v>272</v>
      </c>
      <c r="F6" s="213">
        <v>0</v>
      </c>
      <c r="G6" s="213">
        <v>0.2</v>
      </c>
      <c r="H6" s="213">
        <v>0.35</v>
      </c>
      <c r="I6" s="213">
        <v>0.5</v>
      </c>
      <c r="J6" s="213">
        <v>0.75</v>
      </c>
      <c r="K6" s="213">
        <v>1</v>
      </c>
      <c r="L6" s="213">
        <v>1.5</v>
      </c>
      <c r="M6" s="213">
        <v>2.5</v>
      </c>
      <c r="N6" s="274" t="s">
        <v>287</v>
      </c>
    </row>
    <row r="7" spans="1:14" ht="15">
      <c r="A7" s="214">
        <v>1</v>
      </c>
      <c r="B7" s="215" t="s">
        <v>271</v>
      </c>
      <c r="C7" s="216">
        <f>SUM(C8:C13)</f>
        <v>3206170734.9369998</v>
      </c>
      <c r="D7" s="209"/>
      <c r="E7" s="217">
        <f t="shared" ref="E7:M7" si="0">SUM(E8:E13)</f>
        <v>75707199.649792999</v>
      </c>
      <c r="F7" s="218">
        <v>0</v>
      </c>
      <c r="G7" s="218">
        <v>8569462.5999999996</v>
      </c>
      <c r="H7" s="218">
        <v>0</v>
      </c>
      <c r="I7" s="218">
        <v>63972496.934900001</v>
      </c>
      <c r="J7" s="218">
        <v>0</v>
      </c>
      <c r="K7" s="218">
        <v>2314813.6840570001</v>
      </c>
      <c r="L7" s="218">
        <v>0</v>
      </c>
      <c r="M7" s="218">
        <v>0</v>
      </c>
      <c r="N7" s="219">
        <f>SUM(N8:N13)</f>
        <v>36014954.671507001</v>
      </c>
    </row>
    <row r="8" spans="1:14" ht="14.25">
      <c r="A8" s="214">
        <v>1.1000000000000001</v>
      </c>
      <c r="B8" s="220" t="s">
        <v>269</v>
      </c>
      <c r="C8" s="218">
        <v>2820044569.9018998</v>
      </c>
      <c r="D8" s="221">
        <v>0.02</v>
      </c>
      <c r="E8" s="217">
        <f>C8*D8</f>
        <v>56400891.398038</v>
      </c>
      <c r="F8" s="218">
        <v>0</v>
      </c>
      <c r="G8" s="218">
        <v>8569462.5999999996</v>
      </c>
      <c r="H8" s="218">
        <v>0</v>
      </c>
      <c r="I8" s="218">
        <v>45725371.934900001</v>
      </c>
      <c r="J8" s="218">
        <v>0</v>
      </c>
      <c r="K8" s="218">
        <v>2106056.863138</v>
      </c>
      <c r="L8" s="218">
        <v>0</v>
      </c>
      <c r="M8" s="218">
        <v>0</v>
      </c>
      <c r="N8" s="219">
        <f>SUMPRODUCT($F$6:$M$6,F8:M8)</f>
        <v>26682635.350588001</v>
      </c>
    </row>
    <row r="9" spans="1:14" ht="14.25">
      <c r="A9" s="214">
        <v>1.2</v>
      </c>
      <c r="B9" s="220" t="s">
        <v>268</v>
      </c>
      <c r="C9" s="218">
        <v>386126165.03509998</v>
      </c>
      <c r="D9" s="221">
        <v>0.05</v>
      </c>
      <c r="E9" s="217">
        <f>C9*D9</f>
        <v>19306308.251754999</v>
      </c>
      <c r="F9" s="218">
        <v>0</v>
      </c>
      <c r="G9" s="218">
        <v>0</v>
      </c>
      <c r="H9" s="218">
        <v>0</v>
      </c>
      <c r="I9" s="218">
        <v>18247125</v>
      </c>
      <c r="J9" s="218">
        <v>0</v>
      </c>
      <c r="K9" s="218">
        <v>179023.79889500001</v>
      </c>
      <c r="L9" s="218">
        <v>0</v>
      </c>
      <c r="M9" s="218">
        <v>0</v>
      </c>
      <c r="N9" s="219">
        <f t="shared" ref="N9:N12" si="1">SUMPRODUCT($F$6:$M$6,F9:M9)</f>
        <v>9302586.2988949995</v>
      </c>
    </row>
    <row r="10" spans="1:14" ht="14.25">
      <c r="A10" s="214">
        <v>1.3</v>
      </c>
      <c r="B10" s="220" t="s">
        <v>267</v>
      </c>
      <c r="C10" s="218"/>
      <c r="D10" s="221">
        <v>0.08</v>
      </c>
      <c r="E10" s="217">
        <f>C10*D10</f>
        <v>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29733.022024000002</v>
      </c>
      <c r="L10" s="218">
        <v>0</v>
      </c>
      <c r="M10" s="218">
        <v>0</v>
      </c>
      <c r="N10" s="219">
        <f>SUMPRODUCT($F$6:$M$6,F10:M10)</f>
        <v>29733.022024000002</v>
      </c>
    </row>
    <row r="11" spans="1:14" ht="14.25">
      <c r="A11" s="214">
        <v>1.4</v>
      </c>
      <c r="B11" s="220" t="s">
        <v>266</v>
      </c>
      <c r="C11" s="218">
        <v>0</v>
      </c>
      <c r="D11" s="221">
        <v>0.11</v>
      </c>
      <c r="E11" s="217">
        <f>C11*D11</f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9">
        <f t="shared" si="1"/>
        <v>0</v>
      </c>
    </row>
    <row r="12" spans="1:14" ht="14.25">
      <c r="A12" s="214">
        <v>1.5</v>
      </c>
      <c r="B12" s="220" t="s">
        <v>265</v>
      </c>
      <c r="C12" s="218">
        <v>0</v>
      </c>
      <c r="D12" s="221">
        <v>0.14000000000000001</v>
      </c>
      <c r="E12" s="217">
        <f>C12*D12</f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9">
        <f t="shared" si="1"/>
        <v>0</v>
      </c>
    </row>
    <row r="13" spans="1:14" ht="14.25">
      <c r="A13" s="214">
        <v>1.6</v>
      </c>
      <c r="B13" s="222" t="s">
        <v>264</v>
      </c>
      <c r="C13" s="218">
        <v>0</v>
      </c>
      <c r="D13" s="223"/>
      <c r="E13" s="218"/>
      <c r="F13" s="218"/>
      <c r="G13" s="218"/>
      <c r="H13" s="218"/>
      <c r="I13" s="218"/>
      <c r="J13" s="218"/>
      <c r="K13" s="218"/>
      <c r="L13" s="218"/>
      <c r="M13" s="218"/>
      <c r="N13" s="219">
        <f>SUMPRODUCT($F$6:$M$6,F13:M13)</f>
        <v>0</v>
      </c>
    </row>
    <row r="14" spans="1:14" ht="15">
      <c r="A14" s="214">
        <v>2</v>
      </c>
      <c r="B14" s="224" t="s">
        <v>270</v>
      </c>
      <c r="C14" s="216">
        <f>SUM(C15:C20)</f>
        <v>16767780</v>
      </c>
      <c r="D14" s="209"/>
      <c r="E14" s="217">
        <f t="shared" ref="E14:M14" si="2">SUM(E15:E20)</f>
        <v>256448.40000000002</v>
      </c>
      <c r="F14" s="218">
        <v>0</v>
      </c>
      <c r="G14" s="218">
        <v>0</v>
      </c>
      <c r="H14" s="218">
        <v>0</v>
      </c>
      <c r="I14" s="218">
        <v>256448.40000000002</v>
      </c>
      <c r="J14" s="218">
        <v>0</v>
      </c>
      <c r="K14" s="218">
        <v>0</v>
      </c>
      <c r="L14" s="218">
        <v>0</v>
      </c>
      <c r="M14" s="218">
        <v>0</v>
      </c>
      <c r="N14" s="219">
        <f>SUM(N15:N20)</f>
        <v>128224.20000000001</v>
      </c>
    </row>
    <row r="15" spans="1:14" ht="14.25">
      <c r="A15" s="214">
        <v>2.1</v>
      </c>
      <c r="B15" s="222" t="s">
        <v>269</v>
      </c>
      <c r="C15" s="218">
        <v>0</v>
      </c>
      <c r="D15" s="221">
        <v>5.0000000000000001E-3</v>
      </c>
      <c r="E15" s="217">
        <f>C15*D15</f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9">
        <f>SUMPRODUCT($F$6:$M$6,F15:M15)</f>
        <v>0</v>
      </c>
    </row>
    <row r="16" spans="1:14" ht="14.25">
      <c r="A16" s="214">
        <v>2.2000000000000002</v>
      </c>
      <c r="B16" s="222" t="s">
        <v>268</v>
      </c>
      <c r="C16" s="218">
        <v>7890720</v>
      </c>
      <c r="D16" s="221">
        <v>0.01</v>
      </c>
      <c r="E16" s="217">
        <f>C16*D16</f>
        <v>78907.199999999997</v>
      </c>
      <c r="F16" s="218">
        <v>0</v>
      </c>
      <c r="G16" s="218">
        <v>0</v>
      </c>
      <c r="H16" s="218">
        <v>0</v>
      </c>
      <c r="I16" s="218">
        <v>78907.199999999997</v>
      </c>
      <c r="J16" s="218">
        <v>0</v>
      </c>
      <c r="K16" s="218">
        <v>0</v>
      </c>
      <c r="L16" s="218">
        <v>0</v>
      </c>
      <c r="M16" s="218">
        <v>0</v>
      </c>
      <c r="N16" s="219">
        <f t="shared" ref="N16:N20" si="3">SUMPRODUCT($F$6:$M$6,F16:M16)</f>
        <v>39453.599999999999</v>
      </c>
    </row>
    <row r="17" spans="1:14" ht="14.25">
      <c r="A17" s="214">
        <v>2.2999999999999998</v>
      </c>
      <c r="B17" s="222" t="s">
        <v>267</v>
      </c>
      <c r="C17" s="218">
        <v>8877060</v>
      </c>
      <c r="D17" s="221">
        <v>0.02</v>
      </c>
      <c r="E17" s="217">
        <f>C17*D17</f>
        <v>177541.2</v>
      </c>
      <c r="F17" s="218">
        <v>0</v>
      </c>
      <c r="G17" s="218">
        <v>0</v>
      </c>
      <c r="H17" s="218">
        <v>0</v>
      </c>
      <c r="I17" s="218">
        <v>177541.2</v>
      </c>
      <c r="J17" s="218">
        <v>0</v>
      </c>
      <c r="K17" s="218">
        <v>0</v>
      </c>
      <c r="L17" s="218">
        <v>0</v>
      </c>
      <c r="M17" s="218">
        <v>0</v>
      </c>
      <c r="N17" s="219">
        <f t="shared" si="3"/>
        <v>88770.6</v>
      </c>
    </row>
    <row r="18" spans="1:14" ht="14.25">
      <c r="A18" s="214">
        <v>2.4</v>
      </c>
      <c r="B18" s="222" t="s">
        <v>266</v>
      </c>
      <c r="C18" s="218">
        <v>0</v>
      </c>
      <c r="D18" s="221">
        <v>0.03</v>
      </c>
      <c r="E18" s="217">
        <f>C18*D18</f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9">
        <f t="shared" si="3"/>
        <v>0</v>
      </c>
    </row>
    <row r="19" spans="1:14" ht="14.25">
      <c r="A19" s="214">
        <v>2.5</v>
      </c>
      <c r="B19" s="222" t="s">
        <v>265</v>
      </c>
      <c r="C19" s="218">
        <v>0</v>
      </c>
      <c r="D19" s="221">
        <v>0.04</v>
      </c>
      <c r="E19" s="217">
        <f>C19*D19</f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9">
        <f t="shared" si="3"/>
        <v>0</v>
      </c>
    </row>
    <row r="20" spans="1:14" ht="14.25">
      <c r="A20" s="214">
        <v>2.6</v>
      </c>
      <c r="B20" s="222" t="s">
        <v>264</v>
      </c>
      <c r="C20" s="218">
        <v>0</v>
      </c>
      <c r="D20" s="223"/>
      <c r="E20" s="225"/>
      <c r="F20" s="218"/>
      <c r="G20" s="218"/>
      <c r="H20" s="218"/>
      <c r="I20" s="218"/>
      <c r="J20" s="218"/>
      <c r="K20" s="218"/>
      <c r="L20" s="218"/>
      <c r="M20" s="218"/>
      <c r="N20" s="219">
        <f t="shared" si="3"/>
        <v>0</v>
      </c>
    </row>
    <row r="21" spans="1:14" ht="15.75" thickBot="1">
      <c r="A21" s="226"/>
      <c r="B21" s="227" t="s">
        <v>114</v>
      </c>
      <c r="C21" s="202">
        <f>C14+C7</f>
        <v>3222938514.9369998</v>
      </c>
      <c r="D21" s="228"/>
      <c r="E21" s="229">
        <f>E14+E7</f>
        <v>75963648.049793005</v>
      </c>
      <c r="F21" s="230">
        <v>0</v>
      </c>
      <c r="G21" s="230">
        <v>8569462.5999999996</v>
      </c>
      <c r="H21" s="230">
        <v>0</v>
      </c>
      <c r="I21" s="230">
        <v>64228945.334899999</v>
      </c>
      <c r="J21" s="230">
        <v>0</v>
      </c>
      <c r="K21" s="230">
        <v>2314813.6840570001</v>
      </c>
      <c r="L21" s="230">
        <v>0</v>
      </c>
      <c r="M21" s="230">
        <v>0</v>
      </c>
      <c r="N21" s="231">
        <f>N14+N7</f>
        <v>36143178.871507004</v>
      </c>
    </row>
    <row r="22" spans="1:14">
      <c r="E22" s="232"/>
      <c r="F22" s="232"/>
      <c r="G22" s="232"/>
      <c r="H22" s="232"/>
      <c r="I22" s="232"/>
      <c r="J22" s="232"/>
      <c r="K22" s="232"/>
      <c r="L22" s="232"/>
      <c r="M22" s="23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3" zoomScale="90" zoomScaleNormal="90" workbookViewId="0">
      <selection activeCell="C2" sqref="C2"/>
    </sheetView>
  </sheetViews>
  <sheetFormatPr defaultRowHeight="15"/>
  <cols>
    <col min="1" max="1" width="11.42578125" customWidth="1"/>
    <col min="2" max="2" width="76.85546875" style="473" customWidth="1"/>
    <col min="3" max="3" width="22.85546875" customWidth="1"/>
  </cols>
  <sheetData>
    <row r="1" spans="1:3">
      <c r="A1" s="2" t="s">
        <v>35</v>
      </c>
      <c r="B1" t="s">
        <v>504</v>
      </c>
    </row>
    <row r="2" spans="1:3">
      <c r="A2" s="2" t="s">
        <v>36</v>
      </c>
      <c r="B2" s="548"/>
    </row>
    <row r="3" spans="1:3">
      <c r="A3" s="4"/>
      <c r="B3"/>
    </row>
    <row r="4" spans="1:3">
      <c r="A4" s="4" t="s">
        <v>456</v>
      </c>
      <c r="B4" t="s">
        <v>457</v>
      </c>
    </row>
    <row r="5" spans="1:3">
      <c r="A5" s="442" t="s">
        <v>458</v>
      </c>
      <c r="B5" s="443"/>
      <c r="C5" s="444"/>
    </row>
    <row r="6" spans="1:3" ht="24">
      <c r="A6" s="445">
        <v>1</v>
      </c>
      <c r="B6" s="446" t="s">
        <v>459</v>
      </c>
      <c r="C6" s="447">
        <v>19766738839.071205</v>
      </c>
    </row>
    <row r="7" spans="1:3">
      <c r="A7" s="445">
        <v>2</v>
      </c>
      <c r="B7" s="446" t="s">
        <v>460</v>
      </c>
      <c r="C7" s="447">
        <v>-207331626.61999997</v>
      </c>
    </row>
    <row r="8" spans="1:3" ht="24">
      <c r="A8" s="448">
        <v>3</v>
      </c>
      <c r="B8" s="449" t="s">
        <v>461</v>
      </c>
      <c r="C8" s="447">
        <v>19559407212.451206</v>
      </c>
    </row>
    <row r="9" spans="1:3">
      <c r="A9" s="442" t="s">
        <v>462</v>
      </c>
      <c r="B9" s="443"/>
      <c r="C9" s="450"/>
    </row>
    <row r="10" spans="1:3" ht="24">
      <c r="A10" s="451">
        <v>4</v>
      </c>
      <c r="B10" s="452" t="s">
        <v>463</v>
      </c>
      <c r="C10" s="447"/>
    </row>
    <row r="11" spans="1:3">
      <c r="A11" s="451">
        <v>5</v>
      </c>
      <c r="B11" s="453" t="s">
        <v>464</v>
      </c>
      <c r="C11" s="447"/>
    </row>
    <row r="12" spans="1:3">
      <c r="A12" s="451" t="s">
        <v>465</v>
      </c>
      <c r="B12" s="453" t="s">
        <v>466</v>
      </c>
      <c r="C12" s="447">
        <v>76121725.947241008</v>
      </c>
    </row>
    <row r="13" spans="1:3" ht="24">
      <c r="A13" s="454">
        <v>6</v>
      </c>
      <c r="B13" s="452" t="s">
        <v>467</v>
      </c>
      <c r="C13" s="447"/>
    </row>
    <row r="14" spans="1:3">
      <c r="A14" s="454">
        <v>7</v>
      </c>
      <c r="B14" s="455" t="s">
        <v>468</v>
      </c>
      <c r="C14" s="447"/>
    </row>
    <row r="15" spans="1:3">
      <c r="A15" s="456">
        <v>8</v>
      </c>
      <c r="B15" s="457" t="s">
        <v>469</v>
      </c>
      <c r="C15" s="447"/>
    </row>
    <row r="16" spans="1:3">
      <c r="A16" s="454">
        <v>9</v>
      </c>
      <c r="B16" s="455" t="s">
        <v>470</v>
      </c>
      <c r="C16" s="447"/>
    </row>
    <row r="17" spans="1:3">
      <c r="A17" s="454">
        <v>10</v>
      </c>
      <c r="B17" s="455" t="s">
        <v>471</v>
      </c>
      <c r="C17" s="447"/>
    </row>
    <row r="18" spans="1:3">
      <c r="A18" s="458">
        <v>11</v>
      </c>
      <c r="B18" s="459" t="s">
        <v>472</v>
      </c>
      <c r="C18" s="460">
        <f>SUM(C10:C17)</f>
        <v>76121725.947241008</v>
      </c>
    </row>
    <row r="19" spans="1:3">
      <c r="A19" s="461" t="s">
        <v>473</v>
      </c>
      <c r="B19" s="462"/>
      <c r="C19" s="463"/>
    </row>
    <row r="20" spans="1:3" ht="24">
      <c r="A20" s="464">
        <v>12</v>
      </c>
      <c r="B20" s="452" t="s">
        <v>474</v>
      </c>
      <c r="C20" s="447"/>
    </row>
    <row r="21" spans="1:3">
      <c r="A21" s="464">
        <v>13</v>
      </c>
      <c r="B21" s="452" t="s">
        <v>475</v>
      </c>
      <c r="C21" s="447"/>
    </row>
    <row r="22" spans="1:3">
      <c r="A22" s="464">
        <v>14</v>
      </c>
      <c r="B22" s="452" t="s">
        <v>476</v>
      </c>
      <c r="C22" s="447"/>
    </row>
    <row r="23" spans="1:3" ht="24">
      <c r="A23" s="464" t="s">
        <v>477</v>
      </c>
      <c r="B23" s="452" t="s">
        <v>478</v>
      </c>
      <c r="C23" s="447"/>
    </row>
    <row r="24" spans="1:3">
      <c r="A24" s="464">
        <v>15</v>
      </c>
      <c r="B24" s="452" t="s">
        <v>479</v>
      </c>
      <c r="C24" s="447"/>
    </row>
    <row r="25" spans="1:3">
      <c r="A25" s="464" t="s">
        <v>480</v>
      </c>
      <c r="B25" s="452" t="s">
        <v>481</v>
      </c>
      <c r="C25" s="447"/>
    </row>
    <row r="26" spans="1:3">
      <c r="A26" s="465">
        <v>16</v>
      </c>
      <c r="B26" s="466" t="s">
        <v>482</v>
      </c>
      <c r="C26" s="460">
        <f>SUM(C20:C25)</f>
        <v>0</v>
      </c>
    </row>
    <row r="27" spans="1:3">
      <c r="A27" s="442" t="s">
        <v>483</v>
      </c>
      <c r="B27" s="443"/>
      <c r="C27" s="450"/>
    </row>
    <row r="28" spans="1:3">
      <c r="A28" s="467">
        <v>17</v>
      </c>
      <c r="B28" s="453" t="s">
        <v>484</v>
      </c>
      <c r="C28" s="447">
        <v>2047339448.7781</v>
      </c>
    </row>
    <row r="29" spans="1:3">
      <c r="A29" s="467">
        <v>18</v>
      </c>
      <c r="B29" s="453" t="s">
        <v>485</v>
      </c>
      <c r="C29" s="447">
        <v>-1114857628.5211601</v>
      </c>
    </row>
    <row r="30" spans="1:3">
      <c r="A30" s="465">
        <v>19</v>
      </c>
      <c r="B30" s="466" t="s">
        <v>486</v>
      </c>
      <c r="C30" s="460">
        <f>C28+C29</f>
        <v>932481820.25693989</v>
      </c>
    </row>
    <row r="31" spans="1:3">
      <c r="A31" s="442" t="s">
        <v>487</v>
      </c>
      <c r="B31" s="443"/>
      <c r="C31" s="450"/>
    </row>
    <row r="32" spans="1:3" ht="24">
      <c r="A32" s="467" t="s">
        <v>488</v>
      </c>
      <c r="B32" s="452" t="s">
        <v>489</v>
      </c>
      <c r="C32" s="468"/>
    </row>
    <row r="33" spans="1:3">
      <c r="A33" s="467" t="s">
        <v>490</v>
      </c>
      <c r="B33" s="453" t="s">
        <v>491</v>
      </c>
      <c r="C33" s="468"/>
    </row>
    <row r="34" spans="1:3">
      <c r="A34" s="442" t="s">
        <v>492</v>
      </c>
      <c r="B34" s="443"/>
      <c r="C34" s="450"/>
    </row>
    <row r="35" spans="1:3">
      <c r="A35" s="469">
        <v>20</v>
      </c>
      <c r="B35" s="470" t="s">
        <v>493</v>
      </c>
      <c r="C35" s="460">
        <v>1824923769.3024974</v>
      </c>
    </row>
    <row r="36" spans="1:3">
      <c r="A36" s="465">
        <v>21</v>
      </c>
      <c r="B36" s="466" t="s">
        <v>494</v>
      </c>
      <c r="C36" s="460">
        <v>20568010758.655388</v>
      </c>
    </row>
    <row r="37" spans="1:3">
      <c r="A37" s="442" t="s">
        <v>495</v>
      </c>
      <c r="B37" s="443"/>
      <c r="C37" s="450"/>
    </row>
    <row r="38" spans="1:3">
      <c r="A38" s="465">
        <v>22</v>
      </c>
      <c r="B38" s="466" t="s">
        <v>495</v>
      </c>
      <c r="C38" s="572">
        <f t="shared" ref="C38" si="0">C35/C36</f>
        <v>8.8726313434785459E-2</v>
      </c>
    </row>
    <row r="39" spans="1:3">
      <c r="A39" s="442" t="s">
        <v>496</v>
      </c>
      <c r="B39" s="443"/>
      <c r="C39" s="450"/>
    </row>
    <row r="40" spans="1:3">
      <c r="A40" s="471" t="s">
        <v>497</v>
      </c>
      <c r="B40" s="452" t="s">
        <v>498</v>
      </c>
      <c r="C40" s="468"/>
    </row>
    <row r="41" spans="1:3" ht="24">
      <c r="A41" s="472" t="s">
        <v>499</v>
      </c>
      <c r="B41" s="446" t="s">
        <v>500</v>
      </c>
      <c r="C41" s="468"/>
    </row>
    <row r="43" spans="1:3">
      <c r="B43" s="473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pane xSplit="1" ySplit="5" topLeftCell="B18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7109375" style="3" customWidth="1"/>
    <col min="4" max="7" width="14.7109375" style="4" customWidth="1"/>
    <col min="8" max="8" width="14.7109375" style="5" customWidth="1"/>
    <col min="9" max="13" width="6.7109375" style="5" customWidth="1"/>
    <col min="14" max="16384" width="9.140625" style="5"/>
  </cols>
  <sheetData>
    <row r="1" spans="1:8">
      <c r="A1" s="2" t="s">
        <v>35</v>
      </c>
      <c r="B1" s="3" t="s">
        <v>504</v>
      </c>
    </row>
    <row r="2" spans="1:8">
      <c r="A2" s="2" t="s">
        <v>36</v>
      </c>
      <c r="B2" s="535">
        <v>44104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16" t="s">
        <v>6</v>
      </c>
      <c r="E5" s="116" t="s">
        <v>7</v>
      </c>
      <c r="F5" s="116" t="s">
        <v>8</v>
      </c>
      <c r="G5" s="14" t="s">
        <v>9</v>
      </c>
    </row>
    <row r="6" spans="1:8">
      <c r="B6" s="252" t="s">
        <v>147</v>
      </c>
      <c r="C6" s="348"/>
      <c r="D6" s="348"/>
      <c r="E6" s="348"/>
      <c r="F6" s="348"/>
      <c r="G6" s="388"/>
    </row>
    <row r="7" spans="1:8">
      <c r="A7" s="15"/>
      <c r="B7" s="253" t="s">
        <v>141</v>
      </c>
      <c r="C7" s="348"/>
      <c r="D7" s="348"/>
      <c r="E7" s="348"/>
      <c r="F7" s="348"/>
      <c r="G7" s="388"/>
    </row>
    <row r="8" spans="1:8" ht="15">
      <c r="A8" s="427">
        <v>1</v>
      </c>
      <c r="B8" s="16" t="s">
        <v>146</v>
      </c>
      <c r="C8" s="17">
        <v>1496143769.3024974</v>
      </c>
      <c r="D8" s="18">
        <v>1389626153.6950002</v>
      </c>
      <c r="E8" s="18">
        <v>1222324838</v>
      </c>
      <c r="F8" s="18">
        <v>1600800836</v>
      </c>
      <c r="G8" s="19">
        <v>1506318207</v>
      </c>
    </row>
    <row r="9" spans="1:8" ht="15">
      <c r="A9" s="427">
        <v>2</v>
      </c>
      <c r="B9" s="16" t="s">
        <v>145</v>
      </c>
      <c r="C9" s="17">
        <v>1824923769.3024974</v>
      </c>
      <c r="D9" s="18">
        <v>1695146153.6950002</v>
      </c>
      <c r="E9" s="18">
        <v>1550774838</v>
      </c>
      <c r="F9" s="18">
        <v>1887570836</v>
      </c>
      <c r="G9" s="19">
        <v>1801838207</v>
      </c>
    </row>
    <row r="10" spans="1:8" ht="15">
      <c r="A10" s="427">
        <v>3</v>
      </c>
      <c r="B10" s="16" t="s">
        <v>144</v>
      </c>
      <c r="C10" s="17">
        <v>2627685354.3039861</v>
      </c>
      <c r="D10" s="18">
        <v>2457145020.8415403</v>
      </c>
      <c r="E10" s="18">
        <v>2243904113</v>
      </c>
      <c r="F10" s="18">
        <v>2503683628</v>
      </c>
      <c r="G10" s="19">
        <v>2276543211</v>
      </c>
    </row>
    <row r="11" spans="1:8" ht="15">
      <c r="A11" s="428"/>
      <c r="B11" s="252" t="s">
        <v>143</v>
      </c>
      <c r="C11" s="348"/>
      <c r="D11" s="348"/>
      <c r="E11" s="348"/>
      <c r="F11" s="348"/>
      <c r="G11" s="388"/>
    </row>
    <row r="12" spans="1:8" ht="15" customHeight="1">
      <c r="A12" s="427">
        <v>4</v>
      </c>
      <c r="B12" s="16" t="s">
        <v>276</v>
      </c>
      <c r="C12" s="336">
        <v>15162374036.939989</v>
      </c>
      <c r="D12" s="18">
        <v>14099109995.224945</v>
      </c>
      <c r="E12" s="18">
        <v>14641068044</v>
      </c>
      <c r="F12" s="18">
        <v>13868169458</v>
      </c>
      <c r="G12" s="19">
        <v>13584557783</v>
      </c>
    </row>
    <row r="13" spans="1:8" ht="15">
      <c r="A13" s="428"/>
      <c r="B13" s="252" t="s">
        <v>142</v>
      </c>
      <c r="C13" s="348"/>
      <c r="D13" s="348"/>
      <c r="E13" s="348"/>
      <c r="F13" s="348"/>
      <c r="G13" s="388"/>
    </row>
    <row r="14" spans="1:8" s="20" customFormat="1" ht="15">
      <c r="A14" s="427"/>
      <c r="B14" s="253" t="s">
        <v>141</v>
      </c>
      <c r="C14" s="337"/>
      <c r="D14" s="18"/>
      <c r="E14" s="18"/>
      <c r="F14" s="18"/>
      <c r="G14" s="19"/>
    </row>
    <row r="15" spans="1:8" ht="15">
      <c r="A15" s="429">
        <v>5</v>
      </c>
      <c r="B15" s="16" t="s">
        <v>405</v>
      </c>
      <c r="C15" s="538">
        <v>9.8674769904597559E-2</v>
      </c>
      <c r="D15" s="539">
        <v>9.8561267637860522E-2</v>
      </c>
      <c r="E15" s="539">
        <v>8.3500000000000005E-2</v>
      </c>
      <c r="F15" s="539">
        <v>0.1154</v>
      </c>
      <c r="G15" s="540">
        <v>0.1109</v>
      </c>
    </row>
    <row r="16" spans="1:8" ht="15" customHeight="1">
      <c r="A16" s="429">
        <v>6</v>
      </c>
      <c r="B16" s="16" t="s">
        <v>406</v>
      </c>
      <c r="C16" s="538">
        <v>0.12035870931929578</v>
      </c>
      <c r="D16" s="539">
        <v>0.12023072053974389</v>
      </c>
      <c r="E16" s="539">
        <v>0.10589999999999999</v>
      </c>
      <c r="F16" s="539">
        <v>0.1361</v>
      </c>
      <c r="G16" s="540">
        <v>0.1326</v>
      </c>
    </row>
    <row r="17" spans="1:7" ht="15">
      <c r="A17" s="429">
        <v>7</v>
      </c>
      <c r="B17" s="16" t="s">
        <v>407</v>
      </c>
      <c r="C17" s="538">
        <v>0.17330302945318285</v>
      </c>
      <c r="D17" s="539">
        <v>0.17427660481219884</v>
      </c>
      <c r="E17" s="539">
        <v>0.15329999999999999</v>
      </c>
      <c r="F17" s="539">
        <v>0.18049999999999999</v>
      </c>
      <c r="G17" s="540">
        <v>0.1676</v>
      </c>
    </row>
    <row r="18" spans="1:7" ht="15">
      <c r="A18" s="428"/>
      <c r="B18" s="254" t="s">
        <v>140</v>
      </c>
      <c r="C18" s="541"/>
      <c r="D18" s="541"/>
      <c r="E18" s="541"/>
      <c r="F18" s="541"/>
      <c r="G18" s="542"/>
    </row>
    <row r="19" spans="1:7" ht="15" customHeight="1">
      <c r="A19" s="430">
        <v>8</v>
      </c>
      <c r="B19" s="16" t="s">
        <v>139</v>
      </c>
      <c r="C19" s="543">
        <v>7.6744132007913302E-2</v>
      </c>
      <c r="D19" s="544">
        <v>7.5844406669486164E-2</v>
      </c>
      <c r="E19" s="544">
        <v>7.8799999999999995E-2</v>
      </c>
      <c r="F19" s="544">
        <v>8.5999999999999993E-2</v>
      </c>
      <c r="G19" s="545">
        <v>8.6099999999999996E-2</v>
      </c>
    </row>
    <row r="20" spans="1:7" ht="15">
      <c r="A20" s="430">
        <v>9</v>
      </c>
      <c r="B20" s="16" t="s">
        <v>138</v>
      </c>
      <c r="C20" s="543">
        <v>4.4216778078781639E-2</v>
      </c>
      <c r="D20" s="544">
        <v>4.4941845874682106E-2</v>
      </c>
      <c r="E20" s="544">
        <v>4.4299999999999999E-2</v>
      </c>
      <c r="F20" s="544">
        <v>4.1399999999999999E-2</v>
      </c>
      <c r="G20" s="545">
        <v>4.0599999999999997E-2</v>
      </c>
    </row>
    <row r="21" spans="1:7" ht="15">
      <c r="A21" s="430">
        <v>10</v>
      </c>
      <c r="B21" s="16" t="s">
        <v>137</v>
      </c>
      <c r="C21" s="543">
        <v>2.4912817073593215E-2</v>
      </c>
      <c r="D21" s="544">
        <v>2.7792436061114745E-2</v>
      </c>
      <c r="E21" s="544">
        <v>3.5499999999999997E-2</v>
      </c>
      <c r="F21" s="544">
        <v>3.8300000000000001E-2</v>
      </c>
      <c r="G21" s="545">
        <v>3.85E-2</v>
      </c>
    </row>
    <row r="22" spans="1:7" ht="15">
      <c r="A22" s="430">
        <v>11</v>
      </c>
      <c r="B22" s="16" t="s">
        <v>136</v>
      </c>
      <c r="C22" s="543">
        <v>3.2527353929131662E-2</v>
      </c>
      <c r="D22" s="544">
        <v>3.0902560794804065E-2</v>
      </c>
      <c r="E22" s="544">
        <v>3.4500000000000003E-2</v>
      </c>
      <c r="F22" s="544">
        <v>4.4699999999999997E-2</v>
      </c>
      <c r="G22" s="545">
        <v>4.5499999999999999E-2</v>
      </c>
    </row>
    <row r="23" spans="1:7" ht="15">
      <c r="A23" s="430">
        <v>12</v>
      </c>
      <c r="B23" s="16" t="s">
        <v>282</v>
      </c>
      <c r="C23" s="543">
        <v>-5.847232197991244E-3</v>
      </c>
      <c r="D23" s="544">
        <v>-1.8166540012479328E-2</v>
      </c>
      <c r="E23" s="544">
        <v>-6.4199999999999993E-2</v>
      </c>
      <c r="F23" s="544">
        <v>2.5899999999999999E-2</v>
      </c>
      <c r="G23" s="545">
        <v>2.41E-2</v>
      </c>
    </row>
    <row r="24" spans="1:7" ht="15">
      <c r="A24" s="430">
        <v>13</v>
      </c>
      <c r="B24" s="16" t="s">
        <v>283</v>
      </c>
      <c r="C24" s="543">
        <v>-6.3515002738530391E-2</v>
      </c>
      <c r="D24" s="544">
        <v>-0.19544892683879561</v>
      </c>
      <c r="E24" s="544">
        <v>-0.65900000000000003</v>
      </c>
      <c r="F24" s="544">
        <v>0.24709999999999999</v>
      </c>
      <c r="G24" s="545">
        <v>0.2248</v>
      </c>
    </row>
    <row r="25" spans="1:7" ht="15">
      <c r="A25" s="428"/>
      <c r="B25" s="254" t="s">
        <v>362</v>
      </c>
      <c r="C25" s="541"/>
      <c r="D25" s="541"/>
      <c r="E25" s="541"/>
      <c r="F25" s="541"/>
      <c r="G25" s="542"/>
    </row>
    <row r="26" spans="1:7" ht="15">
      <c r="A26" s="430">
        <v>14</v>
      </c>
      <c r="B26" s="16" t="s">
        <v>135</v>
      </c>
      <c r="C26" s="543">
        <v>5.9138833019688038E-2</v>
      </c>
      <c r="D26" s="544">
        <v>5.3140382274760152E-2</v>
      </c>
      <c r="E26" s="544">
        <v>3.5000000000000003E-2</v>
      </c>
      <c r="F26" s="544">
        <v>3.56E-2</v>
      </c>
      <c r="G26" s="545">
        <v>4.87E-2</v>
      </c>
    </row>
    <row r="27" spans="1:7" ht="15" customHeight="1">
      <c r="A27" s="430">
        <v>15</v>
      </c>
      <c r="B27" s="16" t="s">
        <v>134</v>
      </c>
      <c r="C27" s="543">
        <v>6.1556325266427771E-2</v>
      </c>
      <c r="D27" s="544">
        <v>6.596824822522282E-2</v>
      </c>
      <c r="E27" s="544">
        <v>6.6500000000000004E-2</v>
      </c>
      <c r="F27" s="544">
        <v>3.4599999999999999E-2</v>
      </c>
      <c r="G27" s="545">
        <v>4.41E-2</v>
      </c>
    </row>
    <row r="28" spans="1:7" ht="15">
      <c r="A28" s="430">
        <v>16</v>
      </c>
      <c r="B28" s="16" t="s">
        <v>133</v>
      </c>
      <c r="C28" s="543">
        <v>0.5814444897254567</v>
      </c>
      <c r="D28" s="544">
        <v>0.57857502744845302</v>
      </c>
      <c r="E28" s="544">
        <v>0.59640000000000004</v>
      </c>
      <c r="F28" s="544">
        <v>0.55820000000000003</v>
      </c>
      <c r="G28" s="545">
        <v>0.56100000000000005</v>
      </c>
    </row>
    <row r="29" spans="1:7" ht="15" customHeight="1">
      <c r="A29" s="430">
        <v>17</v>
      </c>
      <c r="B29" s="16" t="s">
        <v>132</v>
      </c>
      <c r="C29" s="543">
        <v>0.55874500384097492</v>
      </c>
      <c r="D29" s="544">
        <v>0.53861437687665858</v>
      </c>
      <c r="E29" s="544">
        <v>0.56969999999999998</v>
      </c>
      <c r="F29" s="544">
        <v>0.53120000000000001</v>
      </c>
      <c r="G29" s="545">
        <v>0.52880000000000005</v>
      </c>
    </row>
    <row r="30" spans="1:7" ht="15">
      <c r="A30" s="430">
        <v>18</v>
      </c>
      <c r="B30" s="16" t="s">
        <v>131</v>
      </c>
      <c r="C30" s="543">
        <v>0.13466005142899648</v>
      </c>
      <c r="D30" s="544">
        <v>5.200277035650977E-2</v>
      </c>
      <c r="E30" s="544">
        <v>0.1167</v>
      </c>
      <c r="F30" s="544">
        <v>0.253</v>
      </c>
      <c r="G30" s="545">
        <v>0.19550000000000001</v>
      </c>
    </row>
    <row r="31" spans="1:7" ht="15" customHeight="1">
      <c r="A31" s="428"/>
      <c r="B31" s="254" t="s">
        <v>363</v>
      </c>
      <c r="C31" s="348"/>
      <c r="D31" s="348"/>
      <c r="E31" s="348"/>
      <c r="F31" s="348"/>
      <c r="G31" s="388"/>
    </row>
    <row r="32" spans="1:7" ht="15" customHeight="1">
      <c r="A32" s="430">
        <v>19</v>
      </c>
      <c r="B32" s="16" t="s">
        <v>130</v>
      </c>
      <c r="C32" s="546">
        <v>0.24426651274059472</v>
      </c>
      <c r="D32" s="530">
        <v>0.22032250655204369</v>
      </c>
      <c r="E32" s="530">
        <v>0.2031</v>
      </c>
      <c r="F32" s="530">
        <v>0.2074</v>
      </c>
      <c r="G32" s="531">
        <v>0.214</v>
      </c>
    </row>
    <row r="33" spans="1:7" ht="15" customHeight="1">
      <c r="A33" s="430">
        <v>20</v>
      </c>
      <c r="B33" s="16" t="s">
        <v>129</v>
      </c>
      <c r="C33" s="546">
        <v>0.6237867227536924</v>
      </c>
      <c r="D33" s="530">
        <v>0.61194491339479851</v>
      </c>
      <c r="E33" s="530">
        <v>0.62749999999999995</v>
      </c>
      <c r="F33" s="530">
        <v>0.60460000000000003</v>
      </c>
      <c r="G33" s="531">
        <v>0.61599999999999999</v>
      </c>
    </row>
    <row r="34" spans="1:7" ht="15" customHeight="1">
      <c r="A34" s="430">
        <v>21</v>
      </c>
      <c r="B34" s="16" t="s">
        <v>128</v>
      </c>
      <c r="C34" s="546">
        <v>0.28643161767465458</v>
      </c>
      <c r="D34" s="530">
        <v>0.2778643716336977</v>
      </c>
      <c r="E34" s="530">
        <v>0.27750000000000002</v>
      </c>
      <c r="F34" s="530">
        <v>0.29139999999999999</v>
      </c>
      <c r="G34" s="531">
        <v>0.29120000000000001</v>
      </c>
    </row>
    <row r="35" spans="1:7" ht="15" customHeight="1">
      <c r="A35" s="431"/>
      <c r="B35" s="254" t="s">
        <v>409</v>
      </c>
      <c r="C35" s="348"/>
      <c r="D35" s="348"/>
      <c r="E35" s="348"/>
      <c r="F35" s="348"/>
      <c r="G35" s="388"/>
    </row>
    <row r="36" spans="1:7" ht="15">
      <c r="A36" s="430">
        <v>22</v>
      </c>
      <c r="B36" s="16" t="s">
        <v>389</v>
      </c>
      <c r="C36" s="21">
        <v>4436678183.56635</v>
      </c>
      <c r="D36" s="22">
        <v>3822186632.7928777</v>
      </c>
      <c r="E36" s="22">
        <v>3674496259</v>
      </c>
      <c r="F36" s="22">
        <v>3478158940</v>
      </c>
      <c r="G36" s="23">
        <v>3102857309</v>
      </c>
    </row>
    <row r="37" spans="1:7" ht="15" customHeight="1">
      <c r="A37" s="430">
        <v>23</v>
      </c>
      <c r="B37" s="16" t="s">
        <v>401</v>
      </c>
      <c r="C37" s="21">
        <v>3127127806.1164994</v>
      </c>
      <c r="D37" s="22">
        <v>3012794566.3508801</v>
      </c>
      <c r="E37" s="22">
        <v>2803216866</v>
      </c>
      <c r="F37" s="22">
        <v>2715337112</v>
      </c>
      <c r="G37" s="23">
        <v>2735528182</v>
      </c>
    </row>
    <row r="38" spans="1:7" ht="15.75" thickBot="1">
      <c r="A38" s="432">
        <v>24</v>
      </c>
      <c r="B38" s="255" t="s">
        <v>390</v>
      </c>
      <c r="C38" s="532">
        <v>1.418770980478776</v>
      </c>
      <c r="D38" s="533">
        <v>1.2686515952603896</v>
      </c>
      <c r="E38" s="533">
        <v>1.3108</v>
      </c>
      <c r="F38" s="533">
        <v>1.2808999999999999</v>
      </c>
      <c r="G38" s="534">
        <v>1.1343000000000001</v>
      </c>
    </row>
    <row r="39" spans="1:7">
      <c r="A39" s="24"/>
    </row>
    <row r="40" spans="1:7" ht="38.25">
      <c r="B40" s="339" t="s">
        <v>453</v>
      </c>
    </row>
    <row r="41" spans="1:7" ht="51">
      <c r="B41" s="339" t="s">
        <v>408</v>
      </c>
    </row>
    <row r="43" spans="1:7">
      <c r="B43" s="3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14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7" width="15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">
        <v>504</v>
      </c>
    </row>
    <row r="2" spans="1:8">
      <c r="A2" s="2" t="s">
        <v>36</v>
      </c>
      <c r="B2" s="547">
        <f>'1. key ratios '!B2</f>
        <v>44104</v>
      </c>
    </row>
    <row r="3" spans="1:8">
      <c r="A3" s="2"/>
    </row>
    <row r="4" spans="1:8" ht="15" thickBot="1">
      <c r="A4" s="25" t="s">
        <v>37</v>
      </c>
      <c r="B4" s="26" t="s">
        <v>38</v>
      </c>
      <c r="C4" s="25"/>
      <c r="D4" s="27"/>
      <c r="E4" s="27"/>
      <c r="F4" s="28"/>
      <c r="G4" s="28"/>
      <c r="H4" s="29" t="s">
        <v>78</v>
      </c>
    </row>
    <row r="5" spans="1:8">
      <c r="A5" s="30"/>
      <c r="B5" s="31"/>
      <c r="C5" s="476" t="s">
        <v>73</v>
      </c>
      <c r="D5" s="477"/>
      <c r="E5" s="478"/>
      <c r="F5" s="476" t="s">
        <v>77</v>
      </c>
      <c r="G5" s="477"/>
      <c r="H5" s="479"/>
    </row>
    <row r="6" spans="1:8">
      <c r="A6" s="32" t="s">
        <v>11</v>
      </c>
      <c r="B6" s="33" t="s">
        <v>39</v>
      </c>
      <c r="C6" s="34" t="s">
        <v>74</v>
      </c>
      <c r="D6" s="34" t="s">
        <v>75</v>
      </c>
      <c r="E6" s="34" t="s">
        <v>76</v>
      </c>
      <c r="F6" s="34" t="s">
        <v>74</v>
      </c>
      <c r="G6" s="34" t="s">
        <v>75</v>
      </c>
      <c r="H6" s="35" t="s">
        <v>76</v>
      </c>
    </row>
    <row r="7" spans="1:8">
      <c r="A7" s="32">
        <v>1</v>
      </c>
      <c r="B7" s="36" t="s">
        <v>40</v>
      </c>
      <c r="C7" s="37">
        <v>280891755.11199999</v>
      </c>
      <c r="D7" s="37">
        <v>407990279.75</v>
      </c>
      <c r="E7" s="38">
        <f>C7+D7</f>
        <v>688882034.86199999</v>
      </c>
      <c r="F7" s="39">
        <v>238899200</v>
      </c>
      <c r="G7" s="40">
        <v>290969967</v>
      </c>
      <c r="H7" s="41">
        <f>F7+G7</f>
        <v>529869167</v>
      </c>
    </row>
    <row r="8" spans="1:8">
      <c r="A8" s="32">
        <v>2</v>
      </c>
      <c r="B8" s="36" t="s">
        <v>41</v>
      </c>
      <c r="C8" s="37">
        <v>202914468.36000001</v>
      </c>
      <c r="D8" s="37">
        <v>1891211178.8799999</v>
      </c>
      <c r="E8" s="38">
        <f t="shared" ref="E8:E19" si="0">C8+D8</f>
        <v>2094125647.2399998</v>
      </c>
      <c r="F8" s="39">
        <v>162942345</v>
      </c>
      <c r="G8" s="40">
        <v>1868258770</v>
      </c>
      <c r="H8" s="41">
        <f t="shared" ref="H8:H40" si="1">F8+G8</f>
        <v>2031201115</v>
      </c>
    </row>
    <row r="9" spans="1:8">
      <c r="A9" s="32">
        <v>3</v>
      </c>
      <c r="B9" s="36" t="s">
        <v>42</v>
      </c>
      <c r="C9" s="37">
        <v>50081852.479999997</v>
      </c>
      <c r="D9" s="37">
        <v>1238091991.9400001</v>
      </c>
      <c r="E9" s="38">
        <f t="shared" si="0"/>
        <v>1288173844.4200001</v>
      </c>
      <c r="F9" s="39">
        <v>250</v>
      </c>
      <c r="G9" s="40">
        <v>633428692</v>
      </c>
      <c r="H9" s="41">
        <f t="shared" si="1"/>
        <v>633428942</v>
      </c>
    </row>
    <row r="10" spans="1:8">
      <c r="A10" s="32">
        <v>4</v>
      </c>
      <c r="B10" s="36" t="s">
        <v>43</v>
      </c>
      <c r="C10" s="37">
        <v>303.24</v>
      </c>
      <c r="D10" s="37">
        <v>0</v>
      </c>
      <c r="E10" s="38">
        <f t="shared" si="0"/>
        <v>303.24</v>
      </c>
      <c r="F10" s="39">
        <v>303</v>
      </c>
      <c r="G10" s="40">
        <v>0</v>
      </c>
      <c r="H10" s="41">
        <f t="shared" si="1"/>
        <v>303</v>
      </c>
    </row>
    <row r="11" spans="1:8">
      <c r="A11" s="32">
        <v>5</v>
      </c>
      <c r="B11" s="36" t="s">
        <v>44</v>
      </c>
      <c r="C11" s="37">
        <v>2008474072.5187001</v>
      </c>
      <c r="D11" s="37">
        <v>53165865.627899997</v>
      </c>
      <c r="E11" s="38">
        <f t="shared" si="0"/>
        <v>2061639938.1466</v>
      </c>
      <c r="F11" s="39">
        <v>1719599820</v>
      </c>
      <c r="G11" s="40">
        <v>16116525</v>
      </c>
      <c r="H11" s="41">
        <f t="shared" si="1"/>
        <v>1735716345</v>
      </c>
    </row>
    <row r="12" spans="1:8">
      <c r="A12" s="32">
        <v>6.1</v>
      </c>
      <c r="B12" s="42" t="s">
        <v>45</v>
      </c>
      <c r="C12" s="37">
        <v>5302900099.9000006</v>
      </c>
      <c r="D12" s="37">
        <v>7366626330.230299</v>
      </c>
      <c r="E12" s="38">
        <f t="shared" si="0"/>
        <v>12669526430.130299</v>
      </c>
      <c r="F12" s="39">
        <v>4676875990</v>
      </c>
      <c r="G12" s="40">
        <v>5976621450</v>
      </c>
      <c r="H12" s="41">
        <f t="shared" si="1"/>
        <v>10653497440</v>
      </c>
    </row>
    <row r="13" spans="1:8">
      <c r="A13" s="32">
        <v>6.2</v>
      </c>
      <c r="B13" s="42" t="s">
        <v>46</v>
      </c>
      <c r="C13" s="37">
        <v>-417725826.22530401</v>
      </c>
      <c r="D13" s="37">
        <v>-362163663.67940003</v>
      </c>
      <c r="E13" s="38">
        <f t="shared" si="0"/>
        <v>-779889489.90470409</v>
      </c>
      <c r="F13" s="39">
        <v>-186074235</v>
      </c>
      <c r="G13" s="40">
        <v>-284101168</v>
      </c>
      <c r="H13" s="41">
        <f t="shared" si="1"/>
        <v>-470175403</v>
      </c>
    </row>
    <row r="14" spans="1:8">
      <c r="A14" s="32">
        <v>6</v>
      </c>
      <c r="B14" s="36" t="s">
        <v>47</v>
      </c>
      <c r="C14" s="38">
        <f>C12+C13</f>
        <v>4885174273.6746969</v>
      </c>
      <c r="D14" s="38">
        <f>D12+D13</f>
        <v>7004462666.5508986</v>
      </c>
      <c r="E14" s="38">
        <f t="shared" si="0"/>
        <v>11889636940.225595</v>
      </c>
      <c r="F14" s="38">
        <f>F12+F13</f>
        <v>4490801755</v>
      </c>
      <c r="G14" s="38">
        <f>G12+G13</f>
        <v>5692520282</v>
      </c>
      <c r="H14" s="41">
        <f t="shared" si="1"/>
        <v>10183322037</v>
      </c>
    </row>
    <row r="15" spans="1:8">
      <c r="A15" s="32">
        <v>7</v>
      </c>
      <c r="B15" s="36" t="s">
        <v>48</v>
      </c>
      <c r="C15" s="37">
        <v>198368460.49000004</v>
      </c>
      <c r="D15" s="37">
        <v>86287601.652099997</v>
      </c>
      <c r="E15" s="38">
        <f t="shared" si="0"/>
        <v>284656062.14210004</v>
      </c>
      <c r="F15" s="39">
        <v>77536525</v>
      </c>
      <c r="G15" s="40">
        <v>36105654</v>
      </c>
      <c r="H15" s="41">
        <f t="shared" si="1"/>
        <v>113642179</v>
      </c>
    </row>
    <row r="16" spans="1:8">
      <c r="A16" s="32">
        <v>8</v>
      </c>
      <c r="B16" s="36" t="s">
        <v>209</v>
      </c>
      <c r="C16" s="37">
        <v>104472444.78</v>
      </c>
      <c r="D16" s="37">
        <v>0</v>
      </c>
      <c r="E16" s="38">
        <f t="shared" si="0"/>
        <v>104472444.78</v>
      </c>
      <c r="F16" s="39">
        <v>83812102</v>
      </c>
      <c r="G16" s="40">
        <v>0</v>
      </c>
      <c r="H16" s="41">
        <f t="shared" si="1"/>
        <v>83812102</v>
      </c>
    </row>
    <row r="17" spans="1:8">
      <c r="A17" s="32">
        <v>9</v>
      </c>
      <c r="B17" s="36" t="s">
        <v>49</v>
      </c>
      <c r="C17" s="37">
        <v>125751598.02000001</v>
      </c>
      <c r="D17" s="37">
        <v>1595579</v>
      </c>
      <c r="E17" s="38">
        <f t="shared" si="0"/>
        <v>127347177.02000001</v>
      </c>
      <c r="F17" s="39">
        <v>151104388</v>
      </c>
      <c r="G17" s="40">
        <v>1293652</v>
      </c>
      <c r="H17" s="41">
        <f t="shared" si="1"/>
        <v>152398040</v>
      </c>
    </row>
    <row r="18" spans="1:8">
      <c r="A18" s="32">
        <v>10</v>
      </c>
      <c r="B18" s="36" t="s">
        <v>50</v>
      </c>
      <c r="C18" s="37">
        <v>517647653.14999998</v>
      </c>
      <c r="D18" s="37">
        <v>0</v>
      </c>
      <c r="E18" s="38">
        <f t="shared" si="0"/>
        <v>517647653.14999998</v>
      </c>
      <c r="F18" s="39">
        <v>485098537</v>
      </c>
      <c r="G18" s="40">
        <v>0</v>
      </c>
      <c r="H18" s="41">
        <f t="shared" si="1"/>
        <v>485098537</v>
      </c>
    </row>
    <row r="19" spans="1:8">
      <c r="A19" s="32">
        <v>11</v>
      </c>
      <c r="B19" s="36" t="s">
        <v>51</v>
      </c>
      <c r="C19" s="37">
        <v>161021106.68079942</v>
      </c>
      <c r="D19" s="37">
        <v>124496230.08</v>
      </c>
      <c r="E19" s="38">
        <f t="shared" si="0"/>
        <v>285517336.76079941</v>
      </c>
      <c r="F19" s="39">
        <v>229445323</v>
      </c>
      <c r="G19" s="40">
        <v>34427989</v>
      </c>
      <c r="H19" s="41">
        <f t="shared" si="1"/>
        <v>263873312</v>
      </c>
    </row>
    <row r="20" spans="1:8">
      <c r="A20" s="32">
        <v>12</v>
      </c>
      <c r="B20" s="44" t="s">
        <v>52</v>
      </c>
      <c r="C20" s="38">
        <f>SUM(C7:C11)+SUM(C14:C19)</f>
        <v>8534797988.506196</v>
      </c>
      <c r="D20" s="38">
        <f>SUM(D7:D11)+SUM(D14:D19)</f>
        <v>10807301393.480898</v>
      </c>
      <c r="E20" s="38">
        <f>C20+D20</f>
        <v>19342099381.987095</v>
      </c>
      <c r="F20" s="38">
        <f>SUM(F7:F11)+SUM(F14:F19)</f>
        <v>7639240548</v>
      </c>
      <c r="G20" s="38">
        <f>SUM(G7:G11)+SUM(G14:G19)</f>
        <v>8573121531</v>
      </c>
      <c r="H20" s="41">
        <f t="shared" si="1"/>
        <v>16212362079</v>
      </c>
    </row>
    <row r="21" spans="1:8">
      <c r="A21" s="32"/>
      <c r="B21" s="33" t="s">
        <v>53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54</v>
      </c>
      <c r="C22" s="37">
        <v>60854597.129999995</v>
      </c>
      <c r="D22" s="37">
        <v>196604786.55000001</v>
      </c>
      <c r="E22" s="38">
        <f>C22+D22</f>
        <v>257459383.68000001</v>
      </c>
      <c r="F22" s="39">
        <v>95085539</v>
      </c>
      <c r="G22" s="40">
        <v>177583414</v>
      </c>
      <c r="H22" s="41">
        <f t="shared" si="1"/>
        <v>272668953</v>
      </c>
    </row>
    <row r="23" spans="1:8">
      <c r="A23" s="32">
        <v>14</v>
      </c>
      <c r="B23" s="36" t="s">
        <v>55</v>
      </c>
      <c r="C23" s="37">
        <v>1180658568.9265001</v>
      </c>
      <c r="D23" s="37">
        <v>1550384929.73</v>
      </c>
      <c r="E23" s="38">
        <f t="shared" ref="E23:E40" si="2">C23+D23</f>
        <v>2731043498.6564999</v>
      </c>
      <c r="F23" s="39">
        <v>1150515089</v>
      </c>
      <c r="G23" s="40">
        <v>1303205229</v>
      </c>
      <c r="H23" s="41">
        <f t="shared" si="1"/>
        <v>2453720318</v>
      </c>
    </row>
    <row r="24" spans="1:8">
      <c r="A24" s="32">
        <v>15</v>
      </c>
      <c r="B24" s="36" t="s">
        <v>56</v>
      </c>
      <c r="C24" s="37">
        <v>893928039.36000013</v>
      </c>
      <c r="D24" s="37">
        <v>1915217277.1900001</v>
      </c>
      <c r="E24" s="38">
        <f t="shared" si="2"/>
        <v>2809145316.5500002</v>
      </c>
      <c r="F24" s="39">
        <v>678349091</v>
      </c>
      <c r="G24" s="40">
        <v>1588359828</v>
      </c>
      <c r="H24" s="41">
        <f t="shared" si="1"/>
        <v>2266708919</v>
      </c>
    </row>
    <row r="25" spans="1:8">
      <c r="A25" s="32">
        <v>16</v>
      </c>
      <c r="B25" s="36" t="s">
        <v>57</v>
      </c>
      <c r="C25" s="37">
        <v>2684727319.8900003</v>
      </c>
      <c r="D25" s="37">
        <v>4207590193.5</v>
      </c>
      <c r="E25" s="38">
        <f t="shared" si="2"/>
        <v>6892317513.3900003</v>
      </c>
      <c r="F25" s="39">
        <v>1143213173</v>
      </c>
      <c r="G25" s="40">
        <v>3205594062</v>
      </c>
      <c r="H25" s="41">
        <f t="shared" si="1"/>
        <v>4348807235</v>
      </c>
    </row>
    <row r="26" spans="1:8">
      <c r="A26" s="32">
        <v>17</v>
      </c>
      <c r="B26" s="36" t="s">
        <v>58</v>
      </c>
      <c r="C26" s="45">
        <v>0</v>
      </c>
      <c r="D26" s="45">
        <v>1141461781.23</v>
      </c>
      <c r="E26" s="38">
        <f t="shared" si="2"/>
        <v>1141461781.23</v>
      </c>
      <c r="F26" s="46">
        <v>602242230</v>
      </c>
      <c r="G26" s="47">
        <v>1121492808</v>
      </c>
      <c r="H26" s="41">
        <f t="shared" si="1"/>
        <v>1723735038</v>
      </c>
    </row>
    <row r="27" spans="1:8">
      <c r="A27" s="32">
        <v>18</v>
      </c>
      <c r="B27" s="36" t="s">
        <v>59</v>
      </c>
      <c r="C27" s="37">
        <v>1578299095.8899999</v>
      </c>
      <c r="D27" s="37">
        <v>624814191.5999999</v>
      </c>
      <c r="E27" s="38">
        <f t="shared" si="2"/>
        <v>2203113287.4899998</v>
      </c>
      <c r="F27" s="39">
        <v>1809961385</v>
      </c>
      <c r="G27" s="40">
        <v>579364892</v>
      </c>
      <c r="H27" s="41">
        <f t="shared" si="1"/>
        <v>2389326277</v>
      </c>
    </row>
    <row r="28" spans="1:8">
      <c r="A28" s="32">
        <v>19</v>
      </c>
      <c r="B28" s="36" t="s">
        <v>60</v>
      </c>
      <c r="C28" s="37">
        <v>54076403.160000004</v>
      </c>
      <c r="D28" s="37">
        <v>53471105.54999999</v>
      </c>
      <c r="E28" s="38">
        <f t="shared" si="2"/>
        <v>107547508.70999999</v>
      </c>
      <c r="F28" s="39">
        <v>49768702</v>
      </c>
      <c r="G28" s="40">
        <v>52371458</v>
      </c>
      <c r="H28" s="41">
        <f t="shared" si="1"/>
        <v>102140160</v>
      </c>
    </row>
    <row r="29" spans="1:8">
      <c r="A29" s="32">
        <v>20</v>
      </c>
      <c r="B29" s="36" t="s">
        <v>61</v>
      </c>
      <c r="C29" s="37">
        <v>184182356.44479999</v>
      </c>
      <c r="D29" s="37">
        <v>272358419.81330001</v>
      </c>
      <c r="E29" s="38">
        <f t="shared" si="2"/>
        <v>456540776.25810003</v>
      </c>
      <c r="F29" s="39">
        <v>72069121</v>
      </c>
      <c r="G29" s="40">
        <v>336219173</v>
      </c>
      <c r="H29" s="41">
        <f t="shared" si="1"/>
        <v>408288294</v>
      </c>
    </row>
    <row r="30" spans="1:8">
      <c r="A30" s="32">
        <v>21</v>
      </c>
      <c r="B30" s="36" t="s">
        <v>62</v>
      </c>
      <c r="C30" s="37">
        <v>0</v>
      </c>
      <c r="D30" s="37">
        <v>1042232600</v>
      </c>
      <c r="E30" s="38">
        <f t="shared" si="2"/>
        <v>1042232600</v>
      </c>
      <c r="F30" s="39">
        <v>0</v>
      </c>
      <c r="G30" s="40">
        <v>620592000</v>
      </c>
      <c r="H30" s="41">
        <f t="shared" si="1"/>
        <v>620592000</v>
      </c>
    </row>
    <row r="31" spans="1:8">
      <c r="A31" s="32">
        <v>22</v>
      </c>
      <c r="B31" s="44" t="s">
        <v>63</v>
      </c>
      <c r="C31" s="38">
        <f>SUM(C22:C30)</f>
        <v>6636726380.801301</v>
      </c>
      <c r="D31" s="38">
        <f>SUM(D22:D30)</f>
        <v>11004135285.1633</v>
      </c>
      <c r="E31" s="38">
        <f>C31+D31</f>
        <v>17640861665.9646</v>
      </c>
      <c r="F31" s="38">
        <f>SUM(F22:F30)</f>
        <v>5601204330</v>
      </c>
      <c r="G31" s="38">
        <f>SUM(G22:G30)</f>
        <v>8984782864</v>
      </c>
      <c r="H31" s="41">
        <f t="shared" si="1"/>
        <v>14585987194</v>
      </c>
    </row>
    <row r="32" spans="1:8">
      <c r="A32" s="32"/>
      <c r="B32" s="33" t="s">
        <v>64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65</v>
      </c>
      <c r="C33" s="37">
        <v>27993660.18</v>
      </c>
      <c r="D33" s="45"/>
      <c r="E33" s="38">
        <f t="shared" si="2"/>
        <v>27993660.18</v>
      </c>
      <c r="F33" s="39">
        <v>27993660</v>
      </c>
      <c r="G33" s="47"/>
      <c r="H33" s="41">
        <f t="shared" si="1"/>
        <v>27993660</v>
      </c>
    </row>
    <row r="34" spans="1:8">
      <c r="A34" s="32">
        <v>24</v>
      </c>
      <c r="B34" s="36" t="s">
        <v>66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67</v>
      </c>
      <c r="C35" s="37">
        <v>-2237680.2000000002</v>
      </c>
      <c r="D35" s="45"/>
      <c r="E35" s="38">
        <f t="shared" si="2"/>
        <v>-2237680.2000000002</v>
      </c>
      <c r="F35" s="39">
        <v>-1602191</v>
      </c>
      <c r="G35" s="47"/>
      <c r="H35" s="41">
        <f t="shared" si="1"/>
        <v>-1602191</v>
      </c>
    </row>
    <row r="36" spans="1:8">
      <c r="A36" s="32">
        <v>26</v>
      </c>
      <c r="B36" s="36" t="s">
        <v>68</v>
      </c>
      <c r="C36" s="37">
        <v>214505608.98999998</v>
      </c>
      <c r="D36" s="45"/>
      <c r="E36" s="38">
        <f t="shared" si="2"/>
        <v>214505608.98999998</v>
      </c>
      <c r="F36" s="39">
        <v>198988382</v>
      </c>
      <c r="G36" s="47"/>
      <c r="H36" s="41">
        <f t="shared" si="1"/>
        <v>198988382</v>
      </c>
    </row>
    <row r="37" spans="1:8">
      <c r="A37" s="32">
        <v>27</v>
      </c>
      <c r="B37" s="36" t="s">
        <v>69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70</v>
      </c>
      <c r="C38" s="37">
        <v>1425709942.7524972</v>
      </c>
      <c r="D38" s="45"/>
      <c r="E38" s="38">
        <f t="shared" si="2"/>
        <v>1425709942.7524972</v>
      </c>
      <c r="F38" s="39">
        <v>1384596412</v>
      </c>
      <c r="G38" s="47"/>
      <c r="H38" s="41">
        <f t="shared" si="1"/>
        <v>1384596412</v>
      </c>
    </row>
    <row r="39" spans="1:8">
      <c r="A39" s="32">
        <v>29</v>
      </c>
      <c r="B39" s="36" t="s">
        <v>71</v>
      </c>
      <c r="C39" s="37">
        <v>35266184.269999996</v>
      </c>
      <c r="D39" s="45"/>
      <c r="E39" s="38">
        <f t="shared" si="2"/>
        <v>35266184.269999996</v>
      </c>
      <c r="F39" s="39">
        <v>16398624</v>
      </c>
      <c r="G39" s="47"/>
      <c r="H39" s="41">
        <f t="shared" si="1"/>
        <v>16398624</v>
      </c>
    </row>
    <row r="40" spans="1:8">
      <c r="A40" s="32">
        <v>30</v>
      </c>
      <c r="B40" s="304" t="s">
        <v>277</v>
      </c>
      <c r="C40" s="37">
        <v>1701237715.9924972</v>
      </c>
      <c r="D40" s="45"/>
      <c r="E40" s="38">
        <f t="shared" si="2"/>
        <v>1701237715.9924972</v>
      </c>
      <c r="F40" s="39">
        <v>1626374887</v>
      </c>
      <c r="G40" s="47"/>
      <c r="H40" s="41">
        <f t="shared" si="1"/>
        <v>1626374887</v>
      </c>
    </row>
    <row r="41" spans="1:8" ht="15" thickBot="1">
      <c r="A41" s="49">
        <v>31</v>
      </c>
      <c r="B41" s="50" t="s">
        <v>72</v>
      </c>
      <c r="C41" s="51">
        <f>C31+C40</f>
        <v>8337964096.7937984</v>
      </c>
      <c r="D41" s="51">
        <f>D31+D40</f>
        <v>11004135285.1633</v>
      </c>
      <c r="E41" s="51">
        <f>C41+D41</f>
        <v>19342099381.9571</v>
      </c>
      <c r="F41" s="51">
        <f>F31+F40</f>
        <v>7227579217</v>
      </c>
      <c r="G41" s="51">
        <f>G31+G40</f>
        <v>8984782864</v>
      </c>
      <c r="H41" s="52">
        <f>F41+G41</f>
        <v>16212362081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37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504</v>
      </c>
      <c r="C1" s="3"/>
    </row>
    <row r="2" spans="1:8">
      <c r="A2" s="2" t="s">
        <v>36</v>
      </c>
      <c r="B2" s="552">
        <f>'1. key ratios '!B2</f>
        <v>44104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204</v>
      </c>
      <c r="B4" s="256" t="s">
        <v>27</v>
      </c>
      <c r="C4" s="25"/>
      <c r="D4" s="27"/>
      <c r="E4" s="27"/>
      <c r="F4" s="28"/>
      <c r="G4" s="28"/>
      <c r="H4" s="56" t="s">
        <v>78</v>
      </c>
    </row>
    <row r="5" spans="1:8">
      <c r="A5" s="57" t="s">
        <v>11</v>
      </c>
      <c r="B5" s="58"/>
      <c r="C5" s="476" t="s">
        <v>73</v>
      </c>
      <c r="D5" s="477"/>
      <c r="E5" s="478"/>
      <c r="F5" s="476" t="s">
        <v>77</v>
      </c>
      <c r="G5" s="477"/>
      <c r="H5" s="479"/>
    </row>
    <row r="6" spans="1:8">
      <c r="A6" s="59" t="s">
        <v>11</v>
      </c>
      <c r="B6" s="60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2" t="s">
        <v>76</v>
      </c>
    </row>
    <row r="7" spans="1:8">
      <c r="A7" s="63"/>
      <c r="B7" s="256" t="s">
        <v>203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202</v>
      </c>
      <c r="C8" s="64">
        <v>12201024</v>
      </c>
      <c r="D8" s="64">
        <v>2780229.48</v>
      </c>
      <c r="E8" s="67">
        <f t="shared" ref="E8:E22" si="0">C8+D8</f>
        <v>14981253.48</v>
      </c>
      <c r="F8" s="64">
        <v>7280428</v>
      </c>
      <c r="G8" s="64">
        <v>7913056</v>
      </c>
      <c r="H8" s="68">
        <f t="shared" ref="H8:H22" si="1">F8+G8</f>
        <v>15193484</v>
      </c>
    </row>
    <row r="9" spans="1:8">
      <c r="A9" s="63">
        <v>2</v>
      </c>
      <c r="B9" s="66" t="s">
        <v>201</v>
      </c>
      <c r="C9" s="69">
        <f>C10+C11+C12+C13+C14+C15+C16+C17+C18</f>
        <v>540439467.28999996</v>
      </c>
      <c r="D9" s="69">
        <f>D10+D11+D12+D13+D14+D15+D16+D17+D18</f>
        <v>333327954.61900002</v>
      </c>
      <c r="E9" s="67">
        <f t="shared" si="0"/>
        <v>873767421.90899992</v>
      </c>
      <c r="F9" s="69">
        <f>F10+F11+F12+F13+F14+F15+F16+F17+F18</f>
        <v>500134822</v>
      </c>
      <c r="G9" s="69">
        <f>G10+G11+G12+G13+G14+G15+G16+G17+G18</f>
        <v>310144276</v>
      </c>
      <c r="H9" s="68">
        <f t="shared" si="1"/>
        <v>810279098</v>
      </c>
    </row>
    <row r="10" spans="1:8">
      <c r="A10" s="63">
        <v>2.1</v>
      </c>
      <c r="B10" s="70" t="s">
        <v>200</v>
      </c>
      <c r="C10" s="64">
        <v>55711.74</v>
      </c>
      <c r="D10" s="64">
        <v>200073.42</v>
      </c>
      <c r="E10" s="67">
        <f t="shared" si="0"/>
        <v>255785.16</v>
      </c>
      <c r="F10" s="64">
        <v>72954</v>
      </c>
      <c r="G10" s="64">
        <v>1236</v>
      </c>
      <c r="H10" s="68">
        <f t="shared" si="1"/>
        <v>74190</v>
      </c>
    </row>
    <row r="11" spans="1:8">
      <c r="A11" s="63">
        <v>2.2000000000000002</v>
      </c>
      <c r="B11" s="70" t="s">
        <v>199</v>
      </c>
      <c r="C11" s="64">
        <v>73779409.179199994</v>
      </c>
      <c r="D11" s="64">
        <v>108377527.70469999</v>
      </c>
      <c r="E11" s="67">
        <f t="shared" si="0"/>
        <v>182156936.88389999</v>
      </c>
      <c r="F11" s="64">
        <v>55433747</v>
      </c>
      <c r="G11" s="64">
        <v>88707733</v>
      </c>
      <c r="H11" s="68">
        <f t="shared" si="1"/>
        <v>144141480</v>
      </c>
    </row>
    <row r="12" spans="1:8">
      <c r="A12" s="63">
        <v>2.2999999999999998</v>
      </c>
      <c r="B12" s="70" t="s">
        <v>198</v>
      </c>
      <c r="C12" s="64">
        <v>2043955.89</v>
      </c>
      <c r="D12" s="64">
        <v>4484594.72</v>
      </c>
      <c r="E12" s="67">
        <f t="shared" si="0"/>
        <v>6528550.6099999994</v>
      </c>
      <c r="F12" s="64">
        <v>1686141</v>
      </c>
      <c r="G12" s="64">
        <v>3653453</v>
      </c>
      <c r="H12" s="68">
        <f t="shared" si="1"/>
        <v>5339594</v>
      </c>
    </row>
    <row r="13" spans="1:8">
      <c r="A13" s="63">
        <v>2.4</v>
      </c>
      <c r="B13" s="70" t="s">
        <v>197</v>
      </c>
      <c r="C13" s="64">
        <v>10415810.8408</v>
      </c>
      <c r="D13" s="64">
        <v>6293559.7799999993</v>
      </c>
      <c r="E13" s="67">
        <f t="shared" si="0"/>
        <v>16709370.6208</v>
      </c>
      <c r="F13" s="64">
        <v>6881810</v>
      </c>
      <c r="G13" s="64">
        <v>2630946</v>
      </c>
      <c r="H13" s="68">
        <f t="shared" si="1"/>
        <v>9512756</v>
      </c>
    </row>
    <row r="14" spans="1:8">
      <c r="A14" s="63">
        <v>2.5</v>
      </c>
      <c r="B14" s="70" t="s">
        <v>196</v>
      </c>
      <c r="C14" s="64">
        <v>4236219.43</v>
      </c>
      <c r="D14" s="64">
        <v>30500789.760000002</v>
      </c>
      <c r="E14" s="67">
        <f t="shared" si="0"/>
        <v>34737009.189999998</v>
      </c>
      <c r="F14" s="64">
        <v>3257957</v>
      </c>
      <c r="G14" s="64">
        <v>24803035</v>
      </c>
      <c r="H14" s="68">
        <f t="shared" si="1"/>
        <v>28060992</v>
      </c>
    </row>
    <row r="15" spans="1:8">
      <c r="A15" s="63">
        <v>2.6</v>
      </c>
      <c r="B15" s="70" t="s">
        <v>195</v>
      </c>
      <c r="C15" s="64">
        <v>17182385.539999999</v>
      </c>
      <c r="D15" s="64">
        <v>48182414.504500002</v>
      </c>
      <c r="E15" s="67">
        <f t="shared" si="0"/>
        <v>65364800.044500001</v>
      </c>
      <c r="F15" s="64">
        <v>10784880</v>
      </c>
      <c r="G15" s="64">
        <v>48636564</v>
      </c>
      <c r="H15" s="68">
        <f t="shared" si="1"/>
        <v>59421444</v>
      </c>
    </row>
    <row r="16" spans="1:8">
      <c r="A16" s="63">
        <v>2.7</v>
      </c>
      <c r="B16" s="70" t="s">
        <v>194</v>
      </c>
      <c r="C16" s="64">
        <v>5895530.29</v>
      </c>
      <c r="D16" s="64">
        <v>6849850.1908</v>
      </c>
      <c r="E16" s="67">
        <f t="shared" si="0"/>
        <v>12745380.480799999</v>
      </c>
      <c r="F16" s="64">
        <v>5269682</v>
      </c>
      <c r="G16" s="64">
        <v>4193927</v>
      </c>
      <c r="H16" s="68">
        <f t="shared" si="1"/>
        <v>9463609</v>
      </c>
    </row>
    <row r="17" spans="1:8">
      <c r="A17" s="63">
        <v>2.8</v>
      </c>
      <c r="B17" s="70" t="s">
        <v>193</v>
      </c>
      <c r="C17" s="64">
        <v>425049269.27999997</v>
      </c>
      <c r="D17" s="64">
        <v>126254271.039</v>
      </c>
      <c r="E17" s="67">
        <f t="shared" si="0"/>
        <v>551303540.31900001</v>
      </c>
      <c r="F17" s="64">
        <v>415902682</v>
      </c>
      <c r="G17" s="64">
        <v>136046622</v>
      </c>
      <c r="H17" s="68">
        <f t="shared" si="1"/>
        <v>551949304</v>
      </c>
    </row>
    <row r="18" spans="1:8">
      <c r="A18" s="63">
        <v>2.9</v>
      </c>
      <c r="B18" s="70" t="s">
        <v>192</v>
      </c>
      <c r="C18" s="64">
        <v>1781175.1</v>
      </c>
      <c r="D18" s="64">
        <v>2184873.5</v>
      </c>
      <c r="E18" s="67">
        <f t="shared" si="0"/>
        <v>3966048.6</v>
      </c>
      <c r="F18" s="64">
        <v>844969</v>
      </c>
      <c r="G18" s="64">
        <v>1470760</v>
      </c>
      <c r="H18" s="68">
        <f t="shared" si="1"/>
        <v>2315729</v>
      </c>
    </row>
    <row r="19" spans="1:8">
      <c r="A19" s="63">
        <v>3</v>
      </c>
      <c r="B19" s="66" t="s">
        <v>191</v>
      </c>
      <c r="C19" s="64">
        <v>5708347.8399999999</v>
      </c>
      <c r="D19" s="64">
        <v>1017445.08</v>
      </c>
      <c r="E19" s="67">
        <f t="shared" si="0"/>
        <v>6725792.9199999999</v>
      </c>
      <c r="F19" s="64">
        <v>11191156</v>
      </c>
      <c r="G19" s="64">
        <v>1745977</v>
      </c>
      <c r="H19" s="68">
        <f t="shared" si="1"/>
        <v>12937133</v>
      </c>
    </row>
    <row r="20" spans="1:8">
      <c r="A20" s="63">
        <v>4</v>
      </c>
      <c r="B20" s="66" t="s">
        <v>190</v>
      </c>
      <c r="C20" s="64">
        <v>120749280.23</v>
      </c>
      <c r="D20" s="64">
        <v>1128020.5637969971</v>
      </c>
      <c r="E20" s="67">
        <f t="shared" si="0"/>
        <v>121877300.793797</v>
      </c>
      <c r="F20" s="64">
        <v>96550404</v>
      </c>
      <c r="G20" s="64">
        <v>3279309</v>
      </c>
      <c r="H20" s="68">
        <f t="shared" si="1"/>
        <v>99829713</v>
      </c>
    </row>
    <row r="21" spans="1:8">
      <c r="A21" s="63">
        <v>5</v>
      </c>
      <c r="B21" s="66" t="s">
        <v>189</v>
      </c>
      <c r="C21" s="64">
        <v>0</v>
      </c>
      <c r="D21" s="64">
        <v>0</v>
      </c>
      <c r="E21" s="67">
        <f t="shared" si="0"/>
        <v>0</v>
      </c>
      <c r="F21" s="64">
        <v>0</v>
      </c>
      <c r="G21" s="64">
        <v>0</v>
      </c>
      <c r="H21" s="68">
        <f t="shared" si="1"/>
        <v>0</v>
      </c>
    </row>
    <row r="22" spans="1:8">
      <c r="A22" s="63">
        <v>6</v>
      </c>
      <c r="B22" s="71" t="s">
        <v>188</v>
      </c>
      <c r="C22" s="69">
        <f>C8+C9+C19+C20+C21</f>
        <v>679098119.36000001</v>
      </c>
      <c r="D22" s="69">
        <f>D8+D9+D19+D20+D21</f>
        <v>338253649.74279702</v>
      </c>
      <c r="E22" s="67">
        <f t="shared" si="0"/>
        <v>1017351769.102797</v>
      </c>
      <c r="F22" s="69">
        <f>F8+F9+F19+F20+F21</f>
        <v>615156810</v>
      </c>
      <c r="G22" s="69">
        <f>G8+G9+G19+G20+G21</f>
        <v>323082618</v>
      </c>
      <c r="H22" s="68">
        <f t="shared" si="1"/>
        <v>938239428</v>
      </c>
    </row>
    <row r="23" spans="1:8">
      <c r="A23" s="63"/>
      <c r="B23" s="256" t="s">
        <v>187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186</v>
      </c>
      <c r="C24" s="64">
        <v>54663540.539999999</v>
      </c>
      <c r="D24" s="64">
        <v>16731158.51</v>
      </c>
      <c r="E24" s="67">
        <f t="shared" ref="E24:E31" si="2">C24+D24</f>
        <v>71394699.049999997</v>
      </c>
      <c r="F24" s="64">
        <v>42923337</v>
      </c>
      <c r="G24" s="64">
        <v>13085930</v>
      </c>
      <c r="H24" s="68">
        <f t="shared" ref="H24:H31" si="3">F24+G24</f>
        <v>56009267</v>
      </c>
    </row>
    <row r="25" spans="1:8">
      <c r="A25" s="63">
        <v>8</v>
      </c>
      <c r="B25" s="66" t="s">
        <v>185</v>
      </c>
      <c r="C25" s="64">
        <v>142831642.58000001</v>
      </c>
      <c r="D25" s="64">
        <v>84121576.680000007</v>
      </c>
      <c r="E25" s="67">
        <f t="shared" si="2"/>
        <v>226953219.26000002</v>
      </c>
      <c r="F25" s="64">
        <v>72058761</v>
      </c>
      <c r="G25" s="64">
        <v>70319845</v>
      </c>
      <c r="H25" s="68">
        <f t="shared" si="3"/>
        <v>142378606</v>
      </c>
    </row>
    <row r="26" spans="1:8">
      <c r="A26" s="63">
        <v>9</v>
      </c>
      <c r="B26" s="66" t="s">
        <v>184</v>
      </c>
      <c r="C26" s="64">
        <v>4337020.6399999997</v>
      </c>
      <c r="D26" s="64">
        <v>345675.91</v>
      </c>
      <c r="E26" s="67">
        <f t="shared" si="2"/>
        <v>4682696.55</v>
      </c>
      <c r="F26" s="64">
        <v>7724051</v>
      </c>
      <c r="G26" s="64">
        <v>1684075</v>
      </c>
      <c r="H26" s="68">
        <f t="shared" si="3"/>
        <v>9408126</v>
      </c>
    </row>
    <row r="27" spans="1:8">
      <c r="A27" s="63">
        <v>10</v>
      </c>
      <c r="B27" s="66" t="s">
        <v>183</v>
      </c>
      <c r="C27" s="64">
        <v>24919272.07</v>
      </c>
      <c r="D27" s="64">
        <v>84720034.379999995</v>
      </c>
      <c r="E27" s="67">
        <f t="shared" si="2"/>
        <v>109639306.44999999</v>
      </c>
      <c r="F27" s="64">
        <v>51249984</v>
      </c>
      <c r="G27" s="64">
        <v>64859428</v>
      </c>
      <c r="H27" s="68">
        <f t="shared" si="3"/>
        <v>116109412</v>
      </c>
    </row>
    <row r="28" spans="1:8">
      <c r="A28" s="63">
        <v>11</v>
      </c>
      <c r="B28" s="66" t="s">
        <v>182</v>
      </c>
      <c r="C28" s="64">
        <v>126621437.06999999</v>
      </c>
      <c r="D28" s="64">
        <v>46864432.630000003</v>
      </c>
      <c r="E28" s="67">
        <f t="shared" si="2"/>
        <v>173485869.69999999</v>
      </c>
      <c r="F28" s="64">
        <v>78069331</v>
      </c>
      <c r="G28" s="64">
        <v>40007818</v>
      </c>
      <c r="H28" s="68">
        <f t="shared" si="3"/>
        <v>118077149</v>
      </c>
    </row>
    <row r="29" spans="1:8">
      <c r="A29" s="63">
        <v>12</v>
      </c>
      <c r="B29" s="66" t="s">
        <v>181</v>
      </c>
      <c r="C29" s="64">
        <v>0</v>
      </c>
      <c r="D29" s="64">
        <v>0</v>
      </c>
      <c r="E29" s="67">
        <f t="shared" si="2"/>
        <v>0</v>
      </c>
      <c r="F29" s="64">
        <v>0</v>
      </c>
      <c r="G29" s="64">
        <v>0</v>
      </c>
      <c r="H29" s="68">
        <f t="shared" si="3"/>
        <v>0</v>
      </c>
    </row>
    <row r="30" spans="1:8">
      <c r="A30" s="63">
        <v>13</v>
      </c>
      <c r="B30" s="75" t="s">
        <v>180</v>
      </c>
      <c r="C30" s="69">
        <f>C24+C25+C26+C27+C28+C29</f>
        <v>353372912.89999998</v>
      </c>
      <c r="D30" s="69">
        <f>D24+D25+D26+D27+D28+D29</f>
        <v>232782878.11000001</v>
      </c>
      <c r="E30" s="67">
        <f t="shared" si="2"/>
        <v>586155791.00999999</v>
      </c>
      <c r="F30" s="69">
        <f>F24+F25+F26+F27+F28+F29</f>
        <v>252025464</v>
      </c>
      <c r="G30" s="69">
        <f>G24+G25+G26+G27+G28+G29</f>
        <v>189957096</v>
      </c>
      <c r="H30" s="68">
        <f t="shared" si="3"/>
        <v>441982560</v>
      </c>
    </row>
    <row r="31" spans="1:8">
      <c r="A31" s="63">
        <v>14</v>
      </c>
      <c r="B31" s="75" t="s">
        <v>179</v>
      </c>
      <c r="C31" s="69">
        <f>C22-C30</f>
        <v>325725206.46000004</v>
      </c>
      <c r="D31" s="69">
        <f>D22-D30</f>
        <v>105470771.632797</v>
      </c>
      <c r="E31" s="67">
        <f t="shared" si="2"/>
        <v>431195978.09279704</v>
      </c>
      <c r="F31" s="69">
        <f>F22-F30</f>
        <v>363131346</v>
      </c>
      <c r="G31" s="69">
        <f>G22-G30</f>
        <v>133125522</v>
      </c>
      <c r="H31" s="68">
        <f t="shared" si="3"/>
        <v>496256868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178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177</v>
      </c>
      <c r="C34" s="79">
        <f>C35-C36</f>
        <v>109078200.99000001</v>
      </c>
      <c r="D34" s="79">
        <f>D35-D36</f>
        <v>-17442358.479999997</v>
      </c>
      <c r="E34" s="67">
        <f t="shared" ref="E34:E45" si="4">C34+D34</f>
        <v>91635842.51000002</v>
      </c>
      <c r="F34" s="79">
        <f>F35-F36</f>
        <v>115711276</v>
      </c>
      <c r="G34" s="79">
        <f>G35-G36</f>
        <v>-1641020</v>
      </c>
      <c r="H34" s="67">
        <f t="shared" ref="H34:H45" si="5">F34+G34</f>
        <v>114070256</v>
      </c>
    </row>
    <row r="35" spans="1:8">
      <c r="A35" s="63">
        <v>15.1</v>
      </c>
      <c r="B35" s="70" t="s">
        <v>176</v>
      </c>
      <c r="C35" s="64">
        <v>140495521.28</v>
      </c>
      <c r="D35" s="64">
        <v>37582656.590000004</v>
      </c>
      <c r="E35" s="67">
        <f t="shared" si="4"/>
        <v>178078177.87</v>
      </c>
      <c r="F35" s="64">
        <v>143919812</v>
      </c>
      <c r="G35" s="64">
        <v>48825825</v>
      </c>
      <c r="H35" s="67">
        <f t="shared" si="5"/>
        <v>192745637</v>
      </c>
    </row>
    <row r="36" spans="1:8">
      <c r="A36" s="63">
        <v>15.2</v>
      </c>
      <c r="B36" s="70" t="s">
        <v>175</v>
      </c>
      <c r="C36" s="64">
        <v>31417320.289999999</v>
      </c>
      <c r="D36" s="64">
        <v>55025015.07</v>
      </c>
      <c r="E36" s="67">
        <f t="shared" si="4"/>
        <v>86442335.359999999</v>
      </c>
      <c r="F36" s="64">
        <v>28208536</v>
      </c>
      <c r="G36" s="64">
        <v>50466845</v>
      </c>
      <c r="H36" s="67">
        <f t="shared" si="5"/>
        <v>78675381</v>
      </c>
    </row>
    <row r="37" spans="1:8">
      <c r="A37" s="63">
        <v>16</v>
      </c>
      <c r="B37" s="66" t="s">
        <v>174</v>
      </c>
      <c r="C37" s="64">
        <v>632376.25</v>
      </c>
      <c r="D37" s="64">
        <v>0</v>
      </c>
      <c r="E37" s="67">
        <f t="shared" si="4"/>
        <v>632376.25</v>
      </c>
      <c r="F37" s="64">
        <v>210792</v>
      </c>
      <c r="G37" s="64">
        <v>664862</v>
      </c>
      <c r="H37" s="67">
        <f t="shared" si="5"/>
        <v>875654</v>
      </c>
    </row>
    <row r="38" spans="1:8">
      <c r="A38" s="63">
        <v>17</v>
      </c>
      <c r="B38" s="66" t="s">
        <v>173</v>
      </c>
      <c r="C38" s="64">
        <v>0</v>
      </c>
      <c r="D38" s="64">
        <v>1223336.3799999999</v>
      </c>
      <c r="E38" s="67">
        <f t="shared" si="4"/>
        <v>1223336.3799999999</v>
      </c>
      <c r="F38" s="64">
        <v>0</v>
      </c>
      <c r="G38" s="64">
        <v>0</v>
      </c>
      <c r="H38" s="67">
        <f t="shared" si="5"/>
        <v>0</v>
      </c>
    </row>
    <row r="39" spans="1:8">
      <c r="A39" s="63">
        <v>18</v>
      </c>
      <c r="B39" s="66" t="s">
        <v>172</v>
      </c>
      <c r="C39" s="64">
        <v>457019.28</v>
      </c>
      <c r="D39" s="64">
        <v>876066.1</v>
      </c>
      <c r="E39" s="67">
        <f t="shared" si="4"/>
        <v>1333085.3799999999</v>
      </c>
      <c r="F39" s="64">
        <v>7940412</v>
      </c>
      <c r="G39" s="64">
        <v>390672</v>
      </c>
      <c r="H39" s="67">
        <f t="shared" si="5"/>
        <v>8331084</v>
      </c>
    </row>
    <row r="40" spans="1:8">
      <c r="A40" s="63">
        <v>19</v>
      </c>
      <c r="B40" s="66" t="s">
        <v>171</v>
      </c>
      <c r="C40" s="64">
        <v>74009823.082000002</v>
      </c>
      <c r="D40" s="64">
        <v>0</v>
      </c>
      <c r="E40" s="67">
        <f t="shared" si="4"/>
        <v>74009823.082000002</v>
      </c>
      <c r="F40" s="64">
        <v>107485323</v>
      </c>
      <c r="G40" s="64">
        <v>0</v>
      </c>
      <c r="H40" s="67">
        <f t="shared" si="5"/>
        <v>107485323</v>
      </c>
    </row>
    <row r="41" spans="1:8">
      <c r="A41" s="63">
        <v>20</v>
      </c>
      <c r="B41" s="66" t="s">
        <v>170</v>
      </c>
      <c r="C41" s="64">
        <v>28684558.120000001</v>
      </c>
      <c r="D41" s="64">
        <v>0</v>
      </c>
      <c r="E41" s="67">
        <f t="shared" si="4"/>
        <v>28684558.120000001</v>
      </c>
      <c r="F41" s="64">
        <v>-13706166</v>
      </c>
      <c r="G41" s="64">
        <v>0</v>
      </c>
      <c r="H41" s="67">
        <f t="shared" si="5"/>
        <v>-13706166</v>
      </c>
    </row>
    <row r="42" spans="1:8">
      <c r="A42" s="63">
        <v>21</v>
      </c>
      <c r="B42" s="66" t="s">
        <v>169</v>
      </c>
      <c r="C42" s="64">
        <v>8046409.7400000002</v>
      </c>
      <c r="D42" s="64">
        <v>0</v>
      </c>
      <c r="E42" s="67">
        <f t="shared" si="4"/>
        <v>8046409.7400000002</v>
      </c>
      <c r="F42" s="64">
        <v>4124131</v>
      </c>
      <c r="G42" s="64">
        <v>0</v>
      </c>
      <c r="H42" s="67">
        <f t="shared" si="5"/>
        <v>4124131</v>
      </c>
    </row>
    <row r="43" spans="1:8">
      <c r="A43" s="63">
        <v>22</v>
      </c>
      <c r="B43" s="66" t="s">
        <v>168</v>
      </c>
      <c r="C43" s="64">
        <v>7197259.0300000003</v>
      </c>
      <c r="D43" s="64">
        <v>22804202.41</v>
      </c>
      <c r="E43" s="67">
        <f t="shared" si="4"/>
        <v>30001461.440000001</v>
      </c>
      <c r="F43" s="64">
        <v>5752371</v>
      </c>
      <c r="G43" s="64">
        <v>17834152</v>
      </c>
      <c r="H43" s="67">
        <f t="shared" si="5"/>
        <v>23586523</v>
      </c>
    </row>
    <row r="44" spans="1:8">
      <c r="A44" s="63">
        <v>23</v>
      </c>
      <c r="B44" s="66" t="s">
        <v>167</v>
      </c>
      <c r="C44" s="64">
        <v>10813336.449999999</v>
      </c>
      <c r="D44" s="64">
        <v>1217648.3600000001</v>
      </c>
      <c r="E44" s="67">
        <f t="shared" si="4"/>
        <v>12030984.809999999</v>
      </c>
      <c r="F44" s="64">
        <v>240814</v>
      </c>
      <c r="G44" s="64">
        <v>-22708908</v>
      </c>
      <c r="H44" s="67">
        <f t="shared" si="5"/>
        <v>-22468094</v>
      </c>
    </row>
    <row r="45" spans="1:8">
      <c r="A45" s="63">
        <v>24</v>
      </c>
      <c r="B45" s="75" t="s">
        <v>284</v>
      </c>
      <c r="C45" s="69">
        <f>C34+C37+C38+C39+C40+C41+C42+C43+C44</f>
        <v>238918982.942</v>
      </c>
      <c r="D45" s="69">
        <f>D34+D37+D38+D39+D40+D41+D42+D43+D44</f>
        <v>8678894.7700000014</v>
      </c>
      <c r="E45" s="67">
        <f t="shared" si="4"/>
        <v>247597877.71200001</v>
      </c>
      <c r="F45" s="69">
        <f>F34+F37+F38+F39+F40+F41+F42+F43+F44</f>
        <v>227758953</v>
      </c>
      <c r="G45" s="69">
        <f>G34+G37+G38+G39+G40+G41+G42+G43+G44</f>
        <v>-5460242</v>
      </c>
      <c r="H45" s="67">
        <f t="shared" si="5"/>
        <v>222298711</v>
      </c>
    </row>
    <row r="46" spans="1:8">
      <c r="A46" s="63"/>
      <c r="B46" s="256" t="s">
        <v>166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165</v>
      </c>
      <c r="C47" s="64">
        <v>9269574.3200000003</v>
      </c>
      <c r="D47" s="64">
        <v>6556500.6600000001</v>
      </c>
      <c r="E47" s="67">
        <f t="shared" ref="E47:E54" si="6">C47+D47</f>
        <v>15826074.98</v>
      </c>
      <c r="F47" s="64">
        <v>8713909</v>
      </c>
      <c r="G47" s="64">
        <v>9351726</v>
      </c>
      <c r="H47" s="68">
        <f t="shared" ref="H47:H54" si="7">F47+G47</f>
        <v>18065635</v>
      </c>
    </row>
    <row r="48" spans="1:8">
      <c r="A48" s="63">
        <v>26</v>
      </c>
      <c r="B48" s="66" t="s">
        <v>164</v>
      </c>
      <c r="C48" s="64">
        <v>16176719.869999999</v>
      </c>
      <c r="D48" s="64">
        <v>12122478.51</v>
      </c>
      <c r="E48" s="67">
        <f t="shared" si="6"/>
        <v>28299198.379999999</v>
      </c>
      <c r="F48" s="64">
        <v>22031026</v>
      </c>
      <c r="G48" s="64">
        <v>14482099</v>
      </c>
      <c r="H48" s="68">
        <f t="shared" si="7"/>
        <v>36513125</v>
      </c>
    </row>
    <row r="49" spans="1:8">
      <c r="A49" s="63">
        <v>27</v>
      </c>
      <c r="B49" s="66" t="s">
        <v>163</v>
      </c>
      <c r="C49" s="64">
        <v>158063679.33000001</v>
      </c>
      <c r="D49" s="64">
        <v>0</v>
      </c>
      <c r="E49" s="67">
        <f t="shared" si="6"/>
        <v>158063679.33000001</v>
      </c>
      <c r="F49" s="64">
        <v>163724399</v>
      </c>
      <c r="G49" s="64">
        <v>0</v>
      </c>
      <c r="H49" s="68">
        <f t="shared" si="7"/>
        <v>163724399</v>
      </c>
    </row>
    <row r="50" spans="1:8">
      <c r="A50" s="63">
        <v>28</v>
      </c>
      <c r="B50" s="66" t="s">
        <v>162</v>
      </c>
      <c r="C50" s="64">
        <v>9038448.5600000005</v>
      </c>
      <c r="D50" s="64">
        <v>0</v>
      </c>
      <c r="E50" s="67">
        <f t="shared" si="6"/>
        <v>9038448.5600000005</v>
      </c>
      <c r="F50" s="64">
        <v>8021521</v>
      </c>
      <c r="G50" s="64">
        <v>0</v>
      </c>
      <c r="H50" s="68">
        <f t="shared" si="7"/>
        <v>8021521</v>
      </c>
    </row>
    <row r="51" spans="1:8">
      <c r="A51" s="63">
        <v>29</v>
      </c>
      <c r="B51" s="66" t="s">
        <v>161</v>
      </c>
      <c r="C51" s="64">
        <v>58288510.479999997</v>
      </c>
      <c r="D51" s="64">
        <v>0</v>
      </c>
      <c r="E51" s="67">
        <f t="shared" si="6"/>
        <v>58288510.479999997</v>
      </c>
      <c r="F51" s="64">
        <v>43364761</v>
      </c>
      <c r="G51" s="64">
        <v>0</v>
      </c>
      <c r="H51" s="68">
        <f t="shared" si="7"/>
        <v>43364761</v>
      </c>
    </row>
    <row r="52" spans="1:8">
      <c r="A52" s="63">
        <v>30</v>
      </c>
      <c r="B52" s="66" t="s">
        <v>160</v>
      </c>
      <c r="C52" s="64">
        <v>39130506.060000002</v>
      </c>
      <c r="D52" s="64">
        <v>605501.76</v>
      </c>
      <c r="E52" s="67">
        <f t="shared" si="6"/>
        <v>39736007.82</v>
      </c>
      <c r="F52" s="64">
        <v>29563787</v>
      </c>
      <c r="G52" s="64">
        <v>812860</v>
      </c>
      <c r="H52" s="68">
        <f t="shared" si="7"/>
        <v>30376647</v>
      </c>
    </row>
    <row r="53" spans="1:8">
      <c r="A53" s="63">
        <v>31</v>
      </c>
      <c r="B53" s="75" t="s">
        <v>285</v>
      </c>
      <c r="C53" s="69">
        <f>C47+C48+C49+C50+C51+C52</f>
        <v>289967438.62</v>
      </c>
      <c r="D53" s="69">
        <f>D47+D48+D49+D50+D51+D52</f>
        <v>19284480.930000003</v>
      </c>
      <c r="E53" s="67">
        <f t="shared" si="6"/>
        <v>309251919.55000001</v>
      </c>
      <c r="F53" s="69">
        <f>F47+F48+F49+F50+F51+F52</f>
        <v>275419403</v>
      </c>
      <c r="G53" s="69">
        <f>G47+G48+G49+G50+G51+G52</f>
        <v>24646685</v>
      </c>
      <c r="H53" s="67">
        <f t="shared" si="7"/>
        <v>300066088</v>
      </c>
    </row>
    <row r="54" spans="1:8">
      <c r="A54" s="63">
        <v>32</v>
      </c>
      <c r="B54" s="75" t="s">
        <v>286</v>
      </c>
      <c r="C54" s="69">
        <f>C45-C53</f>
        <v>-51048455.678000003</v>
      </c>
      <c r="D54" s="69">
        <f>D45-D53</f>
        <v>-10605586.160000002</v>
      </c>
      <c r="E54" s="67">
        <f t="shared" si="6"/>
        <v>-61654041.838000007</v>
      </c>
      <c r="F54" s="69">
        <f>F45-F53</f>
        <v>-47660450</v>
      </c>
      <c r="G54" s="69">
        <f>G45-G53</f>
        <v>-30106927</v>
      </c>
      <c r="H54" s="67">
        <f t="shared" si="7"/>
        <v>-77767377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159</v>
      </c>
      <c r="C56" s="69">
        <f>C31+C54</f>
        <v>274676750.78200006</v>
      </c>
      <c r="D56" s="69">
        <f>D31+D54</f>
        <v>94865185.472797006</v>
      </c>
      <c r="E56" s="67">
        <f>C56+D56</f>
        <v>369541936.2547971</v>
      </c>
      <c r="F56" s="69">
        <f>F31+F54</f>
        <v>315470896</v>
      </c>
      <c r="G56" s="69">
        <f>G31+G54</f>
        <v>103018595</v>
      </c>
      <c r="H56" s="68">
        <f>F56+G56</f>
        <v>418489491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158</v>
      </c>
      <c r="C58" s="64">
        <v>412154922.6401</v>
      </c>
      <c r="D58" s="64">
        <v>-2862310.4</v>
      </c>
      <c r="E58" s="67">
        <f>C58+D58</f>
        <v>409292612.24010003</v>
      </c>
      <c r="F58" s="64">
        <v>127682682</v>
      </c>
      <c r="G58" s="64">
        <v>-31417506</v>
      </c>
      <c r="H58" s="68">
        <f>F58+G58</f>
        <v>96265176</v>
      </c>
    </row>
    <row r="59" spans="1:8" s="257" customFormat="1">
      <c r="A59" s="63">
        <v>35</v>
      </c>
      <c r="B59" s="66" t="s">
        <v>157</v>
      </c>
      <c r="C59" s="64">
        <v>26058103.899999999</v>
      </c>
      <c r="D59" s="64">
        <v>0</v>
      </c>
      <c r="E59" s="67">
        <f>C59+D59</f>
        <v>26058103.899999999</v>
      </c>
      <c r="F59" s="64">
        <v>-19681914</v>
      </c>
      <c r="G59" s="64">
        <v>0</v>
      </c>
      <c r="H59" s="68">
        <f>F59+G59</f>
        <v>-19681914</v>
      </c>
    </row>
    <row r="60" spans="1:8">
      <c r="A60" s="63">
        <v>36</v>
      </c>
      <c r="B60" s="66" t="s">
        <v>156</v>
      </c>
      <c r="C60" s="64">
        <v>33406395.202199999</v>
      </c>
      <c r="D60" s="64">
        <v>7825716.2999999998</v>
      </c>
      <c r="E60" s="67">
        <f>C60+D60</f>
        <v>41232111.5022</v>
      </c>
      <c r="F60" s="64">
        <v>28869199</v>
      </c>
      <c r="G60" s="64">
        <v>12908100</v>
      </c>
      <c r="H60" s="68">
        <f>F60+G60</f>
        <v>41777299</v>
      </c>
    </row>
    <row r="61" spans="1:8">
      <c r="A61" s="63">
        <v>37</v>
      </c>
      <c r="B61" s="75" t="s">
        <v>155</v>
      </c>
      <c r="C61" s="69">
        <f>C58+C59+C60</f>
        <v>471619421.74229997</v>
      </c>
      <c r="D61" s="69">
        <f>D58+D59+D60</f>
        <v>4963405.9000000004</v>
      </c>
      <c r="E61" s="67">
        <f>C61+D61</f>
        <v>476582827.64229995</v>
      </c>
      <c r="F61" s="69">
        <f>F58+F59+F60</f>
        <v>136869967</v>
      </c>
      <c r="G61" s="69">
        <f>G58+G59+G60</f>
        <v>-18509406</v>
      </c>
      <c r="H61" s="68">
        <f>F61+G61</f>
        <v>118360561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154</v>
      </c>
      <c r="C63" s="69">
        <f>C56-C61</f>
        <v>-196942670.96029991</v>
      </c>
      <c r="D63" s="69">
        <f>D56-D61</f>
        <v>89901779.572797</v>
      </c>
      <c r="E63" s="67">
        <f>C63+D63</f>
        <v>-107040891.38750291</v>
      </c>
      <c r="F63" s="69">
        <f>F56-F61</f>
        <v>178600929</v>
      </c>
      <c r="G63" s="69">
        <f>G56-G61</f>
        <v>121528001</v>
      </c>
      <c r="H63" s="68">
        <f>F63+G63</f>
        <v>300128930</v>
      </c>
    </row>
    <row r="64" spans="1:8">
      <c r="A64" s="59">
        <v>39</v>
      </c>
      <c r="B64" s="66" t="s">
        <v>153</v>
      </c>
      <c r="C64" s="82">
        <v>-31965239.84</v>
      </c>
      <c r="D64" s="82"/>
      <c r="E64" s="67">
        <f>C64+D64</f>
        <v>-31965239.84</v>
      </c>
      <c r="F64" s="82">
        <v>27500000</v>
      </c>
      <c r="G64" s="82"/>
      <c r="H64" s="68">
        <f>F64+G64</f>
        <v>27500000</v>
      </c>
    </row>
    <row r="65" spans="1:8">
      <c r="A65" s="63">
        <v>40</v>
      </c>
      <c r="B65" s="75" t="s">
        <v>152</v>
      </c>
      <c r="C65" s="69">
        <f>C63-C64</f>
        <v>-164977431.12029991</v>
      </c>
      <c r="D65" s="69">
        <f>D63-D64</f>
        <v>89901779.572797</v>
      </c>
      <c r="E65" s="67">
        <f>C65+D65</f>
        <v>-75075651.547502905</v>
      </c>
      <c r="F65" s="69">
        <f>F63-F64</f>
        <v>151100929</v>
      </c>
      <c r="G65" s="69">
        <f>G63-G64</f>
        <v>121528001</v>
      </c>
      <c r="H65" s="68">
        <f>F65+G65</f>
        <v>272628930</v>
      </c>
    </row>
    <row r="66" spans="1:8">
      <c r="A66" s="59">
        <v>41</v>
      </c>
      <c r="B66" s="66" t="s">
        <v>151</v>
      </c>
      <c r="C66" s="82">
        <v>-2437662.7000000002</v>
      </c>
      <c r="D66" s="82"/>
      <c r="E66" s="67">
        <f>C66+D66</f>
        <v>-2437662.7000000002</v>
      </c>
      <c r="F66" s="82">
        <v>-9873139</v>
      </c>
      <c r="G66" s="82"/>
      <c r="H66" s="68">
        <f>F66+G66</f>
        <v>-9873139</v>
      </c>
    </row>
    <row r="67" spans="1:8" ht="13.5" thickBot="1">
      <c r="A67" s="83">
        <v>42</v>
      </c>
      <c r="B67" s="84" t="s">
        <v>150</v>
      </c>
      <c r="C67" s="85">
        <f>C65+C66</f>
        <v>-167415093.82029989</v>
      </c>
      <c r="D67" s="85">
        <f>D65+D66</f>
        <v>89901779.572797</v>
      </c>
      <c r="E67" s="86">
        <f>C67+D67</f>
        <v>-77513314.247502893</v>
      </c>
      <c r="F67" s="85">
        <f>F65+F66</f>
        <v>141227790</v>
      </c>
      <c r="G67" s="85">
        <f>G65+G66</f>
        <v>121528001</v>
      </c>
      <c r="H67" s="87">
        <f>F67+G67</f>
        <v>262755791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opLeftCell="A17" zoomScaleNormal="100" workbookViewId="0">
      <selection activeCell="C2" sqref="C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6.5703125" style="5" customWidth="1"/>
    <col min="4" max="4" width="16.85546875" style="5" customWidth="1"/>
    <col min="5" max="5" width="15.42578125" style="5" customWidth="1"/>
    <col min="6" max="8" width="17.7109375" style="5" customWidth="1"/>
    <col min="9" max="16384" width="9.140625" style="5"/>
  </cols>
  <sheetData>
    <row r="1" spans="1:8">
      <c r="A1" s="2" t="s">
        <v>35</v>
      </c>
      <c r="B1" s="5" t="s">
        <v>504</v>
      </c>
    </row>
    <row r="2" spans="1:8">
      <c r="A2" s="2" t="s">
        <v>36</v>
      </c>
      <c r="B2" s="553">
        <f>'1. key ratios '!B2</f>
        <v>44104</v>
      </c>
    </row>
    <row r="3" spans="1:8">
      <c r="A3" s="4"/>
    </row>
    <row r="4" spans="1:8" ht="15" thickBot="1">
      <c r="A4" s="4" t="s">
        <v>79</v>
      </c>
      <c r="B4" s="4"/>
      <c r="C4" s="233"/>
      <c r="D4" s="233"/>
      <c r="E4" s="233"/>
      <c r="F4" s="234"/>
      <c r="G4" s="234"/>
      <c r="H4" s="235" t="s">
        <v>78</v>
      </c>
    </row>
    <row r="5" spans="1:8">
      <c r="A5" s="480" t="s">
        <v>11</v>
      </c>
      <c r="B5" s="482" t="s">
        <v>351</v>
      </c>
      <c r="C5" s="476" t="s">
        <v>73</v>
      </c>
      <c r="D5" s="477"/>
      <c r="E5" s="478"/>
      <c r="F5" s="476" t="s">
        <v>77</v>
      </c>
      <c r="G5" s="477"/>
      <c r="H5" s="479"/>
    </row>
    <row r="6" spans="1:8">
      <c r="A6" s="481"/>
      <c r="B6" s="483"/>
      <c r="C6" s="34" t="s">
        <v>298</v>
      </c>
      <c r="D6" s="34" t="s">
        <v>127</v>
      </c>
      <c r="E6" s="34" t="s">
        <v>114</v>
      </c>
      <c r="F6" s="34" t="s">
        <v>298</v>
      </c>
      <c r="G6" s="34" t="s">
        <v>127</v>
      </c>
      <c r="H6" s="35" t="s">
        <v>114</v>
      </c>
    </row>
    <row r="7" spans="1:8" s="20" customFormat="1">
      <c r="A7" s="236">
        <v>1</v>
      </c>
      <c r="B7" s="237" t="s">
        <v>385</v>
      </c>
      <c r="C7" s="40"/>
      <c r="D7" s="40"/>
      <c r="E7" s="238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36">
        <v>1.1000000000000001</v>
      </c>
      <c r="B8" s="291" t="s">
        <v>316</v>
      </c>
      <c r="C8" s="40">
        <v>635555883.47000003</v>
      </c>
      <c r="D8" s="40">
        <v>733147786.64520001</v>
      </c>
      <c r="E8" s="238">
        <f t="shared" ref="E8:E53" si="1">C8+D8</f>
        <v>1368703670.1152</v>
      </c>
      <c r="F8" s="40">
        <v>571639531</v>
      </c>
      <c r="G8" s="40">
        <v>654579767</v>
      </c>
      <c r="H8" s="41">
        <f t="shared" si="0"/>
        <v>1226219298</v>
      </c>
    </row>
    <row r="9" spans="1:8" s="20" customFormat="1">
      <c r="A9" s="236">
        <v>1.2</v>
      </c>
      <c r="B9" s="291" t="s">
        <v>317</v>
      </c>
      <c r="C9" s="40">
        <v>0</v>
      </c>
      <c r="D9" s="40">
        <v>151557840.79000002</v>
      </c>
      <c r="E9" s="238">
        <f t="shared" si="1"/>
        <v>151557840.79000002</v>
      </c>
      <c r="F9" s="40">
        <v>0</v>
      </c>
      <c r="G9" s="40">
        <v>56645728</v>
      </c>
      <c r="H9" s="41">
        <f t="shared" si="0"/>
        <v>56645728</v>
      </c>
    </row>
    <row r="10" spans="1:8" s="20" customFormat="1">
      <c r="A10" s="236">
        <v>1.3</v>
      </c>
      <c r="B10" s="291" t="s">
        <v>318</v>
      </c>
      <c r="C10" s="40">
        <v>117751500.20999999</v>
      </c>
      <c r="D10" s="40">
        <v>50844563.450399965</v>
      </c>
      <c r="E10" s="238">
        <f t="shared" si="1"/>
        <v>168596063.66039997</v>
      </c>
      <c r="F10" s="40">
        <v>217641011</v>
      </c>
      <c r="G10" s="40">
        <v>13328837</v>
      </c>
      <c r="H10" s="41">
        <f t="shared" si="0"/>
        <v>230969848</v>
      </c>
    </row>
    <row r="11" spans="1:8" s="20" customFormat="1">
      <c r="A11" s="236">
        <v>1.4</v>
      </c>
      <c r="B11" s="291" t="s">
        <v>299</v>
      </c>
      <c r="C11" s="40">
        <v>181418505.00999999</v>
      </c>
      <c r="D11" s="40">
        <v>1339471764.51</v>
      </c>
      <c r="E11" s="238">
        <f t="shared" si="1"/>
        <v>1520890269.52</v>
      </c>
      <c r="F11" s="40">
        <v>85907245</v>
      </c>
      <c r="G11" s="40">
        <v>140942170</v>
      </c>
      <c r="H11" s="41">
        <f t="shared" si="0"/>
        <v>226849415</v>
      </c>
    </row>
    <row r="12" spans="1:8" s="20" customFormat="1" ht="29.25" customHeight="1">
      <c r="A12" s="236">
        <v>2</v>
      </c>
      <c r="B12" s="240" t="s">
        <v>320</v>
      </c>
      <c r="C12" s="40">
        <v>0</v>
      </c>
      <c r="D12" s="40">
        <v>0</v>
      </c>
      <c r="E12" s="238">
        <f t="shared" si="1"/>
        <v>0</v>
      </c>
      <c r="F12" s="40">
        <v>0</v>
      </c>
      <c r="G12" s="40">
        <v>0</v>
      </c>
      <c r="H12" s="41">
        <f t="shared" si="0"/>
        <v>0</v>
      </c>
    </row>
    <row r="13" spans="1:8" s="20" customFormat="1" ht="19.899999999999999" customHeight="1">
      <c r="A13" s="236">
        <v>3</v>
      </c>
      <c r="B13" s="240" t="s">
        <v>319</v>
      </c>
      <c r="C13" s="40"/>
      <c r="D13" s="40"/>
      <c r="E13" s="238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36">
        <v>3.1</v>
      </c>
      <c r="B14" s="292" t="s">
        <v>300</v>
      </c>
      <c r="C14" s="40">
        <v>1986774000</v>
      </c>
      <c r="D14" s="40">
        <v>0</v>
      </c>
      <c r="E14" s="238">
        <f t="shared" si="1"/>
        <v>1986774000</v>
      </c>
      <c r="F14" s="40">
        <v>1716629000</v>
      </c>
      <c r="G14" s="40">
        <v>0</v>
      </c>
      <c r="H14" s="41">
        <f t="shared" si="0"/>
        <v>1716629000</v>
      </c>
    </row>
    <row r="15" spans="1:8" s="20" customFormat="1">
      <c r="A15" s="236">
        <v>3.2</v>
      </c>
      <c r="B15" s="292" t="s">
        <v>301</v>
      </c>
      <c r="C15" s="40"/>
      <c r="D15" s="40"/>
      <c r="E15" s="238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36">
        <v>4</v>
      </c>
      <c r="B16" s="295" t="s">
        <v>330</v>
      </c>
      <c r="C16" s="40"/>
      <c r="D16" s="40"/>
      <c r="E16" s="238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36">
        <v>4.0999999999999996</v>
      </c>
      <c r="B17" s="292" t="s">
        <v>321</v>
      </c>
      <c r="C17" s="40">
        <v>307375401.79000002</v>
      </c>
      <c r="D17" s="40">
        <v>378379818.56999999</v>
      </c>
      <c r="E17" s="238">
        <f t="shared" si="1"/>
        <v>685755220.36000001</v>
      </c>
      <c r="F17" s="40">
        <v>260036662</v>
      </c>
      <c r="G17" s="40">
        <v>229440039</v>
      </c>
      <c r="H17" s="41">
        <f t="shared" si="0"/>
        <v>489476701</v>
      </c>
    </row>
    <row r="18" spans="1:8" s="20" customFormat="1">
      <c r="A18" s="236">
        <v>4.2</v>
      </c>
      <c r="B18" s="292" t="s">
        <v>315</v>
      </c>
      <c r="C18" s="40">
        <v>442331965.23000002</v>
      </c>
      <c r="D18" s="40">
        <v>484866401.34039998</v>
      </c>
      <c r="E18" s="238">
        <f t="shared" si="1"/>
        <v>927198366.5704</v>
      </c>
      <c r="F18" s="40">
        <v>348358507</v>
      </c>
      <c r="G18" s="40">
        <v>399638897</v>
      </c>
      <c r="H18" s="41">
        <f t="shared" si="0"/>
        <v>747997404</v>
      </c>
    </row>
    <row r="19" spans="1:8" s="20" customFormat="1">
      <c r="A19" s="236">
        <v>5</v>
      </c>
      <c r="B19" s="240" t="s">
        <v>329</v>
      </c>
      <c r="C19" s="40"/>
      <c r="D19" s="40"/>
      <c r="E19" s="238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36">
        <v>5.0999999999999996</v>
      </c>
      <c r="B20" s="293" t="s">
        <v>304</v>
      </c>
      <c r="C20" s="40">
        <v>139489904.66</v>
      </c>
      <c r="D20" s="40">
        <v>316793977.47000003</v>
      </c>
      <c r="E20" s="238">
        <f t="shared" si="1"/>
        <v>456283882.13</v>
      </c>
      <c r="F20" s="40">
        <v>68447349</v>
      </c>
      <c r="G20" s="40">
        <v>256023106</v>
      </c>
      <c r="H20" s="41">
        <f t="shared" si="0"/>
        <v>324470455</v>
      </c>
    </row>
    <row r="21" spans="1:8" s="20" customFormat="1">
      <c r="A21" s="236">
        <v>5.2</v>
      </c>
      <c r="B21" s="293" t="s">
        <v>303</v>
      </c>
      <c r="C21" s="40">
        <v>114558135.09</v>
      </c>
      <c r="D21" s="40">
        <v>759160.39</v>
      </c>
      <c r="E21" s="238">
        <f t="shared" si="1"/>
        <v>115317295.48</v>
      </c>
      <c r="F21" s="40">
        <v>87265430</v>
      </c>
      <c r="G21" s="40">
        <v>1740015</v>
      </c>
      <c r="H21" s="41">
        <f t="shared" si="0"/>
        <v>89005445</v>
      </c>
    </row>
    <row r="22" spans="1:8" s="20" customFormat="1">
      <c r="A22" s="236">
        <v>5.3</v>
      </c>
      <c r="B22" s="293" t="s">
        <v>302</v>
      </c>
      <c r="C22" s="40">
        <v>9245218281.6599979</v>
      </c>
      <c r="D22" s="40">
        <v>11742236741.02</v>
      </c>
      <c r="E22" s="238">
        <f t="shared" si="1"/>
        <v>20987455022.68</v>
      </c>
      <c r="F22" s="40">
        <v>7177438824</v>
      </c>
      <c r="G22" s="40">
        <v>10114312707</v>
      </c>
      <c r="H22" s="41">
        <f t="shared" si="0"/>
        <v>17291751531</v>
      </c>
    </row>
    <row r="23" spans="1:8" s="20" customFormat="1">
      <c r="A23" s="236" t="s">
        <v>20</v>
      </c>
      <c r="B23" s="241" t="s">
        <v>80</v>
      </c>
      <c r="C23" s="40">
        <v>6769182518.7299995</v>
      </c>
      <c r="D23" s="40">
        <v>5288930630.5</v>
      </c>
      <c r="E23" s="238">
        <f t="shared" si="1"/>
        <v>12058113149.23</v>
      </c>
      <c r="F23" s="40">
        <v>5220121867</v>
      </c>
      <c r="G23" s="40">
        <v>4490063887</v>
      </c>
      <c r="H23" s="41">
        <f t="shared" si="0"/>
        <v>9710185754</v>
      </c>
    </row>
    <row r="24" spans="1:8" s="20" customFormat="1">
      <c r="A24" s="236" t="s">
        <v>21</v>
      </c>
      <c r="B24" s="241" t="s">
        <v>81</v>
      </c>
      <c r="C24" s="40">
        <v>1512313249.51</v>
      </c>
      <c r="D24" s="40">
        <v>4748164233.1999998</v>
      </c>
      <c r="E24" s="238">
        <f t="shared" si="1"/>
        <v>6260477482.71</v>
      </c>
      <c r="F24" s="40">
        <v>1240196590</v>
      </c>
      <c r="G24" s="40">
        <v>4281697385</v>
      </c>
      <c r="H24" s="41">
        <f t="shared" si="0"/>
        <v>5521893975</v>
      </c>
    </row>
    <row r="25" spans="1:8" s="20" customFormat="1">
      <c r="A25" s="236" t="s">
        <v>22</v>
      </c>
      <c r="B25" s="241" t="s">
        <v>82</v>
      </c>
      <c r="C25" s="40">
        <v>0</v>
      </c>
      <c r="D25" s="40">
        <v>0</v>
      </c>
      <c r="E25" s="238">
        <f t="shared" si="1"/>
        <v>0</v>
      </c>
      <c r="F25" s="40">
        <v>0</v>
      </c>
      <c r="G25" s="40">
        <v>0</v>
      </c>
      <c r="H25" s="41">
        <f t="shared" si="0"/>
        <v>0</v>
      </c>
    </row>
    <row r="26" spans="1:8" s="20" customFormat="1">
      <c r="A26" s="236" t="s">
        <v>23</v>
      </c>
      <c r="B26" s="241" t="s">
        <v>83</v>
      </c>
      <c r="C26" s="40">
        <v>963719063.78999996</v>
      </c>
      <c r="D26" s="40">
        <v>1705141877.3199999</v>
      </c>
      <c r="E26" s="238">
        <f t="shared" si="1"/>
        <v>2668860941.1099997</v>
      </c>
      <c r="F26" s="40">
        <v>717120367</v>
      </c>
      <c r="G26" s="40">
        <v>1342551435</v>
      </c>
      <c r="H26" s="41">
        <f t="shared" si="0"/>
        <v>2059671802</v>
      </c>
    </row>
    <row r="27" spans="1:8" s="20" customFormat="1">
      <c r="A27" s="236" t="s">
        <v>24</v>
      </c>
      <c r="B27" s="241" t="s">
        <v>84</v>
      </c>
      <c r="C27" s="40">
        <v>3449.63</v>
      </c>
      <c r="D27" s="40">
        <v>0</v>
      </c>
      <c r="E27" s="238">
        <f t="shared" si="1"/>
        <v>3449.63</v>
      </c>
      <c r="F27" s="40">
        <v>0</v>
      </c>
      <c r="G27" s="40">
        <v>0</v>
      </c>
      <c r="H27" s="41">
        <f t="shared" si="0"/>
        <v>0</v>
      </c>
    </row>
    <row r="28" spans="1:8" s="20" customFormat="1">
      <c r="A28" s="236">
        <v>5.4</v>
      </c>
      <c r="B28" s="293" t="s">
        <v>305</v>
      </c>
      <c r="C28" s="40">
        <v>223227308.28999999</v>
      </c>
      <c r="D28" s="40">
        <v>386446334.87</v>
      </c>
      <c r="E28" s="238">
        <f t="shared" si="1"/>
        <v>609673643.15999997</v>
      </c>
      <c r="F28" s="40">
        <v>303125440</v>
      </c>
      <c r="G28" s="40">
        <v>1251194108</v>
      </c>
      <c r="H28" s="41">
        <f t="shared" si="0"/>
        <v>1554319548</v>
      </c>
    </row>
    <row r="29" spans="1:8" s="20" customFormat="1">
      <c r="A29" s="236">
        <v>5.5</v>
      </c>
      <c r="B29" s="293" t="s">
        <v>306</v>
      </c>
      <c r="C29" s="40">
        <v>0</v>
      </c>
      <c r="D29" s="40">
        <v>0</v>
      </c>
      <c r="E29" s="238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36">
        <v>5.6</v>
      </c>
      <c r="B30" s="293" t="s">
        <v>307</v>
      </c>
      <c r="C30" s="40">
        <v>181418505.00999999</v>
      </c>
      <c r="D30" s="40">
        <v>1339471764.51</v>
      </c>
      <c r="E30" s="238">
        <f t="shared" si="1"/>
        <v>1520890269.52</v>
      </c>
      <c r="F30" s="40">
        <v>160915040</v>
      </c>
      <c r="G30" s="40">
        <v>1033247932</v>
      </c>
      <c r="H30" s="41">
        <f t="shared" si="0"/>
        <v>1194162972</v>
      </c>
    </row>
    <row r="31" spans="1:8" s="20" customFormat="1">
      <c r="A31" s="236">
        <v>5.7</v>
      </c>
      <c r="B31" s="293" t="s">
        <v>84</v>
      </c>
      <c r="C31" s="40">
        <v>1796434669.0999999</v>
      </c>
      <c r="D31" s="40">
        <v>4265289313.7399998</v>
      </c>
      <c r="E31" s="238">
        <f t="shared" si="1"/>
        <v>6061723982.8400002</v>
      </c>
      <c r="F31" s="40">
        <v>1320436125</v>
      </c>
      <c r="G31" s="40">
        <v>3280614848</v>
      </c>
      <c r="H31" s="41">
        <f t="shared" si="0"/>
        <v>4601050973</v>
      </c>
    </row>
    <row r="32" spans="1:8" s="20" customFormat="1">
      <c r="A32" s="236">
        <v>6</v>
      </c>
      <c r="B32" s="240" t="s">
        <v>335</v>
      </c>
      <c r="C32" s="40"/>
      <c r="D32" s="40"/>
      <c r="E32" s="238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36">
        <v>6.1</v>
      </c>
      <c r="B33" s="294" t="s">
        <v>325</v>
      </c>
      <c r="C33" s="40">
        <v>122347193.22999999</v>
      </c>
      <c r="D33" s="40">
        <v>3292661284.5974841</v>
      </c>
      <c r="E33" s="238">
        <f t="shared" si="1"/>
        <v>3415008477.8274841</v>
      </c>
      <c r="F33" s="40">
        <v>103378669</v>
      </c>
      <c r="G33" s="40">
        <v>2235864470</v>
      </c>
      <c r="H33" s="41">
        <f t="shared" si="0"/>
        <v>2339243139</v>
      </c>
    </row>
    <row r="34" spans="1:8" s="20" customFormat="1">
      <c r="A34" s="236">
        <v>6.2</v>
      </c>
      <c r="B34" s="294" t="s">
        <v>326</v>
      </c>
      <c r="C34" s="40">
        <v>67654851.909999996</v>
      </c>
      <c r="D34" s="40">
        <v>3420829362.8734341</v>
      </c>
      <c r="E34" s="238">
        <f t="shared" si="1"/>
        <v>3488484214.7834339</v>
      </c>
      <c r="F34" s="40">
        <v>74571679</v>
      </c>
      <c r="G34" s="40">
        <v>2168640999</v>
      </c>
      <c r="H34" s="41">
        <f t="shared" si="0"/>
        <v>2243212678</v>
      </c>
    </row>
    <row r="35" spans="1:8" s="20" customFormat="1">
      <c r="A35" s="236">
        <v>6.3</v>
      </c>
      <c r="B35" s="294" t="s">
        <v>322</v>
      </c>
      <c r="C35" s="40"/>
      <c r="D35" s="40"/>
      <c r="E35" s="238">
        <f t="shared" si="1"/>
        <v>0</v>
      </c>
      <c r="F35" s="40"/>
      <c r="G35" s="40">
        <v>295520000</v>
      </c>
      <c r="H35" s="41">
        <f t="shared" si="0"/>
        <v>295520000</v>
      </c>
    </row>
    <row r="36" spans="1:8" s="20" customFormat="1">
      <c r="A36" s="236">
        <v>6.4</v>
      </c>
      <c r="B36" s="294" t="s">
        <v>323</v>
      </c>
      <c r="C36" s="40"/>
      <c r="D36" s="40"/>
      <c r="E36" s="238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36">
        <v>6.5</v>
      </c>
      <c r="B37" s="294" t="s">
        <v>324</v>
      </c>
      <c r="C37" s="40"/>
      <c r="D37" s="40">
        <v>16767780</v>
      </c>
      <c r="E37" s="238">
        <f t="shared" si="1"/>
        <v>16767780</v>
      </c>
      <c r="F37" s="40"/>
      <c r="G37" s="40">
        <v>15049400</v>
      </c>
      <c r="H37" s="41">
        <f t="shared" si="0"/>
        <v>15049400</v>
      </c>
    </row>
    <row r="38" spans="1:8" s="20" customFormat="1">
      <c r="A38" s="236">
        <v>6.6</v>
      </c>
      <c r="B38" s="294" t="s">
        <v>327</v>
      </c>
      <c r="C38" s="40"/>
      <c r="D38" s="40"/>
      <c r="E38" s="238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36">
        <v>6.7</v>
      </c>
      <c r="B39" s="294" t="s">
        <v>328</v>
      </c>
      <c r="C39" s="40"/>
      <c r="D39" s="40"/>
      <c r="E39" s="238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36">
        <v>7</v>
      </c>
      <c r="B40" s="240" t="s">
        <v>331</v>
      </c>
      <c r="C40" s="40"/>
      <c r="D40" s="40"/>
      <c r="E40" s="238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36">
        <v>7.1</v>
      </c>
      <c r="B41" s="239" t="s">
        <v>332</v>
      </c>
      <c r="C41" s="40">
        <v>16150167.220000001</v>
      </c>
      <c r="D41" s="40">
        <v>3108192.06</v>
      </c>
      <c r="E41" s="238">
        <f t="shared" si="1"/>
        <v>19258359.280000001</v>
      </c>
      <c r="F41" s="40">
        <v>19717070</v>
      </c>
      <c r="G41" s="40">
        <v>5496858</v>
      </c>
      <c r="H41" s="41">
        <f t="shared" si="0"/>
        <v>25213928</v>
      </c>
    </row>
    <row r="42" spans="1:8" s="20" customFormat="1" ht="25.5">
      <c r="A42" s="236">
        <v>7.2</v>
      </c>
      <c r="B42" s="239" t="s">
        <v>333</v>
      </c>
      <c r="C42" s="40">
        <v>3698444.18</v>
      </c>
      <c r="D42" s="40">
        <v>4427712.6728439992</v>
      </c>
      <c r="E42" s="238">
        <f t="shared" si="1"/>
        <v>8126156.8528439999</v>
      </c>
      <c r="F42" s="40">
        <v>1805866</v>
      </c>
      <c r="G42" s="40">
        <v>519892</v>
      </c>
      <c r="H42" s="41">
        <f t="shared" si="0"/>
        <v>2325758</v>
      </c>
    </row>
    <row r="43" spans="1:8" s="20" customFormat="1" ht="25.5">
      <c r="A43" s="236">
        <v>7.3</v>
      </c>
      <c r="B43" s="239" t="s">
        <v>336</v>
      </c>
      <c r="C43" s="40">
        <v>123093771.55</v>
      </c>
      <c r="D43" s="40">
        <v>127710613.90000001</v>
      </c>
      <c r="E43" s="238">
        <f t="shared" si="1"/>
        <v>250804385.44999999</v>
      </c>
      <c r="F43" s="40">
        <v>150023658</v>
      </c>
      <c r="G43" s="40">
        <v>109404313</v>
      </c>
      <c r="H43" s="41">
        <f t="shared" si="0"/>
        <v>259427971</v>
      </c>
    </row>
    <row r="44" spans="1:8" s="20" customFormat="1" ht="25.5">
      <c r="A44" s="236">
        <v>7.4</v>
      </c>
      <c r="B44" s="239" t="s">
        <v>337</v>
      </c>
      <c r="C44" s="40">
        <v>47842278.82</v>
      </c>
      <c r="D44" s="40">
        <v>77644600.415519014</v>
      </c>
      <c r="E44" s="238">
        <f t="shared" si="1"/>
        <v>125486879.23551902</v>
      </c>
      <c r="F44" s="40">
        <v>52820223</v>
      </c>
      <c r="G44" s="40">
        <v>72817665</v>
      </c>
      <c r="H44" s="41">
        <f t="shared" si="0"/>
        <v>125637888</v>
      </c>
    </row>
    <row r="45" spans="1:8" s="20" customFormat="1">
      <c r="A45" s="236">
        <v>8</v>
      </c>
      <c r="B45" s="240" t="s">
        <v>314</v>
      </c>
      <c r="C45" s="40"/>
      <c r="D45" s="40"/>
      <c r="E45" s="238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36">
        <v>8.1</v>
      </c>
      <c r="B46" s="292" t="s">
        <v>338</v>
      </c>
      <c r="C46" s="40"/>
      <c r="D46" s="40"/>
      <c r="E46" s="238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36">
        <v>8.1999999999999993</v>
      </c>
      <c r="B47" s="292" t="s">
        <v>339</v>
      </c>
      <c r="C47" s="40"/>
      <c r="D47" s="40"/>
      <c r="E47" s="238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36">
        <v>8.3000000000000007</v>
      </c>
      <c r="B48" s="292" t="s">
        <v>340</v>
      </c>
      <c r="C48" s="40"/>
      <c r="D48" s="40"/>
      <c r="E48" s="238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36">
        <v>8.4</v>
      </c>
      <c r="B49" s="292" t="s">
        <v>341</v>
      </c>
      <c r="C49" s="40"/>
      <c r="D49" s="40"/>
      <c r="E49" s="238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36">
        <v>8.5</v>
      </c>
      <c r="B50" s="292" t="s">
        <v>342</v>
      </c>
      <c r="C50" s="40"/>
      <c r="D50" s="40"/>
      <c r="E50" s="238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36">
        <v>8.6</v>
      </c>
      <c r="B51" s="292" t="s">
        <v>343</v>
      </c>
      <c r="C51" s="40"/>
      <c r="D51" s="40"/>
      <c r="E51" s="238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36">
        <v>8.6999999999999993</v>
      </c>
      <c r="B52" s="292" t="s">
        <v>344</v>
      </c>
      <c r="C52" s="40"/>
      <c r="D52" s="40"/>
      <c r="E52" s="238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42">
        <v>9</v>
      </c>
      <c r="B53" s="243" t="s">
        <v>334</v>
      </c>
      <c r="C53" s="244"/>
      <c r="D53" s="244"/>
      <c r="E53" s="245">
        <f t="shared" si="1"/>
        <v>0</v>
      </c>
      <c r="F53" s="244"/>
      <c r="G53" s="244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35</v>
      </c>
      <c r="B1" s="3" t="s">
        <v>504</v>
      </c>
      <c r="C1" s="3"/>
    </row>
    <row r="2" spans="1:8">
      <c r="A2" s="2" t="s">
        <v>36</v>
      </c>
      <c r="B2" s="552">
        <f>'1. key ratios '!B2</f>
        <v>44104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208</v>
      </c>
      <c r="B4" s="179" t="s">
        <v>308</v>
      </c>
      <c r="D4" s="89" t="s">
        <v>78</v>
      </c>
    </row>
    <row r="5" spans="1:8" ht="15" customHeight="1">
      <c r="A5" s="277" t="s">
        <v>11</v>
      </c>
      <c r="B5" s="278"/>
      <c r="C5" s="419" t="s">
        <v>5</v>
      </c>
      <c r="D5" s="420" t="s">
        <v>6</v>
      </c>
    </row>
    <row r="6" spans="1:8" ht="15" customHeight="1">
      <c r="A6" s="90">
        <v>1</v>
      </c>
      <c r="B6" s="410" t="s">
        <v>312</v>
      </c>
      <c r="C6" s="412">
        <f>C7+C9+C10</f>
        <v>13463446480.119101</v>
      </c>
      <c r="D6" s="413">
        <f>D7+D9+D10</f>
        <v>12321125371.723232</v>
      </c>
    </row>
    <row r="7" spans="1:8" ht="15" customHeight="1">
      <c r="A7" s="90">
        <v>1.1000000000000001</v>
      </c>
      <c r="B7" s="410" t="s">
        <v>207</v>
      </c>
      <c r="C7" s="414">
        <v>12749398930.428581</v>
      </c>
      <c r="D7" s="415">
        <v>11696327094.094597</v>
      </c>
    </row>
    <row r="8" spans="1:8">
      <c r="A8" s="90" t="s">
        <v>19</v>
      </c>
      <c r="B8" s="410" t="s">
        <v>206</v>
      </c>
      <c r="C8" s="414">
        <v>288205271.69999999</v>
      </c>
      <c r="D8" s="415">
        <v>317934764.11250001</v>
      </c>
    </row>
    <row r="9" spans="1:8" ht="15" customHeight="1">
      <c r="A9" s="90">
        <v>1.2</v>
      </c>
      <c r="B9" s="411" t="s">
        <v>205</v>
      </c>
      <c r="C9" s="414">
        <v>677904370.81901252</v>
      </c>
      <c r="D9" s="415">
        <v>591314013.37236249</v>
      </c>
    </row>
    <row r="10" spans="1:8" ht="15" customHeight="1">
      <c r="A10" s="90">
        <v>1.3</v>
      </c>
      <c r="B10" s="410" t="s">
        <v>33</v>
      </c>
      <c r="C10" s="416">
        <v>36143178.871507004</v>
      </c>
      <c r="D10" s="415">
        <v>33484264.256273601</v>
      </c>
    </row>
    <row r="11" spans="1:8" ht="15" customHeight="1">
      <c r="A11" s="90">
        <v>2</v>
      </c>
      <c r="B11" s="410" t="s">
        <v>309</v>
      </c>
      <c r="C11" s="414">
        <v>7126380.5168299954</v>
      </c>
      <c r="D11" s="415">
        <v>86183447.197655097</v>
      </c>
    </row>
    <row r="12" spans="1:8" ht="15" customHeight="1">
      <c r="A12" s="90">
        <v>3</v>
      </c>
      <c r="B12" s="410" t="s">
        <v>310</v>
      </c>
      <c r="C12" s="416">
        <v>1691801176.3040576</v>
      </c>
      <c r="D12" s="415">
        <v>1691801176.3040576</v>
      </c>
    </row>
    <row r="13" spans="1:8" ht="15" customHeight="1" thickBot="1">
      <c r="A13" s="92">
        <v>4</v>
      </c>
      <c r="B13" s="93" t="s">
        <v>311</v>
      </c>
      <c r="C13" s="417">
        <f>C6+C11+C12</f>
        <v>15162374036.939989</v>
      </c>
      <c r="D13" s="418">
        <f>D6+D11+D12</f>
        <v>14099109995.224945</v>
      </c>
    </row>
    <row r="14" spans="1:8">
      <c r="B14" s="96"/>
    </row>
    <row r="15" spans="1:8" ht="25.5">
      <c r="B15" s="97" t="s">
        <v>454</v>
      </c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>
      <pane xSplit="1" ySplit="4" topLeftCell="B5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">
        <v>504</v>
      </c>
    </row>
    <row r="2" spans="1:8">
      <c r="A2" s="2" t="s">
        <v>36</v>
      </c>
      <c r="B2" s="547">
        <f>'1. key ratios '!B2</f>
        <v>44104</v>
      </c>
    </row>
    <row r="4" spans="1:8" ht="16.5" customHeight="1" thickBot="1">
      <c r="A4" s="98" t="s">
        <v>85</v>
      </c>
      <c r="B4" s="99" t="s">
        <v>278</v>
      </c>
      <c r="C4" s="100"/>
    </row>
    <row r="5" spans="1:8">
      <c r="A5" s="101"/>
      <c r="B5" s="484" t="s">
        <v>86</v>
      </c>
      <c r="C5" s="485"/>
    </row>
    <row r="6" spans="1:8">
      <c r="A6" s="102">
        <v>1</v>
      </c>
      <c r="B6" s="536" t="s">
        <v>505</v>
      </c>
      <c r="C6" s="104"/>
    </row>
    <row r="7" spans="1:8">
      <c r="A7" s="102">
        <v>2</v>
      </c>
      <c r="B7" s="536" t="s">
        <v>508</v>
      </c>
      <c r="C7" s="104"/>
    </row>
    <row r="8" spans="1:8">
      <c r="A8" s="102">
        <v>3</v>
      </c>
      <c r="B8" s="536" t="s">
        <v>509</v>
      </c>
      <c r="C8" s="104"/>
    </row>
    <row r="9" spans="1:8">
      <c r="A9" s="102">
        <v>4</v>
      </c>
      <c r="B9" s="536" t="s">
        <v>510</v>
      </c>
      <c r="C9" s="104"/>
    </row>
    <row r="10" spans="1:8">
      <c r="A10" s="102">
        <v>5</v>
      </c>
      <c r="B10" s="536" t="s">
        <v>511</v>
      </c>
      <c r="C10" s="104"/>
    </row>
    <row r="11" spans="1:8">
      <c r="A11" s="102">
        <v>6</v>
      </c>
      <c r="B11" s="536" t="s">
        <v>512</v>
      </c>
      <c r="C11" s="104"/>
    </row>
    <row r="12" spans="1:8">
      <c r="A12" s="102">
        <v>7</v>
      </c>
      <c r="B12" s="536" t="s">
        <v>513</v>
      </c>
      <c r="C12" s="104"/>
      <c r="H12" s="105"/>
    </row>
    <row r="13" spans="1:8">
      <c r="A13" s="102"/>
      <c r="B13" s="486"/>
      <c r="C13" s="487"/>
    </row>
    <row r="14" spans="1:8">
      <c r="A14" s="102"/>
      <c r="B14" s="488" t="s">
        <v>87</v>
      </c>
      <c r="C14" s="489"/>
    </row>
    <row r="15" spans="1:8">
      <c r="A15" s="102">
        <v>1</v>
      </c>
      <c r="B15" s="536" t="s">
        <v>506</v>
      </c>
      <c r="C15" s="106"/>
    </row>
    <row r="16" spans="1:8">
      <c r="A16" s="102">
        <v>2</v>
      </c>
      <c r="B16" s="536" t="s">
        <v>514</v>
      </c>
      <c r="C16" s="106"/>
    </row>
    <row r="17" spans="1:3">
      <c r="A17" s="102">
        <v>3</v>
      </c>
      <c r="B17" s="536" t="s">
        <v>515</v>
      </c>
      <c r="C17" s="106"/>
    </row>
    <row r="18" spans="1:3">
      <c r="A18" s="102">
        <v>4</v>
      </c>
      <c r="B18" s="536" t="s">
        <v>516</v>
      </c>
      <c r="C18" s="106"/>
    </row>
    <row r="19" spans="1:3">
      <c r="A19" s="102">
        <v>5</v>
      </c>
      <c r="B19" s="536" t="s">
        <v>517</v>
      </c>
      <c r="C19" s="106"/>
    </row>
    <row r="20" spans="1:3">
      <c r="A20" s="102">
        <v>6</v>
      </c>
      <c r="B20" s="536" t="s">
        <v>518</v>
      </c>
      <c r="C20" s="106"/>
    </row>
    <row r="21" spans="1:3">
      <c r="A21" s="102">
        <v>7</v>
      </c>
      <c r="B21" s="536" t="s">
        <v>519</v>
      </c>
      <c r="C21" s="106"/>
    </row>
    <row r="22" spans="1:3" ht="15.75" customHeight="1">
      <c r="A22" s="102"/>
      <c r="B22" s="103"/>
      <c r="C22" s="107"/>
    </row>
    <row r="23" spans="1:3" ht="30" customHeight="1">
      <c r="A23" s="102"/>
      <c r="B23" s="488" t="s">
        <v>88</v>
      </c>
      <c r="C23" s="489"/>
    </row>
    <row r="24" spans="1:3">
      <c r="A24" s="102">
        <v>1</v>
      </c>
      <c r="B24" s="536" t="s">
        <v>520</v>
      </c>
      <c r="C24" s="537">
        <v>0.19769999999999999</v>
      </c>
    </row>
    <row r="25" spans="1:3" ht="15.75" customHeight="1">
      <c r="A25" s="102">
        <v>2</v>
      </c>
      <c r="B25" s="536" t="s">
        <v>521</v>
      </c>
      <c r="C25" s="537">
        <v>0.79749999999999999</v>
      </c>
    </row>
    <row r="26" spans="1:3" ht="29.25" customHeight="1">
      <c r="A26" s="102"/>
      <c r="B26" s="488" t="s">
        <v>89</v>
      </c>
      <c r="C26" s="489"/>
    </row>
    <row r="27" spans="1:3">
      <c r="A27" s="102">
        <v>1</v>
      </c>
      <c r="B27" s="536" t="s">
        <v>522</v>
      </c>
      <c r="C27" s="537">
        <v>0.19900000000000001</v>
      </c>
    </row>
    <row r="28" spans="1:3" ht="15" thickBot="1">
      <c r="A28" s="108"/>
      <c r="B28" s="109"/>
      <c r="C28" s="110"/>
    </row>
  </sheetData>
  <mergeCells count="5">
    <mergeCell ref="B5:C5"/>
    <mergeCell ref="B13:C13"/>
    <mergeCell ref="B14:C14"/>
    <mergeCell ref="B26:C26"/>
    <mergeCell ref="B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7" t="s">
        <v>35</v>
      </c>
      <c r="B1" s="328" t="s">
        <v>504</v>
      </c>
      <c r="C1" s="124"/>
      <c r="D1" s="124"/>
      <c r="E1" s="124"/>
      <c r="F1" s="20"/>
    </row>
    <row r="2" spans="1:7" s="111" customFormat="1" ht="15.75" customHeight="1">
      <c r="A2" s="327" t="s">
        <v>36</v>
      </c>
      <c r="B2" s="550">
        <f>'1. key ratios '!B2</f>
        <v>44104</v>
      </c>
    </row>
    <row r="3" spans="1:7" s="111" customFormat="1" ht="15.75" customHeight="1">
      <c r="A3" s="327"/>
    </row>
    <row r="4" spans="1:7" s="111" customFormat="1" ht="15.75" customHeight="1" thickBot="1">
      <c r="A4" s="329" t="s">
        <v>212</v>
      </c>
      <c r="B4" s="494" t="s">
        <v>358</v>
      </c>
      <c r="C4" s="495"/>
      <c r="D4" s="495"/>
      <c r="E4" s="495"/>
    </row>
    <row r="5" spans="1:7" s="115" customFormat="1" ht="17.45" customHeight="1">
      <c r="A5" s="258"/>
      <c r="B5" s="259"/>
      <c r="C5" s="113" t="s">
        <v>0</v>
      </c>
      <c r="D5" s="113" t="s">
        <v>1</v>
      </c>
      <c r="E5" s="114" t="s">
        <v>2</v>
      </c>
    </row>
    <row r="6" spans="1:7" s="20" customFormat="1" ht="14.45" customHeight="1">
      <c r="A6" s="330"/>
      <c r="B6" s="490" t="s">
        <v>365</v>
      </c>
      <c r="C6" s="490" t="s">
        <v>98</v>
      </c>
      <c r="D6" s="492" t="s">
        <v>211</v>
      </c>
      <c r="E6" s="493"/>
      <c r="G6" s="5"/>
    </row>
    <row r="7" spans="1:7" s="20" customFormat="1" ht="99.6" customHeight="1">
      <c r="A7" s="330"/>
      <c r="B7" s="491"/>
      <c r="C7" s="490"/>
      <c r="D7" s="379" t="s">
        <v>210</v>
      </c>
      <c r="E7" s="380" t="s">
        <v>366</v>
      </c>
      <c r="G7" s="5"/>
    </row>
    <row r="8" spans="1:7">
      <c r="A8" s="331">
        <v>1</v>
      </c>
      <c r="B8" s="381" t="s">
        <v>40</v>
      </c>
      <c r="C8" s="382">
        <v>688882034.86199999</v>
      </c>
      <c r="D8" s="382"/>
      <c r="E8" s="383">
        <v>688882034.86199999</v>
      </c>
      <c r="F8" s="20"/>
    </row>
    <row r="9" spans="1:7">
      <c r="A9" s="331">
        <v>2</v>
      </c>
      <c r="B9" s="381" t="s">
        <v>41</v>
      </c>
      <c r="C9" s="382">
        <v>2094125647.2399998</v>
      </c>
      <c r="D9" s="382"/>
      <c r="E9" s="383">
        <v>2094125647.2399998</v>
      </c>
      <c r="F9" s="20"/>
    </row>
    <row r="10" spans="1:7">
      <c r="A10" s="331">
        <v>3</v>
      </c>
      <c r="B10" s="381" t="s">
        <v>42</v>
      </c>
      <c r="C10" s="382">
        <v>1288173844.4200001</v>
      </c>
      <c r="D10" s="382"/>
      <c r="E10" s="383">
        <v>1288173844.4200001</v>
      </c>
      <c r="F10" s="20"/>
    </row>
    <row r="11" spans="1:7">
      <c r="A11" s="331">
        <v>4</v>
      </c>
      <c r="B11" s="381" t="s">
        <v>43</v>
      </c>
      <c r="C11" s="382">
        <v>303.24</v>
      </c>
      <c r="D11" s="382"/>
      <c r="E11" s="383">
        <v>303.24</v>
      </c>
      <c r="F11" s="20"/>
    </row>
    <row r="12" spans="1:7">
      <c r="A12" s="331">
        <v>5</v>
      </c>
      <c r="B12" s="381" t="s">
        <v>44</v>
      </c>
      <c r="C12" s="382">
        <v>2061639938.1466</v>
      </c>
      <c r="D12" s="382"/>
      <c r="E12" s="383">
        <v>2061639938.1466</v>
      </c>
      <c r="F12" s="20"/>
    </row>
    <row r="13" spans="1:7">
      <c r="A13" s="331">
        <v>6.1</v>
      </c>
      <c r="B13" s="384" t="s">
        <v>45</v>
      </c>
      <c r="C13" s="385">
        <v>12669526430.130299</v>
      </c>
      <c r="D13" s="382">
        <v>0</v>
      </c>
      <c r="E13" s="383">
        <v>12669526430.130299</v>
      </c>
      <c r="F13" s="20"/>
    </row>
    <row r="14" spans="1:7">
      <c r="A14" s="331">
        <v>6.2</v>
      </c>
      <c r="B14" s="386" t="s">
        <v>46</v>
      </c>
      <c r="C14" s="385">
        <v>-779889489.90470409</v>
      </c>
      <c r="D14" s="382">
        <v>0</v>
      </c>
      <c r="E14" s="383">
        <v>-779889489.90470409</v>
      </c>
      <c r="F14" s="20"/>
    </row>
    <row r="15" spans="1:7">
      <c r="A15" s="331">
        <v>6</v>
      </c>
      <c r="B15" s="381" t="s">
        <v>47</v>
      </c>
      <c r="C15" s="382">
        <v>11889636940.225594</v>
      </c>
      <c r="D15" s="382">
        <v>0</v>
      </c>
      <c r="E15" s="383">
        <v>11889636940.225594</v>
      </c>
      <c r="F15" s="20"/>
    </row>
    <row r="16" spans="1:7">
      <c r="A16" s="331">
        <v>7</v>
      </c>
      <c r="B16" s="381" t="s">
        <v>48</v>
      </c>
      <c r="C16" s="382">
        <v>284656062.14210004</v>
      </c>
      <c r="D16" s="382"/>
      <c r="E16" s="383">
        <v>284656062.14210004</v>
      </c>
      <c r="F16" s="20"/>
    </row>
    <row r="17" spans="1:7">
      <c r="A17" s="331">
        <v>8</v>
      </c>
      <c r="B17" s="381" t="s">
        <v>209</v>
      </c>
      <c r="C17" s="382">
        <v>104472444.78</v>
      </c>
      <c r="D17" s="382"/>
      <c r="E17" s="383">
        <v>104472444.78</v>
      </c>
      <c r="F17" s="332"/>
      <c r="G17" s="118"/>
    </row>
    <row r="18" spans="1:7">
      <c r="A18" s="331">
        <v>9</v>
      </c>
      <c r="B18" s="381" t="s">
        <v>49</v>
      </c>
      <c r="C18" s="382">
        <v>127347177.02000001</v>
      </c>
      <c r="D18" s="382">
        <v>11473727.869999999</v>
      </c>
      <c r="E18" s="383">
        <v>115873449.15000001</v>
      </c>
      <c r="F18" s="20"/>
      <c r="G18" s="118"/>
    </row>
    <row r="19" spans="1:7">
      <c r="A19" s="331">
        <v>10</v>
      </c>
      <c r="B19" s="381" t="s">
        <v>50</v>
      </c>
      <c r="C19" s="382">
        <v>517647653.14999998</v>
      </c>
      <c r="D19" s="382">
        <v>126388794.66</v>
      </c>
      <c r="E19" s="383">
        <v>391258858.49000001</v>
      </c>
      <c r="F19" s="20"/>
      <c r="G19" s="118"/>
    </row>
    <row r="20" spans="1:7">
      <c r="A20" s="331">
        <v>11</v>
      </c>
      <c r="B20" s="381" t="s">
        <v>51</v>
      </c>
      <c r="C20" s="382">
        <v>285517336.76079941</v>
      </c>
      <c r="D20" s="382">
        <v>33501147.139999978</v>
      </c>
      <c r="E20" s="383">
        <v>252016189.62079942</v>
      </c>
      <c r="F20" s="20"/>
    </row>
    <row r="21" spans="1:7" ht="26.25" thickBot="1">
      <c r="A21" s="200"/>
      <c r="B21" s="333" t="s">
        <v>368</v>
      </c>
      <c r="C21" s="260">
        <f>SUM(C8:C12, C15:C20)</f>
        <v>19342099381.987095</v>
      </c>
      <c r="D21" s="260">
        <f>SUM(D8:D12, D15:D20)</f>
        <v>171363669.66999999</v>
      </c>
      <c r="E21" s="387">
        <f>SUM(E8:E12, E15:E20)</f>
        <v>19170735712.317097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">
        <v>504</v>
      </c>
    </row>
    <row r="2" spans="1:6" s="111" customFormat="1" ht="15.75" customHeight="1">
      <c r="A2" s="2" t="s">
        <v>36</v>
      </c>
      <c r="B2" s="547">
        <f>'1. key ratios '!B2</f>
        <v>44104</v>
      </c>
      <c r="C2" s="4"/>
      <c r="D2" s="4"/>
      <c r="E2" s="4"/>
      <c r="F2" s="4"/>
    </row>
    <row r="3" spans="1:6" s="111" customFormat="1" ht="15.75" customHeight="1">
      <c r="C3" s="4"/>
      <c r="D3" s="4"/>
      <c r="E3" s="4"/>
      <c r="F3" s="4"/>
    </row>
    <row r="4" spans="1:6" s="111" customFormat="1" ht="13.5" thickBot="1">
      <c r="A4" s="111" t="s">
        <v>90</v>
      </c>
      <c r="B4" s="334" t="s">
        <v>345</v>
      </c>
      <c r="C4" s="112" t="s">
        <v>78</v>
      </c>
      <c r="D4" s="4"/>
      <c r="E4" s="4"/>
      <c r="F4" s="4"/>
    </row>
    <row r="5" spans="1:6">
      <c r="A5" s="265">
        <v>1</v>
      </c>
      <c r="B5" s="335" t="s">
        <v>367</v>
      </c>
      <c r="C5" s="266">
        <v>19170735712.317097</v>
      </c>
    </row>
    <row r="6" spans="1:6" s="267" customFormat="1">
      <c r="A6" s="120">
        <v>2.1</v>
      </c>
      <c r="B6" s="262" t="s">
        <v>346</v>
      </c>
      <c r="C6" s="188">
        <v>2047339448.7781</v>
      </c>
    </row>
    <row r="7" spans="1:6" s="96" customFormat="1" outlineLevel="1">
      <c r="A7" s="90">
        <v>2.2000000000000002</v>
      </c>
      <c r="B7" s="91" t="s">
        <v>347</v>
      </c>
      <c r="C7" s="268">
        <v>3224914488.6550999</v>
      </c>
    </row>
    <row r="8" spans="1:6" s="96" customFormat="1" ht="25.5">
      <c r="A8" s="90">
        <v>3</v>
      </c>
      <c r="B8" s="263" t="s">
        <v>348</v>
      </c>
      <c r="C8" s="269">
        <f>SUM(C5:C7)</f>
        <v>24442989649.750298</v>
      </c>
    </row>
    <row r="9" spans="1:6" s="267" customFormat="1">
      <c r="A9" s="120">
        <v>4</v>
      </c>
      <c r="B9" s="122" t="s">
        <v>93</v>
      </c>
      <c r="C9" s="188">
        <v>216388071.27340007</v>
      </c>
    </row>
    <row r="10" spans="1:6" s="96" customFormat="1" outlineLevel="1">
      <c r="A10" s="90">
        <v>5.0999999999999996</v>
      </c>
      <c r="B10" s="91" t="s">
        <v>349</v>
      </c>
      <c r="C10" s="268">
        <v>-1146873018.9661999</v>
      </c>
    </row>
    <row r="11" spans="1:6" s="96" customFormat="1" outlineLevel="1">
      <c r="A11" s="90">
        <v>5.2</v>
      </c>
      <c r="B11" s="91" t="s">
        <v>350</v>
      </c>
      <c r="C11" s="268">
        <v>-3148792762.707859</v>
      </c>
    </row>
    <row r="12" spans="1:6" s="96" customFormat="1">
      <c r="A12" s="90">
        <v>6</v>
      </c>
      <c r="B12" s="261" t="s">
        <v>92</v>
      </c>
      <c r="C12" s="268">
        <v>208251385.620204</v>
      </c>
    </row>
    <row r="13" spans="1:6" s="96" customFormat="1" ht="13.5" thickBot="1">
      <c r="A13" s="92">
        <v>7</v>
      </c>
      <c r="B13" s="264" t="s">
        <v>296</v>
      </c>
      <c r="C13" s="270">
        <f>SUM(C8:C12)</f>
        <v>20571963324.969841</v>
      </c>
    </row>
    <row r="15" spans="1:6" ht="25.5">
      <c r="A15" s="284"/>
      <c r="B15" s="97" t="s">
        <v>455</v>
      </c>
    </row>
    <row r="16" spans="1:6">
      <c r="A16" s="284"/>
      <c r="B16" s="284"/>
    </row>
    <row r="17" spans="1:5" ht="15">
      <c r="A17" s="279"/>
      <c r="B17" s="280"/>
      <c r="C17" s="284"/>
      <c r="D17" s="284"/>
      <c r="E17" s="284"/>
    </row>
    <row r="18" spans="1:5" ht="15">
      <c r="A18" s="285"/>
      <c r="B18" s="286"/>
      <c r="C18" s="284"/>
      <c r="D18" s="284"/>
      <c r="E18" s="284"/>
    </row>
    <row r="19" spans="1:5">
      <c r="A19" s="287"/>
      <c r="B19" s="281"/>
      <c r="C19" s="284"/>
      <c r="D19" s="284"/>
      <c r="E19" s="284"/>
    </row>
    <row r="20" spans="1:5">
      <c r="A20" s="288"/>
      <c r="B20" s="282"/>
      <c r="C20" s="284"/>
      <c r="D20" s="284"/>
      <c r="E20" s="284"/>
    </row>
    <row r="21" spans="1:5">
      <c r="A21" s="288"/>
      <c r="B21" s="286"/>
      <c r="C21" s="284"/>
      <c r="D21" s="284"/>
      <c r="E21" s="284"/>
    </row>
    <row r="22" spans="1:5">
      <c r="A22" s="287"/>
      <c r="B22" s="283"/>
      <c r="C22" s="284"/>
      <c r="D22" s="284"/>
      <c r="E22" s="284"/>
    </row>
    <row r="23" spans="1:5">
      <c r="A23" s="288"/>
      <c r="B23" s="282"/>
      <c r="C23" s="284"/>
      <c r="D23" s="284"/>
      <c r="E23" s="284"/>
    </row>
    <row r="24" spans="1:5">
      <c r="A24" s="288"/>
      <c r="B24" s="282"/>
      <c r="C24" s="284"/>
      <c r="D24" s="284"/>
      <c r="E24" s="284"/>
    </row>
    <row r="25" spans="1:5">
      <c r="A25" s="288"/>
      <c r="B25" s="289"/>
      <c r="C25" s="284"/>
      <c r="D25" s="284"/>
      <c r="E25" s="284"/>
    </row>
    <row r="26" spans="1:5">
      <c r="A26" s="288"/>
      <c r="B26" s="286"/>
      <c r="C26" s="284"/>
      <c r="D26" s="284"/>
      <c r="E26" s="284"/>
    </row>
    <row r="27" spans="1:5">
      <c r="A27" s="284"/>
      <c r="B27" s="290"/>
      <c r="C27" s="284"/>
      <c r="D27" s="284"/>
      <c r="E27" s="284"/>
    </row>
    <row r="28" spans="1:5">
      <c r="A28" s="284"/>
      <c r="B28" s="290"/>
      <c r="C28" s="284"/>
      <c r="D28" s="284"/>
      <c r="E28" s="284"/>
    </row>
    <row r="29" spans="1:5">
      <c r="A29" s="284"/>
      <c r="B29" s="290"/>
      <c r="C29" s="284"/>
      <c r="D29" s="284"/>
      <c r="E29" s="284"/>
    </row>
    <row r="30" spans="1:5">
      <c r="A30" s="284"/>
      <c r="B30" s="290"/>
      <c r="C30" s="284"/>
      <c r="D30" s="284"/>
      <c r="E30" s="284"/>
    </row>
    <row r="31" spans="1:5">
      <c r="A31" s="284"/>
      <c r="B31" s="290"/>
      <c r="C31" s="284"/>
      <c r="D31" s="284"/>
      <c r="E31" s="284"/>
    </row>
    <row r="32" spans="1:5">
      <c r="A32" s="284"/>
      <c r="B32" s="290"/>
      <c r="C32" s="284"/>
      <c r="D32" s="284"/>
      <c r="E32" s="284"/>
    </row>
    <row r="33" spans="1:5">
      <c r="A33" s="284"/>
      <c r="B33" s="290"/>
      <c r="C33" s="284"/>
      <c r="D33" s="284"/>
      <c r="E33" s="28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2020-10-30T14:43:53Z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BOG0\ekamegrelishvili</vt:lpwstr>
  </property>
  <property fmtid="{D5CDD505-2E9C-101B-9397-08002B2CF9AE}" pid="4" name="DLPManualFileClassificationLastModificationDate">
    <vt:lpwstr>1604063101</vt:lpwstr>
  </property>
  <property fmtid="{D5CDD505-2E9C-101B-9397-08002B2CF9AE}" pid="5" name="DLPManualFileClassificationVersion">
    <vt:lpwstr>11.5.0.60</vt:lpwstr>
  </property>
</Properties>
</file>