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40" i="69" l="1"/>
  <c r="C27" i="69"/>
  <c r="B2" i="92" l="1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48" i="69" l="1"/>
  <c r="C16" i="69"/>
  <c r="G34" i="85" l="1"/>
  <c r="F34" i="85"/>
  <c r="D34" i="85"/>
  <c r="C34" i="85"/>
  <c r="G14" i="83" l="1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<sst xmlns="http://schemas.openxmlformats.org/spreadsheetml/2006/main" count="770" uniqueCount="541">
  <si>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</si>
  <si>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</si>
  <si>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</si>
  <si>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</si>
  <si>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</si>
  <si>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</si>
  <si>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</si>
  <si>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</si>
  <si>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</si>
  <si>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</si>
  <si>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</si>
  <si>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</si>
  <si>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</si>
  <si>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</si>
  <si>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</si>
  <si>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</si>
  <si>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</si>
  <si>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</si>
  <si>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</si>
  <si>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</si>
  <si>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</si>
  <si>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</si>
  <si>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</si>
  <si>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</si>
  <si>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</si>
  <si>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</si>
  <si>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</si>
  <si>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</si>
  <si>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</si>
  <si>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</si>
  <si>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</si>
  <si>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</si>
  <si>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</si>
  <si>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</si>
  <si>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</si>
  <si>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</si>
  <si>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</si>
  <si>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</si>
  <si>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</si>
  <si>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</si>
  <si>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</si>
  <si>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</si>
  <si>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</si>
  <si>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</si>
  <si>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</si>
  <si>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</si>
  <si>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</si>
  <si>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</si>
  <si>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</si>
  <si>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</si>
  <si>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</si>
  <si>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</si>
  <si>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</si>
  <si>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</si>
  <si>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</si>
  <si>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</si>
  <si>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</si>
  <si>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</si>
  <si>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</si>
  <si>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</si>
  <si>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</si>
  <si>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</si>
  <si>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</si>
  <si>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</si>
  <si>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</si>
  <si>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</si>
  <si>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</si>
  <si>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</si>
  <si>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</si>
  <si>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</si>
  <si>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</si>
  <si>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</si>
  <si>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</si>
  <si>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</si>
  <si>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</si>
  <si>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</si>
  <si>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</si>
  <si>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</si>
  <si>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</si>
  <si>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</si>
  <si>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</si>
  <si>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</si>
  <si>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</si>
  <si>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</si>
  <si>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</si>
  <si>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</si>
  <si>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</si>
  <si>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</si>
  <si>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</si>
  <si>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</si>
  <si>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</si>
  <si>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</si>
  <si>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</si>
  <si>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</si>
  <si>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</si>
  <si>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</si>
  <si>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</si>
  <si>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</si>
  <si>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</si>
  <si>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</si>
  <si>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</si>
  <si>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</si>
  <si>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</si>
  <si>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</si>
  <si>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</si>
  <si>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</si>
  <si>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</si>
  <si>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</si>
  <si>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</si>
  <si>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</si>
  <si>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</si>
  <si>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</si>
  <si>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</si>
  <si>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</si>
  <si>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</si>
  <si>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</si>
  <si>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</si>
  <si>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</si>
  <si>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</si>
  <si>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</si>
  <si>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</si>
  <si>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</si>
  <si>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</si>
  <si>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</si>
  <si>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</si>
  <si>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</si>
  <si>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</si>
  <si>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</si>
  <si>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</si>
  <si>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</si>
  <si>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</si>
  <si>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</si>
  <si>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</si>
  <si>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</si>
  <si>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</si>
  <si>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</si>
  <si>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</si>
  <si>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</si>
  <si>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</si>
  <si>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</si>
  <si>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</si>
  <si>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</si>
  <si>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</si>
  <si>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</si>
  <si>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</si>
  <si>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</si>
  <si>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</si>
  <si>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</si>
  <si>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</si>
  <si>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</si>
  <si>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</si>
  <si>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</si>
  <si>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</si>
  <si>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</si>
  <si>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</si>
  <si>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</si>
  <si>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</si>
  <si>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</si>
  <si>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</si>
  <si>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</si>
  <si>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</si>
  <si>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</si>
  <si>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</si>
  <si>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</si>
  <si>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</si>
  <si>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</si>
  <si>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</si>
  <si>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</si>
  <si>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</si>
  <si>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</si>
  <si>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</si>
  <si>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</si>
  <si>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</si>
  <si>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</si>
  <si>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</si>
  <si>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</si>
  <si>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</si>
  <si>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</si>
  <si>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</si>
  <si>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</si>
  <si>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</si>
  <si>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</si>
  <si>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</si>
  <si>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</si>
  <si>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</si>
  <si>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</si>
  <si>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</si>
  <si>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</si>
  <si>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</si>
  <si>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</si>
  <si>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</si>
  <si>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</si>
  <si>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</si>
  <si>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</si>
  <si>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</si>
  <si>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</si>
  <si>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</si>
  <si>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</si>
  <si>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</si>
  <si>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</si>
  <si>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</si>
  <si>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</si>
  <si>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</si>
  <si>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</si>
  <si>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</si>
  <si>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</si>
  <si>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</si>
  <si>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</si>
  <si>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</si>
  <si>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</si>
  <si>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</si>
  <si>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</si>
  <si>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</si>
  <si>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</si>
  <si>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</si>
  <si>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</si>
  <si>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</si>
  <si>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</si>
  <si>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</si>
  <si>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</si>
  <si>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</si>
  <si>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</si>
  <si>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</si>
  <si>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</si>
  <si>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</si>
  <si>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</si>
  <si>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</si>
  <si>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</si>
  <si>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</si>
  <si>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</si>
  <si>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</si>
  <si>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</si>
  <si>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</si>
  <si>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</si>
  <si>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</si>
  <si>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</si>
  <si>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</si>
  <si>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</si>
  <si>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</si>
  <si>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</si>
  <si>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</si>
  <si>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</si>
  <si>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</si>
  <si>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</si>
  <si>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</si>
  <si>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</si>
  <si>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</si>
  <si>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</si>
  <si>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</si>
  <si>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</si>
  <si>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</si>
  <si>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</si>
  <si>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</si>
  <si>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</si>
  <si>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</si>
  <si>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</si>
  <si>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</si>
  <si>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</si>
  <si>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</si>
  <si>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</si>
  <si>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</si>
  <si>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</si>
  <si>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</si>
  <si>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</si>
  <si>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</si>
  <si>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</si>
  <si>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</si>
  <si>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</si>
  <si>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</si>
  <si>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</si>
  <si>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</si>
  <si>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</si>
  <si>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</si>
  <si>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</si>
  <si>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</si>
  <si>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</si>
  <si>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</si>
  <si>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</si>
  <si>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</si>
  <si>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</si>
  <si>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</si>
  <si>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</si>
  <si>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</si>
  <si>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</si>
  <si>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</si>
  <si>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</si>
  <si>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</si>
  <si>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</si>
  <si>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</si>
  <si>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</si>
  <si>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</si>
  <si>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</si>
  <si>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</si>
  <si>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</si>
  <si>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</si>
  <si>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</si>
  <si>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</si>
  <si>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</si>
  <si>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</si>
  <si>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</si>
  <si>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</si>
  <si>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</si>
  <si>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</si>
  <si>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</si>
  <si>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</si>
  <si>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</si>
  <si>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</si>
  <si>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</si>
  <si>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</si>
  <si>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</si>
  <si>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</si>
  <si>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</si>
  <si>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</si>
  <si>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</si>
  <si>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</si>
  <si>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</si>
  <si>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</si>
  <si>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</si>
  <si>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</si>
  <si>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</si>
  <si>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</si>
  <si>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</si>
  <si>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</si>
  <si>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</si>
  <si>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</si>
  <si>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</si>
  <si>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</si>
  <si>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</si>
  <si>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</si>
  <si>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</si>
  <si>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</si>
  <si>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</si>
  <si>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</si>
  <si>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</si>
  <si>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</si>
  <si>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</si>
  <si>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</si>
  <si>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</si>
  <si>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</si>
  <si>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</si>
  <si>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</si>
  <si>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</si>
  <si>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</si>
  <si>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</si>
  <si>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</si>
  <si>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</si>
  <si>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</si>
  <si>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</si>
  <si>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</si>
  <si>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</si>
  <si>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</si>
  <si>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</si>
  <si>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</si>
  <si>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</si>
  <si>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</si>
  <si>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</si>
  <si>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</si>
  <si>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</si>
  <si>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</si>
  <si>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</si>
  <si>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</si>
  <si>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</si>
  <si>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</si>
  <si>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</si>
  <si>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</si>
  <si>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</si>
  <si>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</si>
  <si>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</si>
  <si>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</si>
  <si>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</si>
  <si>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</si>
  <si>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</si>
  <si>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</si>
  <si>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</si>
  <si>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</si>
  <si>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</si>
  <si>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</si>
  <si>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</si>
  <si>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</si>
  <si>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</si>
  <si>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</si>
  <si>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</si>
  <si>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</si>
  <si>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</si>
  <si>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</si>
  <si>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</si>
  <si>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</si>
  <si>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</si>
  <si>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</si>
  <si>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</si>
  <si>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</si>
  <si>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</si>
  <si>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</si>
  <si>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</si>
  <si>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</si>
  <si>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</si>
  <si>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</si>
  <si>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</si>
  <si>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</si>
  <si>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</si>
  <si>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</si>
  <si>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</si>
  <si>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</si>
  <si>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</si>
  <si>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</si>
  <si>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</si>
  <si>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</si>
  <si>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</si>
  <si>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</si>
  <si>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</si>
  <si>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</si>
  <si>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</si>
  <si>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</si>
  <si>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</si>
  <si>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</si>
  <si>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</si>
  <si>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</si>
  <si>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</si>
  <si>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</si>
  <si>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</si>
  <si>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</si>
  <si>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</si>
  <si>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</si>
  <si>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</si>
  <si>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</si>
  <si>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</si>
  <si>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</si>
  <si>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</si>
  <si>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</si>
  <si>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</si>
  <si>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</si>
  <si>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</si>
  <si>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</si>
  <si>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</si>
  <si>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</si>
  <si>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</si>
  <si>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</si>
  <si>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</si>
  <si>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</si>
  <si>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</si>
  <si>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</si>
  <si>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</si>
  <si>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</si>
  <si>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</si>
  <si>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</si>
  <si>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</si>
  <si>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</si>
  <si>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</si>
  <si>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</si>
  <si>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</si>
  <si>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</si>
  <si>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</si>
  <si>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</si>
  <si>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table 9 (Capital), N10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</si>
  <si>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</si>
  <si>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*Other adjustments include COVID 19 related provisions too. These provisions are deducted from risk weighted balance sheet items. See table "5.RWA"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</si>
  <si>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</si>
  <si>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</si>
  <si>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</si>
  <si>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</si>
  <si>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</si>
  <si>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</si>
  <si>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</si>
  <si>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</si>
  <si>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</si>
  <si>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</si>
  <si>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</si>
  <si>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</si>
  <si>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</si>
  <si>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</si>
  <si>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</si>
  <si>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</si>
  <si>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</si>
  <si>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</si>
  <si>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</si>
  <si>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</si>
  <si>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</si>
  <si>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</si>
  <si>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</si>
  <si>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</si>
  <si>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</si>
  <si>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</si>
  <si>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</si>
  <si>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</si>
  <si>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</si>
  <si>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</si>
  <si>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</si>
  <si>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</si>
  <si>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</si>
  <si>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</si>
  <si>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</si>
  <si>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</si>
  <si>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</si>
  <si>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</si>
  <si>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</si>
  <si>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</si>
  <si>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</si>
  <si>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</si>
  <si>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</si>
  <si>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</si>
  <si>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</si>
  <si>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*COVID 19 related provisions are deducted from balance sheet items</t>
  </si>
  <si>
    <t>კოეფიციენტი</t>
  </si>
  <si>
    <t>თანხა (ლარი)</t>
  </si>
  <si>
    <t>Bank of Georgia</t>
  </si>
  <si>
    <t xml:space="preserve">Neil Janin </t>
  </si>
  <si>
    <t>Archil Gachechiladze</t>
  </si>
  <si>
    <t>www.bog.ge</t>
  </si>
  <si>
    <t>* Additional provisions related to COVID 19 are deducted from balance sheet items after applying relevant risks weights and mitigation</t>
  </si>
  <si>
    <t>Tamaz Giorgadze</t>
  </si>
  <si>
    <t xml:space="preserve">Alasdair Breach </t>
  </si>
  <si>
    <t>Hanna Loikkanen</t>
  </si>
  <si>
    <t>Jonathan Muir</t>
  </si>
  <si>
    <t>QUILLEN III CECIL DYER</t>
  </si>
  <si>
    <t>Veronique mccarroll</t>
  </si>
  <si>
    <t>Levan Kulijanishvili</t>
  </si>
  <si>
    <t xml:space="preserve">Mikheil Gomarteli </t>
  </si>
  <si>
    <t>Giorgi Chiladze</t>
  </si>
  <si>
    <t>Vakhtang Bobokhidze</t>
  </si>
  <si>
    <t>Sulkhan Gvalia</t>
  </si>
  <si>
    <t>Giorgi Pailodze</t>
  </si>
  <si>
    <t>Bank of Georgia Group Plc</t>
  </si>
  <si>
    <t>JSC BGEO Group</t>
  </si>
  <si>
    <t>JSC Georgia Capital</t>
  </si>
  <si>
    <t>6.2.2</t>
  </si>
  <si>
    <t>Less: Reserve related to Covid-19</t>
  </si>
  <si>
    <t>Of which deferred tax</t>
  </si>
  <si>
    <t>table 9 (Capital), N39</t>
  </si>
  <si>
    <t>table 9 (Capital), N17</t>
  </si>
  <si>
    <t>table 9 (Capital), N13</t>
  </si>
  <si>
    <t>table 9 (Capital), N18</t>
  </si>
  <si>
    <t>table 9 (Capital), N15</t>
  </si>
  <si>
    <t>Of which additional tier I capital qualifying instruments</t>
  </si>
  <si>
    <t>table 9 (Capital), N37</t>
  </si>
  <si>
    <t>table 9 (Capital), N28</t>
  </si>
  <si>
    <t>table 9 (Capital), N2</t>
  </si>
  <si>
    <t>table 9 (Capital), N12</t>
  </si>
  <si>
    <t>table 9 (Capital), N3</t>
  </si>
  <si>
    <t>table 9 (Capital), N6</t>
  </si>
  <si>
    <t>table 9 (Capital), N4,N8</t>
  </si>
  <si>
    <t>LR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</si>
</sst>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[$-409]d\-mmm\-yyyy;@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1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6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6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2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0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2" xfId="0" applyFont="1" applyFill="1" applyBorder="1" applyAlignment="1">
      <alignment horizontal="left"/>
    </xf>
    <xf numFmtId="0" fontId="100" fillId="3" borderId="83" xfId="0" applyFont="1" applyFill="1" applyBorder="1" applyAlignment="1">
      <alignment horizontal="left"/>
    </xf>
    <xf numFmtId="0" fontId="4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/>
    </xf>
    <xf numFmtId="169" fontId="9" fillId="37" borderId="27" xfId="20" applyBorder="1"/>
    <xf numFmtId="169" fontId="9" fillId="37" borderId="93" xfId="20" applyBorder="1"/>
    <xf numFmtId="169" fontId="9" fillId="37" borderId="28" xfId="20" applyBorder="1"/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4" xfId="0" applyFont="1" applyFill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4" xfId="0" applyFont="1" applyFill="1" applyBorder="1"/>
    <xf numFmtId="193" fontId="84" fillId="0" borderId="84" xfId="0" applyNumberFormat="1" applyFont="1" applyFill="1" applyBorder="1" applyAlignment="1">
      <alignment horizontal="center" vertical="center"/>
    </xf>
    <xf numFmtId="193" fontId="84" fillId="0" borderId="85" xfId="0" applyNumberFormat="1" applyFont="1" applyFill="1" applyBorder="1" applyAlignment="1">
      <alignment horizontal="center" vertical="center"/>
    </xf>
    <xf numFmtId="0" fontId="84" fillId="0" borderId="84" xfId="0" applyFont="1" applyFill="1" applyBorder="1" applyAlignment="1">
      <alignment horizontal="left" indent="1"/>
    </xf>
    <xf numFmtId="193" fontId="88" fillId="0" borderId="84" xfId="0" applyNumberFormat="1" applyFont="1" applyFill="1" applyBorder="1" applyAlignment="1">
      <alignment horizontal="center" vertical="center"/>
    </xf>
    <xf numFmtId="0" fontId="88" fillId="0" borderId="84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4" xfId="0" applyFont="1" applyFill="1" applyBorder="1" applyAlignment="1">
      <alignment horizontal="left" vertical="center" wrapText="1"/>
    </xf>
    <xf numFmtId="0" fontId="4" fillId="36" borderId="8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4" xfId="0" applyFont="1" applyBorder="1" applyAlignment="1">
      <alignment vertical="center" wrapText="1"/>
    </xf>
    <xf numFmtId="14" fontId="2" fillId="3" borderId="84" xfId="8" quotePrefix="1" applyNumberFormat="1" applyFont="1" applyFill="1" applyBorder="1" applyAlignment="1" applyProtection="1">
      <alignment horizontal="left"/>
      <protection locked="0"/>
    </xf>
    <xf numFmtId="3" fontId="105" fillId="36" borderId="84" xfId="0" applyNumberFormat="1" applyFont="1" applyFill="1" applyBorder="1" applyAlignment="1">
      <alignment vertical="center" wrapText="1"/>
    </xf>
    <xf numFmtId="3" fontId="105" fillId="36" borderId="85" xfId="0" applyNumberFormat="1" applyFont="1" applyFill="1" applyBorder="1" applyAlignment="1">
      <alignment vertical="center" wrapText="1"/>
    </xf>
    <xf numFmtId="3" fontId="105" fillId="0" borderId="84" xfId="0" applyNumberFormat="1" applyFont="1" applyBorder="1" applyAlignment="1">
      <alignment vertical="center" wrapText="1"/>
    </xf>
    <xf numFmtId="3" fontId="105" fillId="0" borderId="85" xfId="0" applyNumberFormat="1" applyFont="1" applyBorder="1" applyAlignment="1">
      <alignment vertical="center" wrapText="1"/>
    </xf>
    <xf numFmtId="3" fontId="105" fillId="0" borderId="84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4" xfId="17" applyFill="1" applyBorder="1" applyAlignment="1" applyProtection="1"/>
    <xf numFmtId="49" fontId="84" fillId="0" borderId="84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93" fontId="106" fillId="36" borderId="13" xfId="0" applyNumberFormat="1" applyFont="1" applyFill="1" applyBorder="1" applyAlignment="1">
      <alignment vertical="center"/>
    </xf>
    <xf numFmtId="193" fontId="107" fillId="36" borderId="16" xfId="0" applyNumberFormat="1" applyFont="1" applyFill="1" applyBorder="1" applyAlignment="1">
      <alignment vertical="center"/>
    </xf>
    <xf numFmtId="193" fontId="107" fillId="36" borderId="61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6" fillId="0" borderId="65" xfId="0" applyNumberFormat="1" applyFont="1" applyBorder="1" applyAlignment="1">
      <alignment horizontal="center"/>
    </xf>
    <xf numFmtId="167" fontId="106" fillId="0" borderId="63" xfId="0" applyNumberFormat="1" applyFont="1" applyBorder="1" applyAlignment="1">
      <alignment horizontal="center"/>
    </xf>
    <xf numFmtId="167" fontId="107" fillId="36" borderId="62" xfId="0" applyNumberFormat="1" applyFont="1" applyFill="1" applyBorder="1" applyAlignment="1">
      <alignment horizontal="center"/>
    </xf>
    <xf numFmtId="167" fontId="46" fillId="76" borderId="63" xfId="0" applyNumberFormat="1" applyFont="1" applyFill="1" applyBorder="1" applyAlignment="1">
      <alignment horizontal="center"/>
    </xf>
    <xf numFmtId="0" fontId="45" fillId="77" borderId="90" xfId="20964" applyFont="1" applyFill="1" applyBorder="1" applyAlignment="1">
      <alignment vertical="center"/>
    </xf>
    <xf numFmtId="0" fontId="45" fillId="77" borderId="87" xfId="20964" applyFont="1" applyFill="1" applyBorder="1" applyAlignment="1">
      <alignment vertical="center"/>
    </xf>
    <xf numFmtId="0" fontId="45" fillId="77" borderId="10" xfId="20964" applyFont="1" applyFill="1" applyBorder="1" applyAlignment="1">
      <alignment vertical="center"/>
    </xf>
    <xf numFmtId="0" fontId="108" fillId="70" borderId="92" xfId="20964" applyFont="1" applyFill="1" applyBorder="1" applyAlignment="1">
      <alignment horizontal="center" vertical="center"/>
    </xf>
    <xf numFmtId="0" fontId="108" fillId="70" borderId="10" xfId="20964" applyFont="1" applyFill="1" applyBorder="1" applyAlignment="1">
      <alignment horizontal="left" vertical="center" wrapText="1"/>
    </xf>
    <xf numFmtId="164" fontId="108" fillId="0" borderId="84" xfId="7" applyNumberFormat="1" applyFont="1" applyFill="1" applyBorder="1" applyAlignment="1" applyProtection="1">
      <alignment horizontal="right" vertical="center"/>
      <protection locked="0"/>
    </xf>
    <xf numFmtId="0" fontId="109" fillId="78" borderId="84" xfId="20964" applyFont="1" applyFill="1" applyBorder="1" applyAlignment="1">
      <alignment horizontal="center" vertical="center"/>
    </xf>
    <xf numFmtId="0" fontId="109" fillId="78" borderId="87" xfId="20964" applyFont="1" applyFill="1" applyBorder="1" applyAlignment="1">
      <alignment vertical="top" wrapText="1"/>
    </xf>
    <xf numFmtId="164" fontId="45" fillId="77" borderId="10" xfId="7" applyNumberFormat="1" applyFont="1" applyFill="1" applyBorder="1" applyAlignment="1">
      <alignment horizontal="right" vertical="center"/>
    </xf>
    <xf numFmtId="0" fontId="110" fillId="70" borderId="92" xfId="20964" applyFont="1" applyFill="1" applyBorder="1" applyAlignment="1">
      <alignment horizontal="center" vertical="center"/>
    </xf>
    <xf numFmtId="0" fontId="108" fillId="70" borderId="87" xfId="20964" applyFont="1" applyFill="1" applyBorder="1" applyAlignment="1">
      <alignment vertical="center" wrapText="1"/>
    </xf>
    <xf numFmtId="0" fontId="108" fillId="70" borderId="10" xfId="20964" applyFont="1" applyFill="1" applyBorder="1" applyAlignment="1">
      <alignment horizontal="left" vertical="center"/>
    </xf>
    <xf numFmtId="0" fontId="110" fillId="3" borderId="92" xfId="20964" applyFont="1" applyFill="1" applyBorder="1" applyAlignment="1">
      <alignment horizontal="center" vertical="center"/>
    </xf>
    <xf numFmtId="0" fontId="108" fillId="3" borderId="10" xfId="20964" applyFont="1" applyFill="1" applyBorder="1" applyAlignment="1">
      <alignment horizontal="left" vertical="center"/>
    </xf>
    <xf numFmtId="0" fontId="110" fillId="0" borderId="92" xfId="20964" applyFont="1" applyFill="1" applyBorder="1" applyAlignment="1">
      <alignment horizontal="center" vertical="center"/>
    </xf>
    <xf numFmtId="0" fontId="108" fillId="0" borderId="10" xfId="20964" applyFont="1" applyFill="1" applyBorder="1" applyAlignment="1">
      <alignment horizontal="left" vertical="center"/>
    </xf>
    <xf numFmtId="0" fontId="112" fillId="78" borderId="84" xfId="20964" applyFont="1" applyFill="1" applyBorder="1" applyAlignment="1">
      <alignment horizontal="center" vertical="center"/>
    </xf>
    <xf numFmtId="0" fontId="109" fillId="78" borderId="87" xfId="20964" applyFont="1" applyFill="1" applyBorder="1" applyAlignment="1">
      <alignment vertical="center"/>
    </xf>
    <xf numFmtId="164" fontId="108" fillId="78" borderId="84" xfId="7" applyNumberFormat="1" applyFont="1" applyFill="1" applyBorder="1" applyAlignment="1" applyProtection="1">
      <alignment horizontal="right" vertical="center"/>
      <protection locked="0"/>
    </xf>
    <xf numFmtId="0" fontId="109" fillId="77" borderId="90" xfId="20964" applyFont="1" applyFill="1" applyBorder="1" applyAlignment="1">
      <alignment vertical="center"/>
    </xf>
    <xf numFmtId="0" fontId="109" fillId="77" borderId="87" xfId="20964" applyFont="1" applyFill="1" applyBorder="1" applyAlignment="1">
      <alignment vertical="center"/>
    </xf>
    <xf numFmtId="164" fontId="109" fillId="77" borderId="10" xfId="7" applyNumberFormat="1" applyFont="1" applyFill="1" applyBorder="1" applyAlignment="1">
      <alignment horizontal="right" vertical="center"/>
    </xf>
    <xf numFmtId="0" fontId="113" fillId="3" borderId="92" xfId="20964" applyFont="1" applyFill="1" applyBorder="1" applyAlignment="1">
      <alignment horizontal="center" vertical="center"/>
    </xf>
    <xf numFmtId="0" fontId="114" fillId="78" borderId="84" xfId="20964" applyFont="1" applyFill="1" applyBorder="1" applyAlignment="1">
      <alignment horizontal="center" vertical="center"/>
    </xf>
    <xf numFmtId="0" fontId="45" fillId="78" borderId="87" xfId="20964" applyFont="1" applyFill="1" applyBorder="1" applyAlignment="1">
      <alignment vertical="center"/>
    </xf>
    <xf numFmtId="0" fontId="113" fillId="70" borderId="92" xfId="20964" applyFont="1" applyFill="1" applyBorder="1" applyAlignment="1">
      <alignment horizontal="center" vertical="center"/>
    </xf>
    <xf numFmtId="164" fontId="108" fillId="3" borderId="84" xfId="7" applyNumberFormat="1" applyFont="1" applyFill="1" applyBorder="1" applyAlignment="1" applyProtection="1">
      <alignment horizontal="right" vertical="center"/>
      <protection locked="0"/>
    </xf>
    <xf numFmtId="0" fontId="114" fillId="3" borderId="84" xfId="20964" applyFont="1" applyFill="1" applyBorder="1" applyAlignment="1">
      <alignment horizontal="center" vertical="center"/>
    </xf>
    <xf numFmtId="0" fontId="45" fillId="3" borderId="87" xfId="20964" applyFont="1" applyFill="1" applyBorder="1" applyAlignment="1">
      <alignment vertical="center"/>
    </xf>
    <xf numFmtId="0" fontId="110" fillId="70" borderId="84" xfId="20964" applyFont="1" applyFill="1" applyBorder="1" applyAlignment="1">
      <alignment horizontal="center" vertical="center"/>
    </xf>
    <xf numFmtId="0" fontId="19" fillId="70" borderId="84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0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0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/>
    <xf numFmtId="10" fontId="84" fillId="0" borderId="23" xfId="0" applyNumberFormat="1" applyFont="1" applyBorder="1" applyAlignment="1"/>
    <xf numFmtId="194" fontId="84" fillId="0" borderId="0" xfId="0" applyNumberFormat="1" applyFont="1"/>
    <xf numFmtId="165" fontId="3" fillId="0" borderId="84" xfId="20962" applyNumberFormat="1" applyFont="1" applyFill="1" applyBorder="1" applyAlignment="1">
      <alignment horizontal="left" vertical="center" wrapText="1"/>
    </xf>
    <xf numFmtId="165" fontId="4" fillId="36" borderId="84" xfId="20962" applyNumberFormat="1" applyFont="1" applyFill="1" applyBorder="1" applyAlignment="1">
      <alignment horizontal="left" vertical="center" wrapText="1"/>
    </xf>
    <xf numFmtId="165" fontId="101" fillId="0" borderId="84" xfId="20962" applyNumberFormat="1" applyFont="1" applyFill="1" applyBorder="1" applyAlignment="1">
      <alignment horizontal="left" vertical="center" wrapText="1"/>
    </xf>
    <xf numFmtId="165" fontId="4" fillId="36" borderId="19" xfId="20962" applyNumberFormat="1" applyFont="1" applyFill="1" applyBorder="1" applyAlignment="1">
      <alignment horizontal="center" vertical="center" wrapText="1"/>
    </xf>
    <xf numFmtId="165" fontId="103" fillId="0" borderId="25" xfId="20962" applyNumberFormat="1" applyFont="1" applyFill="1" applyBorder="1" applyAlignment="1" applyProtection="1">
      <alignment horizontal="left" vertical="center"/>
    </xf>
    <xf numFmtId="164" fontId="3" fillId="0" borderId="85" xfId="7" applyNumberFormat="1" applyFont="1" applyFill="1" applyBorder="1" applyAlignment="1">
      <alignment horizontal="left" vertical="center" wrapText="1"/>
    </xf>
    <xf numFmtId="164" fontId="4" fillId="36" borderId="85" xfId="7" applyNumberFormat="1" applyFont="1" applyFill="1" applyBorder="1" applyAlignment="1">
      <alignment horizontal="left" vertical="center" wrapText="1"/>
    </xf>
    <xf numFmtId="164" fontId="101" fillId="0" borderId="85" xfId="7" applyNumberFormat="1" applyFont="1" applyFill="1" applyBorder="1" applyAlignment="1">
      <alignment horizontal="left" vertical="center" wrapText="1"/>
    </xf>
    <xf numFmtId="164" fontId="4" fillId="36" borderId="20" xfId="7" applyNumberFormat="1" applyFont="1" applyFill="1" applyBorder="1" applyAlignment="1">
      <alignment horizontal="center" vertical="center" wrapText="1"/>
    </xf>
    <xf numFmtId="164" fontId="4" fillId="0" borderId="85" xfId="7" applyNumberFormat="1" applyFont="1" applyFill="1" applyBorder="1" applyAlignment="1">
      <alignment horizontal="left" vertical="center" wrapText="1"/>
    </xf>
    <xf numFmtId="164" fontId="97" fillId="0" borderId="26" xfId="7" applyNumberFormat="1" applyFont="1" applyFill="1" applyBorder="1" applyAlignment="1" applyProtection="1">
      <alignment horizontal="left" vertical="center"/>
    </xf>
    <xf numFmtId="167" fontId="115" fillId="76" borderId="63" xfId="0" applyNumberFormat="1" applyFont="1" applyFill="1" applyBorder="1" applyAlignment="1">
      <alignment horizontal="center"/>
    </xf>
    <xf numFmtId="193" fontId="88" fillId="0" borderId="101" xfId="0" applyNumberFormat="1" applyFont="1" applyBorder="1" applyAlignment="1">
      <alignment vertical="center"/>
    </xf>
    <xf numFmtId="165" fontId="3" fillId="0" borderId="98" xfId="20962" applyNumberFormat="1" applyFont="1" applyFill="1" applyBorder="1" applyAlignment="1">
      <alignment vertical="center"/>
    </xf>
    <xf numFmtId="165" fontId="3" fillId="0" borderId="99" xfId="20962" applyNumberFormat="1" applyFont="1" applyFill="1" applyBorder="1" applyAlignment="1">
      <alignment vertical="center"/>
    </xf>
    <xf numFmtId="164" fontId="3" fillId="0" borderId="84" xfId="7" applyNumberFormat="1" applyFont="1" applyFill="1" applyBorder="1" applyAlignment="1">
      <alignment vertical="center"/>
    </xf>
    <xf numFmtId="164" fontId="3" fillId="0" borderId="90" xfId="7" applyNumberFormat="1" applyFont="1" applyFill="1" applyBorder="1" applyAlignment="1">
      <alignment vertical="center"/>
    </xf>
    <xf numFmtId="164" fontId="3" fillId="0" borderId="85" xfId="7" applyNumberFormat="1" applyFont="1" applyFill="1" applyBorder="1" applyAlignment="1">
      <alignment vertical="center"/>
    </xf>
    <xf numFmtId="164" fontId="3" fillId="3" borderId="87" xfId="7" applyNumberFormat="1" applyFont="1" applyFill="1" applyBorder="1" applyAlignment="1">
      <alignment vertical="center"/>
    </xf>
    <xf numFmtId="164" fontId="3" fillId="3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67" xfId="7" applyNumberFormat="1" applyFont="1" applyFill="1" applyBorder="1" applyAlignment="1">
      <alignment vertical="center"/>
    </xf>
    <xf numFmtId="10" fontId="108" fillId="0" borderId="84" xfId="20962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/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/>
    <xf numFmtId="0" fontId="94" fillId="0" borderId="69" xfId="0" applyFont="1" applyBorder="1" applyAlignment="1">
      <alignment horizontal="left" wrapText="1"/>
    </xf>
    <xf numFmtId="0" fontId="94" fillId="0" borderId="68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0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84" fillId="0" borderId="84" xfId="0" applyFont="1" applyFill="1" applyBorder="1" applyAlignment="1">
      <alignment horizontal="center" vertical="center" wrapText="1"/>
    </xf>
    <xf numFmtId="0" fontId="45" fillId="0" borderId="84" xfId="11" applyFont="1" applyFill="1" applyBorder="1" applyAlignment="1" applyProtection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74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5" xfId="13" applyFont="1" applyFill="1" applyBorder="1" applyAlignment="1" applyProtection="1">
      <alignment horizontal="center" vertical="center" wrapText="1"/>
      <protection locked="0"/>
    </xf>
    <xf numFmtId="0" fontId="99" fillId="3" borderId="67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3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86" fillId="0" borderId="78" xfId="0" applyFont="1" applyBorder="1" applyAlignment="1">
      <alignment horizontal="center"/>
    </xf>
    <xf numFmtId="0" fontId="86" fillId="0" borderId="79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B29" sqref="B2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8"/>
      <c r="B1" s="246" t="s">
        <v>355</v>
      </c>
      <c r="C1" s="198"/>
    </row>
    <row r="2" spans="1:3">
      <c r="A2" s="247">
        <v>1</v>
      </c>
      <c r="B2" s="412" t="s">
        <v>356</v>
      </c>
      <c r="C2" s="115" t="s">
        <v>504</v>
      </c>
    </row>
    <row r="3" spans="1:3">
      <c r="A3" s="247">
        <v>2</v>
      </c>
      <c r="B3" s="413" t="s">
        <v>352</v>
      </c>
      <c r="C3" s="115" t="s">
        <v>505</v>
      </c>
    </row>
    <row r="4" spans="1:3">
      <c r="A4" s="247">
        <v>3</v>
      </c>
      <c r="B4" s="414" t="s">
        <v>357</v>
      </c>
      <c r="C4" s="115" t="s">
        <v>506</v>
      </c>
    </row>
    <row r="5" spans="1:3">
      <c r="A5" s="248">
        <v>4</v>
      </c>
      <c r="B5" s="415" t="s">
        <v>353</v>
      </c>
      <c r="C5" s="115" t="s">
        <v>507</v>
      </c>
    </row>
    <row r="6" spans="1:3" s="249" customFormat="1" ht="45.75" customHeight="1">
      <c r="A6" s="515" t="s">
        <v>437</v>
      </c>
      <c r="B6" s="516"/>
      <c r="C6" s="516"/>
    </row>
    <row r="7" spans="1:3" ht="15">
      <c r="A7" s="250" t="s">
        <v>34</v>
      </c>
      <c r="B7" s="246" t="s">
        <v>354</v>
      </c>
    </row>
    <row r="8" spans="1:3">
      <c r="A8" s="198">
        <v>1</v>
      </c>
      <c r="B8" s="296" t="s">
        <v>25</v>
      </c>
    </row>
    <row r="9" spans="1:3">
      <c r="A9" s="198">
        <v>2</v>
      </c>
      <c r="B9" s="297" t="s">
        <v>26</v>
      </c>
    </row>
    <row r="10" spans="1:3">
      <c r="A10" s="198">
        <v>3</v>
      </c>
      <c r="B10" s="297" t="s">
        <v>27</v>
      </c>
    </row>
    <row r="11" spans="1:3">
      <c r="A11" s="198">
        <v>4</v>
      </c>
      <c r="B11" s="297" t="s">
        <v>28</v>
      </c>
      <c r="C11" s="121"/>
    </row>
    <row r="12" spans="1:3">
      <c r="A12" s="198">
        <v>5</v>
      </c>
      <c r="B12" s="297" t="s">
        <v>29</v>
      </c>
    </row>
    <row r="13" spans="1:3">
      <c r="A13" s="198">
        <v>6</v>
      </c>
      <c r="B13" s="298" t="s">
        <v>364</v>
      </c>
    </row>
    <row r="14" spans="1:3">
      <c r="A14" s="198">
        <v>7</v>
      </c>
      <c r="B14" s="297" t="s">
        <v>358</v>
      </c>
    </row>
    <row r="15" spans="1:3">
      <c r="A15" s="198">
        <v>8</v>
      </c>
      <c r="B15" s="297" t="s">
        <v>359</v>
      </c>
    </row>
    <row r="16" spans="1:3">
      <c r="A16" s="198">
        <v>9</v>
      </c>
      <c r="B16" s="297" t="s">
        <v>30</v>
      </c>
    </row>
    <row r="17" spans="1:2">
      <c r="A17" s="411" t="s">
        <v>436</v>
      </c>
      <c r="B17" s="410" t="s">
        <v>420</v>
      </c>
    </row>
    <row r="18" spans="1:2">
      <c r="A18" s="198">
        <v>10</v>
      </c>
      <c r="B18" s="297" t="s">
        <v>31</v>
      </c>
    </row>
    <row r="19" spans="1:2">
      <c r="A19" s="198">
        <v>11</v>
      </c>
      <c r="B19" s="298" t="s">
        <v>360</v>
      </c>
    </row>
    <row r="20" spans="1:2">
      <c r="A20" s="198">
        <v>12</v>
      </c>
      <c r="B20" s="298" t="s">
        <v>32</v>
      </c>
    </row>
    <row r="21" spans="1:2">
      <c r="A21" s="198">
        <v>13</v>
      </c>
      <c r="B21" s="299" t="s">
        <v>361</v>
      </c>
    </row>
    <row r="22" spans="1:2">
      <c r="A22" s="198">
        <v>14</v>
      </c>
      <c r="B22" s="296" t="s">
        <v>388</v>
      </c>
    </row>
    <row r="23" spans="1:2">
      <c r="A23" s="251">
        <v>15</v>
      </c>
      <c r="B23" s="298" t="s">
        <v>33</v>
      </c>
    </row>
    <row r="24" spans="1:2">
      <c r="A24" s="514">
        <v>15.1</v>
      </c>
      <c r="B24" s="410" t="s">
        <v>540</v>
      </c>
    </row>
    <row r="25" spans="1:2">
      <c r="A25" s="124"/>
      <c r="B25" s="19"/>
    </row>
    <row r="26" spans="1:2">
      <c r="A26" s="124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R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24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504</v>
      </c>
    </row>
    <row r="2" spans="1:3" s="110" customFormat="1" ht="15.75" customHeight="1">
      <c r="A2" s="110" t="s">
        <v>36</v>
      </c>
      <c r="B2" s="485">
        <f>'1. key ratios '!B2</f>
        <v>44012</v>
      </c>
    </row>
    <row r="3" spans="1:3" s="110" customFormat="1" ht="15.75" customHeight="1"/>
    <row r="4" spans="1:3" ht="13.5" thickBot="1">
      <c r="A4" s="124" t="s">
        <v>256</v>
      </c>
      <c r="B4" s="179" t="s">
        <v>255</v>
      </c>
    </row>
    <row r="5" spans="1:3">
      <c r="A5" s="125" t="s">
        <v>11</v>
      </c>
      <c r="B5" s="126"/>
      <c r="C5" s="127" t="s">
        <v>78</v>
      </c>
    </row>
    <row r="6" spans="1:3">
      <c r="A6" s="128">
        <v>1</v>
      </c>
      <c r="B6" s="129" t="s">
        <v>254</v>
      </c>
      <c r="C6" s="130">
        <f>SUM(C7:C11)</f>
        <v>1596922660.4200001</v>
      </c>
    </row>
    <row r="7" spans="1:3">
      <c r="A7" s="128">
        <v>2</v>
      </c>
      <c r="B7" s="131" t="s">
        <v>253</v>
      </c>
      <c r="C7" s="132">
        <v>27993660.18</v>
      </c>
    </row>
    <row r="8" spans="1:3">
      <c r="A8" s="128">
        <v>3</v>
      </c>
      <c r="B8" s="133" t="s">
        <v>252</v>
      </c>
      <c r="C8" s="132">
        <v>196868998.24000001</v>
      </c>
    </row>
    <row r="9" spans="1:3">
      <c r="A9" s="128">
        <v>4</v>
      </c>
      <c r="B9" s="133" t="s">
        <v>251</v>
      </c>
      <c r="C9" s="132">
        <v>19092671</v>
      </c>
    </row>
    <row r="10" spans="1:3">
      <c r="A10" s="128">
        <v>5</v>
      </c>
      <c r="B10" s="133" t="s">
        <v>250</v>
      </c>
      <c r="C10" s="132"/>
    </row>
    <row r="11" spans="1:3">
      <c r="A11" s="128">
        <v>6</v>
      </c>
      <c r="B11" s="134" t="s">
        <v>249</v>
      </c>
      <c r="C11" s="132">
        <v>1352967331</v>
      </c>
    </row>
    <row r="12" spans="1:3" s="95" customFormat="1">
      <c r="A12" s="128">
        <v>7</v>
      </c>
      <c r="B12" s="129" t="s">
        <v>248</v>
      </c>
      <c r="C12" s="135">
        <f>SUM(C13:C27)</f>
        <v>207296506.72499999</v>
      </c>
    </row>
    <row r="13" spans="1:3" s="95" customFormat="1">
      <c r="A13" s="128">
        <v>8</v>
      </c>
      <c r="B13" s="136" t="s">
        <v>247</v>
      </c>
      <c r="C13" s="137">
        <v>19092671</v>
      </c>
    </row>
    <row r="14" spans="1:3" s="95" customFormat="1" ht="25.5">
      <c r="A14" s="128">
        <v>9</v>
      </c>
      <c r="B14" s="138" t="s">
        <v>246</v>
      </c>
      <c r="C14" s="137">
        <v>0</v>
      </c>
    </row>
    <row r="15" spans="1:3" s="95" customFormat="1">
      <c r="A15" s="128">
        <v>10</v>
      </c>
      <c r="B15" s="139" t="s">
        <v>245</v>
      </c>
      <c r="C15" s="137">
        <v>125184663.62</v>
      </c>
    </row>
    <row r="16" spans="1:3" s="95" customFormat="1">
      <c r="A16" s="128">
        <v>11</v>
      </c>
      <c r="B16" s="140" t="s">
        <v>244</v>
      </c>
      <c r="C16" s="137">
        <v>0</v>
      </c>
    </row>
    <row r="17" spans="1:3" s="95" customFormat="1">
      <c r="A17" s="128">
        <v>12</v>
      </c>
      <c r="B17" s="139" t="s">
        <v>243</v>
      </c>
      <c r="C17" s="137">
        <v>2237680.2000000002</v>
      </c>
    </row>
    <row r="18" spans="1:3" s="95" customFormat="1">
      <c r="A18" s="128">
        <v>13</v>
      </c>
      <c r="B18" s="139" t="s">
        <v>242</v>
      </c>
      <c r="C18" s="137">
        <v>1161993</v>
      </c>
    </row>
    <row r="19" spans="1:3" s="95" customFormat="1">
      <c r="A19" s="128">
        <v>14</v>
      </c>
      <c r="B19" s="139" t="s">
        <v>241</v>
      </c>
      <c r="C19" s="137">
        <v>0</v>
      </c>
    </row>
    <row r="20" spans="1:3" s="95" customFormat="1">
      <c r="A20" s="128">
        <v>15</v>
      </c>
      <c r="B20" s="139" t="s">
        <v>240</v>
      </c>
      <c r="C20" s="137">
        <v>44845506</v>
      </c>
    </row>
    <row r="21" spans="1:3" s="95" customFormat="1" ht="25.5">
      <c r="A21" s="128">
        <v>16</v>
      </c>
      <c r="B21" s="138" t="s">
        <v>239</v>
      </c>
      <c r="C21" s="137">
        <v>0</v>
      </c>
    </row>
    <row r="22" spans="1:3" s="95" customFormat="1">
      <c r="A22" s="128">
        <v>17</v>
      </c>
      <c r="B22" s="141" t="s">
        <v>238</v>
      </c>
      <c r="C22" s="137">
        <v>9878148.8699999992</v>
      </c>
    </row>
    <row r="23" spans="1:3" s="95" customFormat="1">
      <c r="A23" s="128">
        <v>18</v>
      </c>
      <c r="B23" s="138" t="s">
        <v>237</v>
      </c>
      <c r="C23" s="137">
        <v>4895844.0349999964</v>
      </c>
    </row>
    <row r="24" spans="1:3" s="95" customFormat="1" ht="25.5">
      <c r="A24" s="128">
        <v>19</v>
      </c>
      <c r="B24" s="138" t="s">
        <v>214</v>
      </c>
      <c r="C24" s="137">
        <v>0</v>
      </c>
    </row>
    <row r="25" spans="1:3" s="95" customFormat="1">
      <c r="A25" s="128">
        <v>20</v>
      </c>
      <c r="B25" s="142" t="s">
        <v>236</v>
      </c>
      <c r="C25" s="137">
        <v>0</v>
      </c>
    </row>
    <row r="26" spans="1:3" s="95" customFormat="1">
      <c r="A26" s="128">
        <v>21</v>
      </c>
      <c r="B26" s="142" t="s">
        <v>235</v>
      </c>
      <c r="C26" s="137">
        <v>0</v>
      </c>
    </row>
    <row r="27" spans="1:3" s="95" customFormat="1">
      <c r="A27" s="128">
        <v>22</v>
      </c>
      <c r="B27" s="142" t="s">
        <v>234</v>
      </c>
      <c r="C27" s="137">
        <v>0</v>
      </c>
    </row>
    <row r="28" spans="1:3" s="95" customFormat="1">
      <c r="A28" s="128">
        <v>23</v>
      </c>
      <c r="B28" s="143" t="s">
        <v>233</v>
      </c>
      <c r="C28" s="135">
        <f>C6-C12</f>
        <v>1389626153.6950002</v>
      </c>
    </row>
    <row r="29" spans="1:3" s="95" customFormat="1">
      <c r="A29" s="144"/>
      <c r="B29" s="145"/>
      <c r="C29" s="137"/>
    </row>
    <row r="30" spans="1:3" s="95" customFormat="1">
      <c r="A30" s="144">
        <v>24</v>
      </c>
      <c r="B30" s="143" t="s">
        <v>232</v>
      </c>
      <c r="C30" s="135">
        <f>C31+C34</f>
        <v>305520000</v>
      </c>
    </row>
    <row r="31" spans="1:3" s="95" customFormat="1">
      <c r="A31" s="144">
        <v>25</v>
      </c>
      <c r="B31" s="133" t="s">
        <v>231</v>
      </c>
      <c r="C31" s="146">
        <f>C32+C33</f>
        <v>0</v>
      </c>
    </row>
    <row r="32" spans="1:3" s="95" customFormat="1">
      <c r="A32" s="144">
        <v>26</v>
      </c>
      <c r="B32" s="147" t="s">
        <v>313</v>
      </c>
      <c r="C32" s="137"/>
    </row>
    <row r="33" spans="1:3" s="95" customFormat="1">
      <c r="A33" s="144">
        <v>27</v>
      </c>
      <c r="B33" s="147" t="s">
        <v>230</v>
      </c>
      <c r="C33" s="137"/>
    </row>
    <row r="34" spans="1:3" s="95" customFormat="1">
      <c r="A34" s="144">
        <v>28</v>
      </c>
      <c r="B34" s="133" t="s">
        <v>229</v>
      </c>
      <c r="C34" s="137">
        <v>305520000</v>
      </c>
    </row>
    <row r="35" spans="1:3" s="95" customFormat="1">
      <c r="A35" s="144">
        <v>29</v>
      </c>
      <c r="B35" s="143" t="s">
        <v>228</v>
      </c>
      <c r="C35" s="135">
        <f>SUM(C36:C40)</f>
        <v>0</v>
      </c>
    </row>
    <row r="36" spans="1:3" s="95" customFormat="1">
      <c r="A36" s="144">
        <v>30</v>
      </c>
      <c r="B36" s="138" t="s">
        <v>227</v>
      </c>
      <c r="C36" s="137"/>
    </row>
    <row r="37" spans="1:3" s="95" customFormat="1">
      <c r="A37" s="144">
        <v>31</v>
      </c>
      <c r="B37" s="139" t="s">
        <v>226</v>
      </c>
      <c r="C37" s="137"/>
    </row>
    <row r="38" spans="1:3" s="95" customFormat="1" ht="25.5">
      <c r="A38" s="144">
        <v>32</v>
      </c>
      <c r="B38" s="138" t="s">
        <v>225</v>
      </c>
      <c r="C38" s="137"/>
    </row>
    <row r="39" spans="1:3" s="95" customFormat="1" ht="25.5">
      <c r="A39" s="144">
        <v>33</v>
      </c>
      <c r="B39" s="138" t="s">
        <v>214</v>
      </c>
      <c r="C39" s="137"/>
    </row>
    <row r="40" spans="1:3" s="95" customFormat="1">
      <c r="A40" s="144">
        <v>34</v>
      </c>
      <c r="B40" s="142" t="s">
        <v>224</v>
      </c>
      <c r="C40" s="137"/>
    </row>
    <row r="41" spans="1:3" s="95" customFormat="1">
      <c r="A41" s="144">
        <v>35</v>
      </c>
      <c r="B41" s="143" t="s">
        <v>223</v>
      </c>
      <c r="C41" s="135">
        <f>C30-C35</f>
        <v>305520000</v>
      </c>
    </row>
    <row r="42" spans="1:3" s="95" customFormat="1">
      <c r="A42" s="144"/>
      <c r="B42" s="145"/>
      <c r="C42" s="137"/>
    </row>
    <row r="43" spans="1:3" s="95" customFormat="1">
      <c r="A43" s="144">
        <v>36</v>
      </c>
      <c r="B43" s="148" t="s">
        <v>222</v>
      </c>
      <c r="C43" s="135">
        <f>SUM(C44:C46)</f>
        <v>761998867.1465404</v>
      </c>
    </row>
    <row r="44" spans="1:3" s="95" customFormat="1">
      <c r="A44" s="144">
        <v>37</v>
      </c>
      <c r="B44" s="133" t="s">
        <v>221</v>
      </c>
      <c r="C44" s="137">
        <v>607984800</v>
      </c>
    </row>
    <row r="45" spans="1:3" s="95" customFormat="1">
      <c r="A45" s="144">
        <v>38</v>
      </c>
      <c r="B45" s="133" t="s">
        <v>220</v>
      </c>
      <c r="C45" s="137">
        <v>0</v>
      </c>
    </row>
    <row r="46" spans="1:3" s="95" customFormat="1">
      <c r="A46" s="144">
        <v>39</v>
      </c>
      <c r="B46" s="133" t="s">
        <v>219</v>
      </c>
      <c r="C46" s="137">
        <v>154014067.1465404</v>
      </c>
    </row>
    <row r="47" spans="1:3" s="95" customFormat="1">
      <c r="A47" s="144">
        <v>40</v>
      </c>
      <c r="B47" s="148" t="s">
        <v>218</v>
      </c>
      <c r="C47" s="135">
        <f>SUM(C48:C51)</f>
        <v>0</v>
      </c>
    </row>
    <row r="48" spans="1:3" s="95" customFormat="1">
      <c r="A48" s="144">
        <v>41</v>
      </c>
      <c r="B48" s="138" t="s">
        <v>217</v>
      </c>
      <c r="C48" s="137"/>
    </row>
    <row r="49" spans="1:3" s="95" customFormat="1">
      <c r="A49" s="144">
        <v>42</v>
      </c>
      <c r="B49" s="139" t="s">
        <v>216</v>
      </c>
      <c r="C49" s="137"/>
    </row>
    <row r="50" spans="1:3" s="95" customFormat="1">
      <c r="A50" s="144">
        <v>43</v>
      </c>
      <c r="B50" s="138" t="s">
        <v>215</v>
      </c>
      <c r="C50" s="137"/>
    </row>
    <row r="51" spans="1:3" s="95" customFormat="1" ht="25.5">
      <c r="A51" s="144">
        <v>44</v>
      </c>
      <c r="B51" s="138" t="s">
        <v>214</v>
      </c>
      <c r="C51" s="137"/>
    </row>
    <row r="52" spans="1:3" s="95" customFormat="1" ht="13.5" thickBot="1">
      <c r="A52" s="149">
        <v>45</v>
      </c>
      <c r="B52" s="150" t="s">
        <v>213</v>
      </c>
      <c r="C52" s="151">
        <f>C43-C47</f>
        <v>761998867.1465404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showGridLines="0" zoomScaleNormal="100" workbookViewId="0">
      <selection activeCell="B2" sqref="B2"/>
    </sheetView>
  </sheetViews>
  <sheetFormatPr defaultColWidth="9.140625" defaultRowHeight="12.75"/>
  <cols>
    <col min="1" max="1" width="9.42578125" style="313" bestFit="1" customWidth="1"/>
    <col min="2" max="2" width="59" style="313" customWidth="1"/>
    <col min="3" max="3" width="16.7109375" style="313" bestFit="1" customWidth="1"/>
    <col min="4" max="4" width="16" style="313" bestFit="1" customWidth="1"/>
    <col min="5" max="16384" width="9.140625" style="313"/>
  </cols>
  <sheetData>
    <row r="1" spans="1:4" ht="15">
      <c r="A1" s="381" t="s">
        <v>35</v>
      </c>
      <c r="B1" s="382" t="s">
        <v>504</v>
      </c>
    </row>
    <row r="2" spans="1:4" s="279" customFormat="1" ht="15.75" customHeight="1">
      <c r="A2" s="279" t="s">
        <v>36</v>
      </c>
      <c r="B2" s="485">
        <f>'1. key ratios '!B2</f>
        <v>44012</v>
      </c>
    </row>
    <row r="3" spans="1:4" s="279" customFormat="1" ht="15.75" customHeight="1"/>
    <row r="4" spans="1:4" ht="13.5" thickBot="1">
      <c r="A4" s="339" t="s">
        <v>419</v>
      </c>
      <c r="B4" s="393" t="s">
        <v>420</v>
      </c>
    </row>
    <row r="5" spans="1:4" s="394" customFormat="1">
      <c r="A5" s="537" t="s">
        <v>423</v>
      </c>
      <c r="B5" s="538"/>
      <c r="C5" s="383" t="s">
        <v>421</v>
      </c>
      <c r="D5" s="384" t="s">
        <v>422</v>
      </c>
    </row>
    <row r="6" spans="1:4" s="395" customFormat="1">
      <c r="A6" s="385">
        <v>1</v>
      </c>
      <c r="B6" s="386" t="s">
        <v>424</v>
      </c>
      <c r="C6" s="386"/>
      <c r="D6" s="387"/>
    </row>
    <row r="7" spans="1:4" s="395" customFormat="1">
      <c r="A7" s="388" t="s">
        <v>410</v>
      </c>
      <c r="B7" s="389" t="s">
        <v>425</v>
      </c>
      <c r="C7" s="486">
        <v>4.4999999999999998E-2</v>
      </c>
      <c r="D7" s="491">
        <v>634459949.78512251</v>
      </c>
    </row>
    <row r="8" spans="1:4" s="395" customFormat="1">
      <c r="A8" s="388" t="s">
        <v>411</v>
      </c>
      <c r="B8" s="389" t="s">
        <v>426</v>
      </c>
      <c r="C8" s="486">
        <v>0.06</v>
      </c>
      <c r="D8" s="491">
        <v>845946599.71349669</v>
      </c>
    </row>
    <row r="9" spans="1:4" s="395" customFormat="1">
      <c r="A9" s="388" t="s">
        <v>412</v>
      </c>
      <c r="B9" s="389" t="s">
        <v>427</v>
      </c>
      <c r="C9" s="486">
        <v>0.08</v>
      </c>
      <c r="D9" s="491">
        <v>1127928799.6179957</v>
      </c>
    </row>
    <row r="10" spans="1:4" s="395" customFormat="1">
      <c r="A10" s="385" t="s">
        <v>413</v>
      </c>
      <c r="B10" s="386" t="s">
        <v>428</v>
      </c>
      <c r="C10" s="487"/>
      <c r="D10" s="492"/>
    </row>
    <row r="11" spans="1:4" s="396" customFormat="1">
      <c r="A11" s="390" t="s">
        <v>414</v>
      </c>
      <c r="B11" s="391" t="s">
        <v>429</v>
      </c>
      <c r="C11" s="488">
        <v>0</v>
      </c>
      <c r="D11" s="493">
        <v>0</v>
      </c>
    </row>
    <row r="12" spans="1:4" s="396" customFormat="1">
      <c r="A12" s="390" t="s">
        <v>415</v>
      </c>
      <c r="B12" s="391" t="s">
        <v>430</v>
      </c>
      <c r="C12" s="488">
        <v>0</v>
      </c>
      <c r="D12" s="493">
        <v>0</v>
      </c>
    </row>
    <row r="13" spans="1:4" s="396" customFormat="1">
      <c r="A13" s="390" t="s">
        <v>416</v>
      </c>
      <c r="B13" s="391" t="s">
        <v>431</v>
      </c>
      <c r="C13" s="488">
        <v>1.4999999999999999E-2</v>
      </c>
      <c r="D13" s="493">
        <v>211486649.92837417</v>
      </c>
    </row>
    <row r="14" spans="1:4" s="396" customFormat="1">
      <c r="A14" s="385" t="s">
        <v>417</v>
      </c>
      <c r="B14" s="386" t="s">
        <v>432</v>
      </c>
      <c r="C14" s="487"/>
      <c r="D14" s="492"/>
    </row>
    <row r="15" spans="1:4" s="396" customFormat="1">
      <c r="A15" s="390">
        <v>3.1</v>
      </c>
      <c r="B15" s="391" t="s">
        <v>438</v>
      </c>
      <c r="C15" s="488">
        <v>8.7956848144532043E-3</v>
      </c>
      <c r="D15" s="493">
        <v>124011327.68230544</v>
      </c>
    </row>
    <row r="16" spans="1:4" s="396" customFormat="1">
      <c r="A16" s="390">
        <v>3.2</v>
      </c>
      <c r="B16" s="391" t="s">
        <v>439</v>
      </c>
      <c r="C16" s="488">
        <v>1.1753303296521639E-2</v>
      </c>
      <c r="D16" s="493">
        <v>165711115.98489854</v>
      </c>
    </row>
    <row r="17" spans="1:6" s="395" customFormat="1" ht="13.5" thickBot="1">
      <c r="A17" s="390">
        <v>3.3</v>
      </c>
      <c r="B17" s="391" t="s">
        <v>440</v>
      </c>
      <c r="C17" s="488">
        <v>3.7544592750779718E-2</v>
      </c>
      <c r="D17" s="493">
        <v>529345342.91916835</v>
      </c>
    </row>
    <row r="18" spans="1:6" s="394" customFormat="1">
      <c r="A18" s="539" t="s">
        <v>435</v>
      </c>
      <c r="B18" s="540"/>
      <c r="C18" s="489" t="s">
        <v>502</v>
      </c>
      <c r="D18" s="494" t="s">
        <v>503</v>
      </c>
    </row>
    <row r="19" spans="1:6" s="395" customFormat="1">
      <c r="A19" s="392">
        <v>4</v>
      </c>
      <c r="B19" s="391" t="s">
        <v>433</v>
      </c>
      <c r="C19" s="488">
        <v>6.8795684814453195E-2</v>
      </c>
      <c r="D19" s="495">
        <v>969957927.39580202</v>
      </c>
    </row>
    <row r="20" spans="1:6" s="395" customFormat="1">
      <c r="A20" s="392">
        <v>5</v>
      </c>
      <c r="B20" s="391" t="s">
        <v>145</v>
      </c>
      <c r="C20" s="488">
        <v>8.6753303296521631E-2</v>
      </c>
      <c r="D20" s="495">
        <v>1223144365.6267693</v>
      </c>
    </row>
    <row r="21" spans="1:6" s="395" customFormat="1" ht="13.5" thickBot="1">
      <c r="A21" s="397" t="s">
        <v>418</v>
      </c>
      <c r="B21" s="398" t="s">
        <v>434</v>
      </c>
      <c r="C21" s="490">
        <v>0.13254459275077973</v>
      </c>
      <c r="D21" s="496">
        <v>1868760792.4655383</v>
      </c>
    </row>
    <row r="22" spans="1:6">
      <c r="F22" s="339"/>
    </row>
    <row r="23" spans="1:6" ht="51">
      <c r="B23" s="338" t="s">
        <v>454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504</v>
      </c>
      <c r="E1" s="4"/>
    </row>
    <row r="2" spans="1:5" s="110" customFormat="1" ht="12.75">
      <c r="A2" s="2" t="s">
        <v>36</v>
      </c>
      <c r="B2" s="485">
        <f>'1. key ratios '!B2</f>
        <v>44012</v>
      </c>
    </row>
    <row r="3" spans="1:5" s="110" customFormat="1" ht="12.75">
      <c r="A3" s="152"/>
    </row>
    <row r="4" spans="1:5" s="110" customFormat="1" ht="13.5" thickBot="1">
      <c r="A4" s="110" t="s">
        <v>91</v>
      </c>
      <c r="B4" s="271" t="s">
        <v>297</v>
      </c>
      <c r="D4" s="55" t="s">
        <v>78</v>
      </c>
    </row>
    <row r="5" spans="1:5" ht="25.5">
      <c r="A5" s="153" t="s">
        <v>11</v>
      </c>
      <c r="B5" s="302" t="s">
        <v>351</v>
      </c>
      <c r="C5" s="154" t="s">
        <v>98</v>
      </c>
      <c r="D5" s="155" t="s">
        <v>99</v>
      </c>
    </row>
    <row r="6" spans="1:5" ht="15.75">
      <c r="A6" s="117">
        <v>1</v>
      </c>
      <c r="B6" s="156" t="s">
        <v>40</v>
      </c>
      <c r="C6" s="157">
        <v>634460249.82599998</v>
      </c>
      <c r="D6" s="428"/>
      <c r="E6" s="158"/>
    </row>
    <row r="7" spans="1:5" ht="15.75">
      <c r="A7" s="117">
        <v>2</v>
      </c>
      <c r="B7" s="159" t="s">
        <v>41</v>
      </c>
      <c r="C7" s="160">
        <v>1952435563.9200001</v>
      </c>
      <c r="D7" s="429"/>
      <c r="E7" s="158"/>
    </row>
    <row r="8" spans="1:5" ht="15.75">
      <c r="A8" s="117">
        <v>3</v>
      </c>
      <c r="B8" s="159" t="s">
        <v>42</v>
      </c>
      <c r="C8" s="160">
        <v>655851013.88</v>
      </c>
      <c r="D8" s="429"/>
      <c r="E8" s="158"/>
    </row>
    <row r="9" spans="1:5" ht="15.75">
      <c r="A9" s="117">
        <v>4</v>
      </c>
      <c r="B9" s="159" t="s">
        <v>43</v>
      </c>
      <c r="C9" s="160">
        <v>303.24</v>
      </c>
      <c r="D9" s="429"/>
      <c r="E9" s="158"/>
    </row>
    <row r="10" spans="1:5" ht="15.75">
      <c r="A10" s="117">
        <v>5</v>
      </c>
      <c r="B10" s="159" t="s">
        <v>44</v>
      </c>
      <c r="C10" s="160">
        <v>1960105963.6803999</v>
      </c>
      <c r="D10" s="429"/>
      <c r="E10" s="158"/>
    </row>
    <row r="11" spans="1:5">
      <c r="A11" s="117">
        <v>5.0999999999999996</v>
      </c>
      <c r="B11" s="272" t="s">
        <v>449</v>
      </c>
      <c r="C11" s="160">
        <v>-472000</v>
      </c>
      <c r="D11" s="431" t="s">
        <v>527</v>
      </c>
      <c r="E11" s="162"/>
    </row>
    <row r="12" spans="1:5" ht="15.75">
      <c r="A12" s="117">
        <v>6.1</v>
      </c>
      <c r="B12" s="425" t="s">
        <v>45</v>
      </c>
      <c r="C12" s="161">
        <v>11746581618.7115</v>
      </c>
      <c r="D12" s="497"/>
      <c r="E12" s="162"/>
    </row>
    <row r="13" spans="1:5" ht="15.75">
      <c r="A13" s="117">
        <v>6.2</v>
      </c>
      <c r="B13" s="272" t="s">
        <v>46</v>
      </c>
      <c r="C13" s="161">
        <v>-774901412.02099991</v>
      </c>
      <c r="D13" s="497"/>
      <c r="E13" s="158"/>
    </row>
    <row r="14" spans="1:5">
      <c r="A14" s="117" t="s">
        <v>450</v>
      </c>
      <c r="B14" s="426" t="s">
        <v>451</v>
      </c>
      <c r="C14" s="161">
        <v>-208012802.18819991</v>
      </c>
      <c r="D14" s="431" t="s">
        <v>527</v>
      </c>
      <c r="E14" s="158"/>
    </row>
    <row r="15" spans="1:5" ht="15.75">
      <c r="A15" s="117" t="s">
        <v>524</v>
      </c>
      <c r="B15" s="426" t="s">
        <v>525</v>
      </c>
      <c r="C15" s="161">
        <v>-285275229</v>
      </c>
      <c r="D15" s="497"/>
      <c r="E15" s="158"/>
    </row>
    <row r="16" spans="1:5" ht="15.75">
      <c r="A16" s="117">
        <v>6</v>
      </c>
      <c r="B16" s="159" t="s">
        <v>47</v>
      </c>
      <c r="C16" s="422">
        <f>C12+C13</f>
        <v>10971680206.6905</v>
      </c>
      <c r="D16" s="497"/>
      <c r="E16" s="158"/>
    </row>
    <row r="17" spans="1:5" ht="15.75">
      <c r="A17" s="117">
        <v>7</v>
      </c>
      <c r="B17" s="159" t="s">
        <v>48</v>
      </c>
      <c r="C17" s="160">
        <v>280706723.25830001</v>
      </c>
      <c r="D17" s="497"/>
      <c r="E17" s="158"/>
    </row>
    <row r="18" spans="1:5" ht="15.75">
      <c r="A18" s="117">
        <v>8</v>
      </c>
      <c r="B18" s="300" t="s">
        <v>209</v>
      </c>
      <c r="C18" s="160">
        <v>97601889.001000002</v>
      </c>
      <c r="D18" s="497"/>
      <c r="E18" s="158"/>
    </row>
    <row r="19" spans="1:5" ht="15.75">
      <c r="A19" s="117">
        <v>9</v>
      </c>
      <c r="B19" s="159" t="s">
        <v>49</v>
      </c>
      <c r="C19" s="160">
        <v>143701232.02000001</v>
      </c>
      <c r="D19" s="497"/>
      <c r="E19" s="158"/>
    </row>
    <row r="20" spans="1:5">
      <c r="A20" s="117">
        <v>9.1</v>
      </c>
      <c r="B20" s="163" t="s">
        <v>94</v>
      </c>
      <c r="C20" s="161">
        <v>9878148.8699999992</v>
      </c>
      <c r="D20" s="431" t="s">
        <v>528</v>
      </c>
      <c r="E20" s="158"/>
    </row>
    <row r="21" spans="1:5">
      <c r="A21" s="117">
        <v>9.1999999999999993</v>
      </c>
      <c r="B21" s="163" t="s">
        <v>95</v>
      </c>
      <c r="C21" s="161">
        <v>1161993</v>
      </c>
      <c r="D21" s="431" t="s">
        <v>529</v>
      </c>
      <c r="E21" s="158"/>
    </row>
    <row r="22" spans="1:5">
      <c r="A22" s="117">
        <v>9.3000000000000007</v>
      </c>
      <c r="B22" s="273" t="s">
        <v>279</v>
      </c>
      <c r="C22" s="161">
        <v>4895844.0349999964</v>
      </c>
      <c r="D22" s="431" t="s">
        <v>530</v>
      </c>
      <c r="E22" s="158"/>
    </row>
    <row r="23" spans="1:5" ht="15.75">
      <c r="A23" s="117">
        <v>10</v>
      </c>
      <c r="B23" s="159" t="s">
        <v>50</v>
      </c>
      <c r="C23" s="160">
        <v>528198404.00999999</v>
      </c>
      <c r="D23" s="429"/>
      <c r="E23" s="158"/>
    </row>
    <row r="24" spans="1:5" ht="15">
      <c r="A24" s="117">
        <v>10.1</v>
      </c>
      <c r="B24" s="163" t="s">
        <v>96</v>
      </c>
      <c r="C24" s="160">
        <v>125184663.62</v>
      </c>
      <c r="D24" s="431" t="s">
        <v>453</v>
      </c>
      <c r="E24" s="167"/>
    </row>
    <row r="25" spans="1:5" ht="15.75">
      <c r="A25" s="117">
        <v>11</v>
      </c>
      <c r="B25" s="164" t="s">
        <v>51</v>
      </c>
      <c r="C25" s="165">
        <v>227269048.00089717</v>
      </c>
      <c r="D25" s="429"/>
      <c r="E25" s="158"/>
    </row>
    <row r="26" spans="1:5">
      <c r="A26" s="117"/>
      <c r="B26" s="163" t="s">
        <v>526</v>
      </c>
      <c r="C26" s="160">
        <v>44845506</v>
      </c>
      <c r="D26" s="431" t="s">
        <v>531</v>
      </c>
      <c r="E26" s="158"/>
    </row>
    <row r="27" spans="1:5" ht="15.75">
      <c r="A27" s="117">
        <v>12</v>
      </c>
      <c r="B27" s="166" t="s">
        <v>52</v>
      </c>
      <c r="C27" s="423">
        <f>SUM(C6:C10,C16:C19,C23,C25)</f>
        <v>17452010597.527096</v>
      </c>
      <c r="D27" s="429"/>
      <c r="E27" s="158"/>
    </row>
    <row r="28" spans="1:5" ht="15.75">
      <c r="A28" s="117">
        <v>13</v>
      </c>
      <c r="B28" s="159" t="s">
        <v>54</v>
      </c>
      <c r="C28" s="168">
        <v>272123853.57999998</v>
      </c>
      <c r="D28" s="429"/>
      <c r="E28" s="158"/>
    </row>
    <row r="29" spans="1:5" ht="15.75">
      <c r="A29" s="117">
        <v>14</v>
      </c>
      <c r="B29" s="159" t="s">
        <v>55</v>
      </c>
      <c r="C29" s="160">
        <v>2279351844.5964999</v>
      </c>
      <c r="D29" s="429"/>
      <c r="E29" s="158"/>
    </row>
    <row r="30" spans="1:5" ht="15.75">
      <c r="A30" s="117">
        <v>15</v>
      </c>
      <c r="B30" s="159" t="s">
        <v>56</v>
      </c>
      <c r="C30" s="160">
        <v>2569940113.8299999</v>
      </c>
      <c r="D30" s="429"/>
      <c r="E30" s="158"/>
    </row>
    <row r="31" spans="1:5" ht="15.75">
      <c r="A31" s="117">
        <v>16</v>
      </c>
      <c r="B31" s="159" t="s">
        <v>57</v>
      </c>
      <c r="C31" s="160">
        <v>6098918587.1899996</v>
      </c>
      <c r="D31" s="429"/>
      <c r="E31" s="158"/>
    </row>
    <row r="32" spans="1:5" ht="15.75">
      <c r="A32" s="117">
        <v>17</v>
      </c>
      <c r="B32" s="159" t="s">
        <v>58</v>
      </c>
      <c r="C32" s="160">
        <v>1127759865.5999999</v>
      </c>
      <c r="D32" s="429"/>
      <c r="E32" s="158"/>
    </row>
    <row r="33" spans="1:5" ht="15.75">
      <c r="A33" s="117">
        <v>18</v>
      </c>
      <c r="B33" s="159" t="s">
        <v>59</v>
      </c>
      <c r="C33" s="160">
        <v>2117725378.1199999</v>
      </c>
      <c r="D33" s="429"/>
      <c r="E33" s="158"/>
    </row>
    <row r="34" spans="1:5" ht="15.75">
      <c r="A34" s="117">
        <v>19</v>
      </c>
      <c r="B34" s="159" t="s">
        <v>60</v>
      </c>
      <c r="C34" s="160">
        <v>98952374.760000005</v>
      </c>
      <c r="D34" s="429"/>
      <c r="E34" s="158"/>
    </row>
    <row r="35" spans="1:5" ht="15.75">
      <c r="A35" s="117">
        <v>20</v>
      </c>
      <c r="B35" s="159" t="s">
        <v>61</v>
      </c>
      <c r="C35" s="160">
        <v>324055199.16059995</v>
      </c>
      <c r="D35" s="429"/>
      <c r="E35" s="158"/>
    </row>
    <row r="36" spans="1:5" ht="15.75">
      <c r="A36" s="117">
        <v>20.100000000000001</v>
      </c>
      <c r="B36" s="427" t="s">
        <v>452</v>
      </c>
      <c r="C36" s="165">
        <v>25842048.892999999</v>
      </c>
      <c r="D36" s="429" t="s">
        <v>527</v>
      </c>
      <c r="E36" s="167"/>
    </row>
    <row r="37" spans="1:5" ht="15.75">
      <c r="A37" s="117">
        <v>21</v>
      </c>
      <c r="B37" s="164" t="s">
        <v>62</v>
      </c>
      <c r="C37" s="165">
        <v>968498400</v>
      </c>
      <c r="D37" s="429"/>
      <c r="E37" s="158"/>
    </row>
    <row r="38" spans="1:5" ht="15.75">
      <c r="A38" s="117">
        <v>21.1</v>
      </c>
      <c r="B38" s="169" t="s">
        <v>97</v>
      </c>
      <c r="C38" s="170">
        <v>607984800</v>
      </c>
      <c r="D38" s="429" t="s">
        <v>533</v>
      </c>
      <c r="E38" s="158"/>
    </row>
    <row r="39" spans="1:5" ht="15.75">
      <c r="A39" s="117"/>
      <c r="B39" s="169" t="s">
        <v>532</v>
      </c>
      <c r="C39" s="498">
        <v>305520000</v>
      </c>
      <c r="D39" s="429" t="s">
        <v>534</v>
      </c>
      <c r="E39" s="158"/>
    </row>
    <row r="40" spans="1:5" ht="15.75">
      <c r="A40" s="117">
        <v>22</v>
      </c>
      <c r="B40" s="166" t="s">
        <v>63</v>
      </c>
      <c r="C40" s="423">
        <f>SUM(C28:C35)+C37</f>
        <v>15857325616.837101</v>
      </c>
      <c r="D40" s="429"/>
      <c r="E40" s="158"/>
    </row>
    <row r="41" spans="1:5" ht="15.75">
      <c r="A41" s="117">
        <v>23</v>
      </c>
      <c r="B41" s="164" t="s">
        <v>65</v>
      </c>
      <c r="C41" s="160">
        <v>27993660.18</v>
      </c>
      <c r="D41" s="429" t="s">
        <v>535</v>
      </c>
      <c r="E41" s="158"/>
    </row>
    <row r="42" spans="1:5" ht="15.75">
      <c r="A42" s="117">
        <v>24</v>
      </c>
      <c r="B42" s="164" t="s">
        <v>66</v>
      </c>
      <c r="C42" s="160">
        <v>0</v>
      </c>
      <c r="D42" s="429"/>
      <c r="E42" s="158"/>
    </row>
    <row r="43" spans="1:5" ht="15.75">
      <c r="A43" s="117">
        <v>25</v>
      </c>
      <c r="B43" s="164" t="s">
        <v>67</v>
      </c>
      <c r="C43" s="160">
        <v>-2237680.2000000002</v>
      </c>
      <c r="D43" s="429" t="s">
        <v>536</v>
      </c>
      <c r="E43" s="158"/>
    </row>
    <row r="44" spans="1:5" ht="15.75">
      <c r="A44" s="117">
        <v>26</v>
      </c>
      <c r="B44" s="164" t="s">
        <v>68</v>
      </c>
      <c r="C44" s="160">
        <v>196868998.23999998</v>
      </c>
      <c r="D44" s="429" t="s">
        <v>537</v>
      </c>
      <c r="E44" s="158"/>
    </row>
    <row r="45" spans="1:5" ht="15.75">
      <c r="A45" s="117">
        <v>27</v>
      </c>
      <c r="B45" s="164" t="s">
        <v>69</v>
      </c>
      <c r="C45" s="160">
        <v>0</v>
      </c>
      <c r="D45" s="429"/>
      <c r="E45" s="167"/>
    </row>
    <row r="46" spans="1:5" ht="15.75">
      <c r="A46" s="117">
        <v>28</v>
      </c>
      <c r="B46" s="164" t="s">
        <v>70</v>
      </c>
      <c r="C46" s="160">
        <v>1352967331</v>
      </c>
      <c r="D46" s="429" t="s">
        <v>538</v>
      </c>
    </row>
    <row r="47" spans="1:5" ht="15.75">
      <c r="A47" s="117">
        <v>29</v>
      </c>
      <c r="B47" s="164" t="s">
        <v>71</v>
      </c>
      <c r="C47" s="160">
        <v>19092671.469999999</v>
      </c>
      <c r="D47" s="429" t="s">
        <v>539</v>
      </c>
    </row>
    <row r="48" spans="1:5" ht="16.5" thickBot="1">
      <c r="A48" s="171">
        <v>30</v>
      </c>
      <c r="B48" s="172" t="s">
        <v>277</v>
      </c>
      <c r="C48" s="424">
        <f>SUM(C41:C47)</f>
        <v>1594684980.6900001</v>
      </c>
      <c r="D48" s="43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3" bestFit="1" customWidth="1"/>
    <col min="17" max="17" width="14.7109375" style="53" customWidth="1"/>
    <col min="18" max="18" width="13" style="53" bestFit="1" customWidth="1"/>
    <col min="19" max="19" width="34.85546875" style="53" customWidth="1"/>
    <col min="20" max="16384" width="9.140625" style="53"/>
  </cols>
  <sheetData>
    <row r="1" spans="1:19">
      <c r="A1" s="2" t="s">
        <v>35</v>
      </c>
      <c r="B1" s="4" t="s">
        <v>504</v>
      </c>
    </row>
    <row r="2" spans="1:19">
      <c r="A2" s="2" t="s">
        <v>36</v>
      </c>
      <c r="B2" s="485">
        <f>'1. key ratios '!B2</f>
        <v>44012</v>
      </c>
    </row>
    <row r="4" spans="1:19" ht="26.25" thickBot="1">
      <c r="A4" s="4" t="s">
        <v>259</v>
      </c>
      <c r="B4" s="324" t="s">
        <v>386</v>
      </c>
    </row>
    <row r="5" spans="1:19" s="310" customFormat="1">
      <c r="A5" s="305"/>
      <c r="B5" s="306"/>
      <c r="C5" s="307" t="s">
        <v>0</v>
      </c>
      <c r="D5" s="307" t="s">
        <v>1</v>
      </c>
      <c r="E5" s="307" t="s">
        <v>2</v>
      </c>
      <c r="F5" s="307" t="s">
        <v>3</v>
      </c>
      <c r="G5" s="307" t="s">
        <v>4</v>
      </c>
      <c r="H5" s="307" t="s">
        <v>10</v>
      </c>
      <c r="I5" s="307" t="s">
        <v>13</v>
      </c>
      <c r="J5" s="307" t="s">
        <v>14</v>
      </c>
      <c r="K5" s="307" t="s">
        <v>15</v>
      </c>
      <c r="L5" s="307" t="s">
        <v>16</v>
      </c>
      <c r="M5" s="307" t="s">
        <v>17</v>
      </c>
      <c r="N5" s="307" t="s">
        <v>18</v>
      </c>
      <c r="O5" s="307" t="s">
        <v>369</v>
      </c>
      <c r="P5" s="307" t="s">
        <v>370</v>
      </c>
      <c r="Q5" s="307" t="s">
        <v>371</v>
      </c>
      <c r="R5" s="308" t="s">
        <v>372</v>
      </c>
      <c r="S5" s="309" t="s">
        <v>373</v>
      </c>
    </row>
    <row r="6" spans="1:19" s="310" customFormat="1" ht="99" customHeight="1">
      <c r="A6" s="311"/>
      <c r="B6" s="545" t="s">
        <v>374</v>
      </c>
      <c r="C6" s="541">
        <v>0</v>
      </c>
      <c r="D6" s="542"/>
      <c r="E6" s="541">
        <v>0.2</v>
      </c>
      <c r="F6" s="542"/>
      <c r="G6" s="541">
        <v>0.35</v>
      </c>
      <c r="H6" s="542"/>
      <c r="I6" s="541">
        <v>0.5</v>
      </c>
      <c r="J6" s="542"/>
      <c r="K6" s="541">
        <v>0.75</v>
      </c>
      <c r="L6" s="542"/>
      <c r="M6" s="541">
        <v>1</v>
      </c>
      <c r="N6" s="542"/>
      <c r="O6" s="541">
        <v>1.5</v>
      </c>
      <c r="P6" s="542"/>
      <c r="Q6" s="541">
        <v>2.5</v>
      </c>
      <c r="R6" s="542"/>
      <c r="S6" s="543" t="s">
        <v>258</v>
      </c>
    </row>
    <row r="7" spans="1:19" s="310" customFormat="1" ht="30.75" customHeight="1">
      <c r="A7" s="311"/>
      <c r="B7" s="546"/>
      <c r="C7" s="301" t="s">
        <v>261</v>
      </c>
      <c r="D7" s="301" t="s">
        <v>260</v>
      </c>
      <c r="E7" s="301" t="s">
        <v>261</v>
      </c>
      <c r="F7" s="301" t="s">
        <v>260</v>
      </c>
      <c r="G7" s="301" t="s">
        <v>261</v>
      </c>
      <c r="H7" s="301" t="s">
        <v>260</v>
      </c>
      <c r="I7" s="301" t="s">
        <v>261</v>
      </c>
      <c r="J7" s="301" t="s">
        <v>260</v>
      </c>
      <c r="K7" s="301" t="s">
        <v>261</v>
      </c>
      <c r="L7" s="301" t="s">
        <v>260</v>
      </c>
      <c r="M7" s="301" t="s">
        <v>261</v>
      </c>
      <c r="N7" s="301" t="s">
        <v>260</v>
      </c>
      <c r="O7" s="301" t="s">
        <v>261</v>
      </c>
      <c r="P7" s="301" t="s">
        <v>260</v>
      </c>
      <c r="Q7" s="301" t="s">
        <v>261</v>
      </c>
      <c r="R7" s="301" t="s">
        <v>260</v>
      </c>
      <c r="S7" s="544"/>
    </row>
    <row r="8" spans="1:19" s="175" customFormat="1">
      <c r="A8" s="173">
        <v>1</v>
      </c>
      <c r="B8" s="1" t="s">
        <v>101</v>
      </c>
      <c r="C8" s="174">
        <v>1346077990.6013999</v>
      </c>
      <c r="D8" s="174"/>
      <c r="E8" s="174">
        <v>0</v>
      </c>
      <c r="F8" s="174"/>
      <c r="G8" s="174">
        <v>0</v>
      </c>
      <c r="H8" s="174"/>
      <c r="I8" s="174">
        <v>0</v>
      </c>
      <c r="J8" s="174"/>
      <c r="K8" s="174">
        <v>0</v>
      </c>
      <c r="L8" s="174"/>
      <c r="M8" s="174">
        <v>1680840793.8099999</v>
      </c>
      <c r="N8" s="174"/>
      <c r="O8" s="174">
        <v>0</v>
      </c>
      <c r="P8" s="174"/>
      <c r="Q8" s="174">
        <v>0</v>
      </c>
      <c r="R8" s="174"/>
      <c r="S8" s="325">
        <f>$C$6*SUM(C8:D8)+$E$6*SUM(E8:F8)+$G$6*SUM(G8:H8)+$I$6*SUM(I8:J8)+$K$6*SUM(K8:L8)+$M$6*SUM(M8:N8)+$O$6*SUM(O8:P8)+$Q$6*SUM(Q8:R8)</f>
        <v>1680840793.8099999</v>
      </c>
    </row>
    <row r="9" spans="1:19" s="175" customFormat="1">
      <c r="A9" s="173">
        <v>2</v>
      </c>
      <c r="B9" s="1" t="s">
        <v>102</v>
      </c>
      <c r="C9" s="174">
        <v>0</v>
      </c>
      <c r="D9" s="174"/>
      <c r="E9" s="174">
        <v>0</v>
      </c>
      <c r="F9" s="174"/>
      <c r="G9" s="174">
        <v>0</v>
      </c>
      <c r="H9" s="174"/>
      <c r="I9" s="174">
        <v>0</v>
      </c>
      <c r="J9" s="174"/>
      <c r="K9" s="174">
        <v>0</v>
      </c>
      <c r="L9" s="174"/>
      <c r="M9" s="174">
        <v>0</v>
      </c>
      <c r="N9" s="174"/>
      <c r="O9" s="174">
        <v>0</v>
      </c>
      <c r="P9" s="174"/>
      <c r="Q9" s="174">
        <v>0</v>
      </c>
      <c r="R9" s="174"/>
      <c r="S9" s="325">
        <f t="shared" ref="S9:S21" si="0">$C$6*SUM(C9:D9)+$E$6*SUM(E9:F9)+$G$6*SUM(G9:H9)+$I$6*SUM(I9:J9)+$K$6*SUM(K9:L9)+$M$6*SUM(M9:N9)+$O$6*SUM(O9:P9)+$Q$6*SUM(Q9:R9)</f>
        <v>0</v>
      </c>
    </row>
    <row r="10" spans="1:19" s="175" customFormat="1">
      <c r="A10" s="173">
        <v>3</v>
      </c>
      <c r="B10" s="1" t="s">
        <v>280</v>
      </c>
      <c r="C10" s="174"/>
      <c r="D10" s="174"/>
      <c r="E10" s="174">
        <v>0</v>
      </c>
      <c r="F10" s="174"/>
      <c r="G10" s="174">
        <v>0</v>
      </c>
      <c r="H10" s="174"/>
      <c r="I10" s="174">
        <v>0</v>
      </c>
      <c r="J10" s="174"/>
      <c r="K10" s="174">
        <v>0</v>
      </c>
      <c r="L10" s="174"/>
      <c r="M10" s="174">
        <v>0</v>
      </c>
      <c r="N10" s="174"/>
      <c r="O10" s="174">
        <v>0</v>
      </c>
      <c r="P10" s="174"/>
      <c r="Q10" s="174">
        <v>0</v>
      </c>
      <c r="R10" s="174"/>
      <c r="S10" s="325">
        <f t="shared" si="0"/>
        <v>0</v>
      </c>
    </row>
    <row r="11" spans="1:19" s="175" customFormat="1">
      <c r="A11" s="173">
        <v>4</v>
      </c>
      <c r="B11" s="1" t="s">
        <v>103</v>
      </c>
      <c r="C11" s="174">
        <v>741660878.67000008</v>
      </c>
      <c r="D11" s="174"/>
      <c r="E11" s="174">
        <v>0</v>
      </c>
      <c r="F11" s="174"/>
      <c r="G11" s="174">
        <v>0</v>
      </c>
      <c r="H11" s="174"/>
      <c r="I11" s="174">
        <v>151862042.55000001</v>
      </c>
      <c r="J11" s="174"/>
      <c r="K11" s="174">
        <v>0</v>
      </c>
      <c r="L11" s="174"/>
      <c r="M11" s="174">
        <v>0</v>
      </c>
      <c r="N11" s="174"/>
      <c r="O11" s="174">
        <v>0</v>
      </c>
      <c r="P11" s="174"/>
      <c r="Q11" s="174">
        <v>0</v>
      </c>
      <c r="R11" s="174"/>
      <c r="S11" s="325">
        <f t="shared" si="0"/>
        <v>75931021.275000006</v>
      </c>
    </row>
    <row r="12" spans="1:19" s="175" customFormat="1">
      <c r="A12" s="173">
        <v>5</v>
      </c>
      <c r="B12" s="1" t="s">
        <v>104</v>
      </c>
      <c r="C12" s="174">
        <v>0</v>
      </c>
      <c r="D12" s="174"/>
      <c r="E12" s="174">
        <v>0</v>
      </c>
      <c r="F12" s="174"/>
      <c r="G12" s="174">
        <v>0</v>
      </c>
      <c r="H12" s="174"/>
      <c r="I12" s="174">
        <v>0</v>
      </c>
      <c r="J12" s="174"/>
      <c r="K12" s="174">
        <v>0</v>
      </c>
      <c r="L12" s="174"/>
      <c r="M12" s="174">
        <v>0</v>
      </c>
      <c r="N12" s="174"/>
      <c r="O12" s="174">
        <v>0</v>
      </c>
      <c r="P12" s="174"/>
      <c r="Q12" s="174">
        <v>0</v>
      </c>
      <c r="R12" s="174"/>
      <c r="S12" s="325">
        <f t="shared" si="0"/>
        <v>0</v>
      </c>
    </row>
    <row r="13" spans="1:19" s="175" customFormat="1">
      <c r="A13" s="173">
        <v>6</v>
      </c>
      <c r="B13" s="1" t="s">
        <v>105</v>
      </c>
      <c r="C13" s="174"/>
      <c r="D13" s="174"/>
      <c r="E13" s="174">
        <v>654381522.60000002</v>
      </c>
      <c r="F13" s="174"/>
      <c r="G13" s="174">
        <v>0</v>
      </c>
      <c r="H13" s="174"/>
      <c r="I13" s="174">
        <v>8106981.4299999997</v>
      </c>
      <c r="J13" s="174"/>
      <c r="K13" s="174">
        <v>0</v>
      </c>
      <c r="L13" s="174"/>
      <c r="M13" s="174">
        <v>59293.88</v>
      </c>
      <c r="N13" s="174"/>
      <c r="O13" s="174">
        <v>59673.66</v>
      </c>
      <c r="P13" s="174"/>
      <c r="Q13" s="174">
        <v>0</v>
      </c>
      <c r="R13" s="174"/>
      <c r="S13" s="325">
        <f t="shared" si="0"/>
        <v>135078599.60500002</v>
      </c>
    </row>
    <row r="14" spans="1:19" s="175" customFormat="1">
      <c r="A14" s="173">
        <v>7</v>
      </c>
      <c r="B14" s="1" t="s">
        <v>106</v>
      </c>
      <c r="C14" s="174"/>
      <c r="D14" s="174"/>
      <c r="E14" s="174">
        <v>0</v>
      </c>
      <c r="F14" s="174"/>
      <c r="G14" s="174">
        <v>0</v>
      </c>
      <c r="H14" s="174"/>
      <c r="I14" s="174">
        <v>0</v>
      </c>
      <c r="J14" s="174"/>
      <c r="K14" s="174">
        <v>0</v>
      </c>
      <c r="L14" s="174"/>
      <c r="M14" s="174">
        <v>4354189290.2070646</v>
      </c>
      <c r="N14" s="174">
        <v>762426956.87084997</v>
      </c>
      <c r="O14" s="174">
        <v>67249780.255135998</v>
      </c>
      <c r="P14" s="174"/>
      <c r="Q14" s="174">
        <v>0</v>
      </c>
      <c r="R14" s="174"/>
      <c r="S14" s="325">
        <f t="shared" si="0"/>
        <v>5217490917.460618</v>
      </c>
    </row>
    <row r="15" spans="1:19" s="175" customFormat="1">
      <c r="A15" s="173">
        <v>8</v>
      </c>
      <c r="B15" s="1" t="s">
        <v>107</v>
      </c>
      <c r="C15" s="174"/>
      <c r="D15" s="174"/>
      <c r="E15" s="174">
        <v>0</v>
      </c>
      <c r="F15" s="174"/>
      <c r="G15" s="174">
        <v>0</v>
      </c>
      <c r="H15" s="174"/>
      <c r="I15" s="174">
        <v>0</v>
      </c>
      <c r="J15" s="174"/>
      <c r="K15" s="174">
        <v>3552979848.3195</v>
      </c>
      <c r="L15" s="174">
        <v>104946512.26335001</v>
      </c>
      <c r="M15" s="174">
        <v>0</v>
      </c>
      <c r="N15" s="174">
        <v>0</v>
      </c>
      <c r="O15" s="174"/>
      <c r="P15" s="174"/>
      <c r="Q15" s="174">
        <v>0</v>
      </c>
      <c r="R15" s="174"/>
      <c r="S15" s="325">
        <f t="shared" si="0"/>
        <v>2743444770.4371376</v>
      </c>
    </row>
    <row r="16" spans="1:19" s="175" customFormat="1">
      <c r="A16" s="173">
        <v>9</v>
      </c>
      <c r="B16" s="1" t="s">
        <v>108</v>
      </c>
      <c r="C16" s="174"/>
      <c r="D16" s="174"/>
      <c r="E16" s="174">
        <v>0</v>
      </c>
      <c r="F16" s="174"/>
      <c r="G16" s="174">
        <v>2785359042.8881001</v>
      </c>
      <c r="H16" s="174"/>
      <c r="I16" s="174">
        <v>0</v>
      </c>
      <c r="J16" s="174"/>
      <c r="K16" s="174">
        <v>0</v>
      </c>
      <c r="L16" s="174"/>
      <c r="M16" s="174">
        <v>0</v>
      </c>
      <c r="N16" s="174"/>
      <c r="O16" s="174">
        <v>0</v>
      </c>
      <c r="P16" s="174"/>
      <c r="Q16" s="174">
        <v>0</v>
      </c>
      <c r="R16" s="174"/>
      <c r="S16" s="325">
        <f t="shared" si="0"/>
        <v>974875665.01083493</v>
      </c>
    </row>
    <row r="17" spans="1:19" s="175" customFormat="1">
      <c r="A17" s="173">
        <v>10</v>
      </c>
      <c r="B17" s="1" t="s">
        <v>109</v>
      </c>
      <c r="C17" s="174"/>
      <c r="D17" s="174"/>
      <c r="E17" s="174">
        <v>0</v>
      </c>
      <c r="F17" s="174"/>
      <c r="G17" s="174">
        <v>0</v>
      </c>
      <c r="H17" s="174"/>
      <c r="I17" s="174">
        <v>16527974.653100001</v>
      </c>
      <c r="J17" s="174"/>
      <c r="K17" s="174">
        <v>0</v>
      </c>
      <c r="L17" s="174"/>
      <c r="M17" s="174">
        <v>133402205.3484</v>
      </c>
      <c r="N17" s="174"/>
      <c r="O17" s="174">
        <v>19123455.023600001</v>
      </c>
      <c r="P17" s="174"/>
      <c r="Q17" s="174">
        <v>0</v>
      </c>
      <c r="R17" s="174"/>
      <c r="S17" s="325">
        <f t="shared" si="0"/>
        <v>170351375.21035001</v>
      </c>
    </row>
    <row r="18" spans="1:19" s="175" customFormat="1">
      <c r="A18" s="173">
        <v>11</v>
      </c>
      <c r="B18" s="1" t="s">
        <v>110</v>
      </c>
      <c r="C18" s="174"/>
      <c r="D18" s="174"/>
      <c r="E18" s="174">
        <v>0</v>
      </c>
      <c r="F18" s="174"/>
      <c r="G18" s="174">
        <v>0</v>
      </c>
      <c r="H18" s="174"/>
      <c r="I18" s="174">
        <v>0</v>
      </c>
      <c r="J18" s="174"/>
      <c r="K18" s="174">
        <v>0</v>
      </c>
      <c r="L18" s="174"/>
      <c r="M18" s="174">
        <v>584034904.35409999</v>
      </c>
      <c r="N18" s="174"/>
      <c r="O18" s="174">
        <v>230583797.83880001</v>
      </c>
      <c r="P18" s="174"/>
      <c r="Q18" s="174">
        <v>29909910.968861599</v>
      </c>
      <c r="R18" s="174"/>
      <c r="S18" s="325">
        <f t="shared" si="0"/>
        <v>1004685378.534454</v>
      </c>
    </row>
    <row r="19" spans="1:19" s="175" customFormat="1">
      <c r="A19" s="173">
        <v>12</v>
      </c>
      <c r="B19" s="1" t="s">
        <v>111</v>
      </c>
      <c r="C19" s="174"/>
      <c r="D19" s="174"/>
      <c r="E19" s="174">
        <v>0</v>
      </c>
      <c r="F19" s="174"/>
      <c r="G19" s="174">
        <v>0</v>
      </c>
      <c r="H19" s="174"/>
      <c r="I19" s="174">
        <v>0</v>
      </c>
      <c r="J19" s="174"/>
      <c r="K19" s="174">
        <v>0</v>
      </c>
      <c r="L19" s="174"/>
      <c r="M19" s="174">
        <v>0</v>
      </c>
      <c r="N19" s="174"/>
      <c r="O19" s="174">
        <v>0</v>
      </c>
      <c r="P19" s="174"/>
      <c r="Q19" s="174">
        <v>0</v>
      </c>
      <c r="R19" s="174"/>
      <c r="S19" s="325">
        <f t="shared" si="0"/>
        <v>0</v>
      </c>
    </row>
    <row r="20" spans="1:19" s="175" customFormat="1">
      <c r="A20" s="173">
        <v>13</v>
      </c>
      <c r="B20" s="1" t="s">
        <v>257</v>
      </c>
      <c r="C20" s="174"/>
      <c r="D20" s="174"/>
      <c r="E20" s="174">
        <v>0</v>
      </c>
      <c r="F20" s="174"/>
      <c r="G20" s="174">
        <v>0</v>
      </c>
      <c r="H20" s="174"/>
      <c r="I20" s="174">
        <v>0</v>
      </c>
      <c r="J20" s="174"/>
      <c r="K20" s="174">
        <v>0</v>
      </c>
      <c r="L20" s="174"/>
      <c r="M20" s="174">
        <v>0</v>
      </c>
      <c r="N20" s="174"/>
      <c r="O20" s="174">
        <v>0</v>
      </c>
      <c r="P20" s="174"/>
      <c r="Q20" s="174">
        <v>0</v>
      </c>
      <c r="R20" s="174"/>
      <c r="S20" s="325">
        <f t="shared" si="0"/>
        <v>0</v>
      </c>
    </row>
    <row r="21" spans="1:19" s="175" customFormat="1">
      <c r="A21" s="173">
        <v>14</v>
      </c>
      <c r="B21" s="1" t="s">
        <v>113</v>
      </c>
      <c r="C21" s="174">
        <v>634460249.82599998</v>
      </c>
      <c r="D21" s="174"/>
      <c r="E21" s="174">
        <v>0</v>
      </c>
      <c r="F21" s="174"/>
      <c r="G21" s="174">
        <v>0</v>
      </c>
      <c r="H21" s="174"/>
      <c r="I21" s="174">
        <v>0</v>
      </c>
      <c r="J21" s="174"/>
      <c r="K21" s="174">
        <v>0</v>
      </c>
      <c r="L21" s="174"/>
      <c r="M21" s="174">
        <v>641275320.03848672</v>
      </c>
      <c r="N21" s="174"/>
      <c r="O21" s="174">
        <v>0</v>
      </c>
      <c r="P21" s="174"/>
      <c r="Q21" s="174">
        <v>127765246.11500001</v>
      </c>
      <c r="R21" s="174"/>
      <c r="S21" s="325">
        <f t="shared" si="0"/>
        <v>960688435.32598674</v>
      </c>
    </row>
    <row r="22" spans="1:19" ht="13.5" thickBot="1">
      <c r="A22" s="176"/>
      <c r="B22" s="177" t="s">
        <v>114</v>
      </c>
      <c r="C22" s="178">
        <f>SUM(C8:C21)</f>
        <v>2722199119.0973997</v>
      </c>
      <c r="D22" s="178">
        <f t="shared" ref="D22:J22" si="1">SUM(D8:D21)</f>
        <v>0</v>
      </c>
      <c r="E22" s="178">
        <f t="shared" si="1"/>
        <v>654381522.60000002</v>
      </c>
      <c r="F22" s="178">
        <f t="shared" si="1"/>
        <v>0</v>
      </c>
      <c r="G22" s="178">
        <f t="shared" si="1"/>
        <v>2785359042.8881001</v>
      </c>
      <c r="H22" s="178">
        <f t="shared" si="1"/>
        <v>0</v>
      </c>
      <c r="I22" s="178">
        <f t="shared" si="1"/>
        <v>176496998.63310003</v>
      </c>
      <c r="J22" s="178">
        <f t="shared" si="1"/>
        <v>0</v>
      </c>
      <c r="K22" s="178">
        <f t="shared" ref="K22:S22" si="2">SUM(K8:K21)</f>
        <v>3552979848.3195</v>
      </c>
      <c r="L22" s="178">
        <f t="shared" si="2"/>
        <v>104946512.26335001</v>
      </c>
      <c r="M22" s="178">
        <f t="shared" si="2"/>
        <v>7393801807.638051</v>
      </c>
      <c r="N22" s="178">
        <f t="shared" si="2"/>
        <v>762426956.87084997</v>
      </c>
      <c r="O22" s="178">
        <f t="shared" si="2"/>
        <v>317016706.77753603</v>
      </c>
      <c r="P22" s="178">
        <f t="shared" si="2"/>
        <v>0</v>
      </c>
      <c r="Q22" s="178">
        <f t="shared" si="2"/>
        <v>157675157.08386162</v>
      </c>
      <c r="R22" s="178">
        <f t="shared" si="2"/>
        <v>0</v>
      </c>
      <c r="S22" s="326">
        <f t="shared" si="2"/>
        <v>12963386956.669382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zoomScaleNormal="100" workbookViewId="0">
      <pane xSplit="2" ySplit="6" topLeftCell="P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3"/>
  </cols>
  <sheetData>
    <row r="1" spans="1:22">
      <c r="A1" s="2" t="s">
        <v>35</v>
      </c>
      <c r="B1" s="4" t="s">
        <v>504</v>
      </c>
    </row>
    <row r="2" spans="1:22">
      <c r="A2" s="2" t="s">
        <v>36</v>
      </c>
      <c r="B2" s="485">
        <f>'1. key ratios '!B2</f>
        <v>44012</v>
      </c>
    </row>
    <row r="4" spans="1:22" ht="13.5" thickBot="1">
      <c r="A4" s="4" t="s">
        <v>377</v>
      </c>
      <c r="B4" s="179" t="s">
        <v>100</v>
      </c>
      <c r="V4" s="55" t="s">
        <v>78</v>
      </c>
    </row>
    <row r="5" spans="1:22" ht="12.75" customHeight="1">
      <c r="A5" s="180"/>
      <c r="B5" s="181"/>
      <c r="C5" s="547" t="s">
        <v>288</v>
      </c>
      <c r="D5" s="548"/>
      <c r="E5" s="548"/>
      <c r="F5" s="548"/>
      <c r="G5" s="548"/>
      <c r="H5" s="548"/>
      <c r="I5" s="548"/>
      <c r="J5" s="548"/>
      <c r="K5" s="548"/>
      <c r="L5" s="549"/>
      <c r="M5" s="550" t="s">
        <v>289</v>
      </c>
      <c r="N5" s="551"/>
      <c r="O5" s="551"/>
      <c r="P5" s="551"/>
      <c r="Q5" s="551"/>
      <c r="R5" s="551"/>
      <c r="S5" s="552"/>
      <c r="T5" s="555" t="s">
        <v>375</v>
      </c>
      <c r="U5" s="555" t="s">
        <v>376</v>
      </c>
      <c r="V5" s="553" t="s">
        <v>126</v>
      </c>
    </row>
    <row r="6" spans="1:22" s="123" customFormat="1" ht="102">
      <c r="A6" s="120"/>
      <c r="B6" s="182"/>
      <c r="C6" s="183" t="s">
        <v>115</v>
      </c>
      <c r="D6" s="276" t="s">
        <v>116</v>
      </c>
      <c r="E6" s="210" t="s">
        <v>291</v>
      </c>
      <c r="F6" s="210" t="s">
        <v>292</v>
      </c>
      <c r="G6" s="276" t="s">
        <v>295</v>
      </c>
      <c r="H6" s="276" t="s">
        <v>290</v>
      </c>
      <c r="I6" s="276" t="s">
        <v>117</v>
      </c>
      <c r="J6" s="276" t="s">
        <v>118</v>
      </c>
      <c r="K6" s="184" t="s">
        <v>119</v>
      </c>
      <c r="L6" s="185" t="s">
        <v>120</v>
      </c>
      <c r="M6" s="183" t="s">
        <v>293</v>
      </c>
      <c r="N6" s="184" t="s">
        <v>121</v>
      </c>
      <c r="O6" s="184" t="s">
        <v>122</v>
      </c>
      <c r="P6" s="184" t="s">
        <v>123</v>
      </c>
      <c r="Q6" s="184" t="s">
        <v>124</v>
      </c>
      <c r="R6" s="184" t="s">
        <v>125</v>
      </c>
      <c r="S6" s="303" t="s">
        <v>294</v>
      </c>
      <c r="T6" s="556"/>
      <c r="U6" s="556"/>
      <c r="V6" s="554"/>
    </row>
    <row r="7" spans="1:22" s="175" customFormat="1">
      <c r="A7" s="186">
        <v>1</v>
      </c>
      <c r="B7" s="1" t="s">
        <v>101</v>
      </c>
      <c r="C7" s="187"/>
      <c r="D7" s="174">
        <v>0</v>
      </c>
      <c r="E7" s="174"/>
      <c r="F7" s="174"/>
      <c r="G7" s="174"/>
      <c r="H7" s="174"/>
      <c r="I7" s="174"/>
      <c r="J7" s="174"/>
      <c r="K7" s="174"/>
      <c r="L7" s="188"/>
      <c r="M7" s="187">
        <v>0</v>
      </c>
      <c r="N7" s="174"/>
      <c r="O7" s="174"/>
      <c r="P7" s="174"/>
      <c r="Q7" s="174"/>
      <c r="R7" s="174">
        <v>0</v>
      </c>
      <c r="S7" s="188"/>
      <c r="T7" s="312"/>
      <c r="U7" s="312"/>
      <c r="V7" s="189">
        <f>SUM(C7:S7)</f>
        <v>0</v>
      </c>
    </row>
    <row r="8" spans="1:22" s="175" customFormat="1">
      <c r="A8" s="186">
        <v>2</v>
      </c>
      <c r="B8" s="1" t="s">
        <v>102</v>
      </c>
      <c r="C8" s="187"/>
      <c r="D8" s="174">
        <v>0</v>
      </c>
      <c r="E8" s="174"/>
      <c r="F8" s="174"/>
      <c r="G8" s="174"/>
      <c r="H8" s="174"/>
      <c r="I8" s="174"/>
      <c r="J8" s="174"/>
      <c r="K8" s="174"/>
      <c r="L8" s="188"/>
      <c r="M8" s="187"/>
      <c r="N8" s="174"/>
      <c r="O8" s="174"/>
      <c r="P8" s="174"/>
      <c r="Q8" s="174"/>
      <c r="R8" s="174">
        <v>0</v>
      </c>
      <c r="S8" s="188"/>
      <c r="T8" s="312"/>
      <c r="U8" s="312"/>
      <c r="V8" s="189">
        <f t="shared" ref="V8:V20" si="0">SUM(C8:S8)</f>
        <v>0</v>
      </c>
    </row>
    <row r="9" spans="1:22" s="175" customFormat="1">
      <c r="A9" s="186">
        <v>3</v>
      </c>
      <c r="B9" s="1" t="s">
        <v>281</v>
      </c>
      <c r="C9" s="187"/>
      <c r="D9" s="174">
        <v>0</v>
      </c>
      <c r="E9" s="174"/>
      <c r="F9" s="174"/>
      <c r="G9" s="174"/>
      <c r="H9" s="174"/>
      <c r="I9" s="174"/>
      <c r="J9" s="174"/>
      <c r="K9" s="174"/>
      <c r="L9" s="188"/>
      <c r="M9" s="187"/>
      <c r="N9" s="174"/>
      <c r="O9" s="174"/>
      <c r="P9" s="174"/>
      <c r="Q9" s="174"/>
      <c r="R9" s="174">
        <v>0</v>
      </c>
      <c r="S9" s="188"/>
      <c r="T9" s="312"/>
      <c r="U9" s="312"/>
      <c r="V9" s="189">
        <f t="shared" si="0"/>
        <v>0</v>
      </c>
    </row>
    <row r="10" spans="1:22" s="175" customFormat="1">
      <c r="A10" s="186">
        <v>4</v>
      </c>
      <c r="B10" s="1" t="s">
        <v>103</v>
      </c>
      <c r="C10" s="187"/>
      <c r="D10" s="174">
        <v>0</v>
      </c>
      <c r="E10" s="174"/>
      <c r="F10" s="174"/>
      <c r="G10" s="174"/>
      <c r="H10" s="174"/>
      <c r="I10" s="174"/>
      <c r="J10" s="174"/>
      <c r="K10" s="174"/>
      <c r="L10" s="188"/>
      <c r="M10" s="187"/>
      <c r="N10" s="174"/>
      <c r="O10" s="174"/>
      <c r="P10" s="174"/>
      <c r="Q10" s="174"/>
      <c r="R10" s="174">
        <v>0</v>
      </c>
      <c r="S10" s="188"/>
      <c r="T10" s="312"/>
      <c r="U10" s="312"/>
      <c r="V10" s="189">
        <f t="shared" si="0"/>
        <v>0</v>
      </c>
    </row>
    <row r="11" spans="1:22" s="175" customFormat="1">
      <c r="A11" s="186">
        <v>5</v>
      </c>
      <c r="B11" s="1" t="s">
        <v>104</v>
      </c>
      <c r="C11" s="187"/>
      <c r="D11" s="174">
        <v>0</v>
      </c>
      <c r="E11" s="174"/>
      <c r="F11" s="174"/>
      <c r="G11" s="174"/>
      <c r="H11" s="174"/>
      <c r="I11" s="174"/>
      <c r="J11" s="174"/>
      <c r="K11" s="174"/>
      <c r="L11" s="188"/>
      <c r="M11" s="187"/>
      <c r="N11" s="174"/>
      <c r="O11" s="174"/>
      <c r="P11" s="174"/>
      <c r="Q11" s="174"/>
      <c r="R11" s="174">
        <v>0</v>
      </c>
      <c r="S11" s="188"/>
      <c r="T11" s="312"/>
      <c r="U11" s="312"/>
      <c r="V11" s="189">
        <f t="shared" si="0"/>
        <v>0</v>
      </c>
    </row>
    <row r="12" spans="1:22" s="175" customFormat="1">
      <c r="A12" s="186">
        <v>6</v>
      </c>
      <c r="B12" s="1" t="s">
        <v>105</v>
      </c>
      <c r="C12" s="187"/>
      <c r="D12" s="174">
        <v>0</v>
      </c>
      <c r="E12" s="174"/>
      <c r="F12" s="174"/>
      <c r="G12" s="174"/>
      <c r="H12" s="174"/>
      <c r="I12" s="174"/>
      <c r="J12" s="174"/>
      <c r="K12" s="174"/>
      <c r="L12" s="188"/>
      <c r="M12" s="187"/>
      <c r="N12" s="174"/>
      <c r="O12" s="174"/>
      <c r="P12" s="174"/>
      <c r="Q12" s="174"/>
      <c r="R12" s="174">
        <v>0</v>
      </c>
      <c r="S12" s="188"/>
      <c r="T12" s="312"/>
      <c r="U12" s="312"/>
      <c r="V12" s="189">
        <f t="shared" si="0"/>
        <v>0</v>
      </c>
    </row>
    <row r="13" spans="1:22" s="175" customFormat="1">
      <c r="A13" s="186">
        <v>7</v>
      </c>
      <c r="B13" s="1" t="s">
        <v>106</v>
      </c>
      <c r="C13" s="187"/>
      <c r="D13" s="174">
        <v>178486435.82096601</v>
      </c>
      <c r="E13" s="174"/>
      <c r="F13" s="174"/>
      <c r="G13" s="174"/>
      <c r="H13" s="174"/>
      <c r="I13" s="174"/>
      <c r="J13" s="174"/>
      <c r="K13" s="174"/>
      <c r="L13" s="188"/>
      <c r="M13" s="187"/>
      <c r="N13" s="174"/>
      <c r="O13" s="174"/>
      <c r="P13" s="174"/>
      <c r="Q13" s="174"/>
      <c r="R13" s="174">
        <v>182016817.83399999</v>
      </c>
      <c r="S13" s="188"/>
      <c r="T13" s="312"/>
      <c r="U13" s="312"/>
      <c r="V13" s="189">
        <f t="shared" si="0"/>
        <v>360503253.654966</v>
      </c>
    </row>
    <row r="14" spans="1:22" s="175" customFormat="1">
      <c r="A14" s="186">
        <v>8</v>
      </c>
      <c r="B14" s="1" t="s">
        <v>107</v>
      </c>
      <c r="C14" s="187"/>
      <c r="D14" s="174">
        <v>0</v>
      </c>
      <c r="E14" s="174"/>
      <c r="F14" s="174"/>
      <c r="G14" s="174"/>
      <c r="H14" s="174"/>
      <c r="I14" s="174"/>
      <c r="J14" s="174">
        <v>0</v>
      </c>
      <c r="K14" s="174"/>
      <c r="L14" s="188"/>
      <c r="M14" s="187"/>
      <c r="N14" s="174"/>
      <c r="O14" s="174"/>
      <c r="P14" s="174"/>
      <c r="Q14" s="174"/>
      <c r="R14" s="174">
        <v>0</v>
      </c>
      <c r="S14" s="188"/>
      <c r="T14" s="312"/>
      <c r="U14" s="312"/>
      <c r="V14" s="189">
        <f t="shared" si="0"/>
        <v>0</v>
      </c>
    </row>
    <row r="15" spans="1:22" s="175" customFormat="1">
      <c r="A15" s="186">
        <v>9</v>
      </c>
      <c r="B15" s="1" t="s">
        <v>108</v>
      </c>
      <c r="C15" s="187"/>
      <c r="D15" s="174">
        <v>29957151.010500506</v>
      </c>
      <c r="E15" s="174"/>
      <c r="F15" s="174"/>
      <c r="G15" s="174"/>
      <c r="H15" s="174"/>
      <c r="I15" s="174"/>
      <c r="J15" s="174"/>
      <c r="K15" s="174"/>
      <c r="L15" s="188"/>
      <c r="M15" s="187"/>
      <c r="N15" s="174"/>
      <c r="O15" s="174"/>
      <c r="P15" s="174"/>
      <c r="Q15" s="174"/>
      <c r="R15" s="174">
        <v>0</v>
      </c>
      <c r="S15" s="188"/>
      <c r="T15" s="312"/>
      <c r="U15" s="312"/>
      <c r="V15" s="189">
        <f t="shared" si="0"/>
        <v>29957151.010500506</v>
      </c>
    </row>
    <row r="16" spans="1:22" s="175" customFormat="1">
      <c r="A16" s="186">
        <v>10</v>
      </c>
      <c r="B16" s="1" t="s">
        <v>109</v>
      </c>
      <c r="C16" s="187"/>
      <c r="D16" s="174">
        <v>0</v>
      </c>
      <c r="E16" s="174"/>
      <c r="F16" s="174"/>
      <c r="G16" s="174"/>
      <c r="H16" s="174"/>
      <c r="I16" s="174"/>
      <c r="J16" s="174"/>
      <c r="K16" s="174"/>
      <c r="L16" s="188"/>
      <c r="M16" s="187"/>
      <c r="N16" s="174"/>
      <c r="O16" s="174"/>
      <c r="P16" s="174"/>
      <c r="Q16" s="174"/>
      <c r="R16" s="174">
        <v>0</v>
      </c>
      <c r="S16" s="188"/>
      <c r="T16" s="312"/>
      <c r="U16" s="312"/>
      <c r="V16" s="189">
        <f t="shared" si="0"/>
        <v>0</v>
      </c>
    </row>
    <row r="17" spans="1:22" s="175" customFormat="1">
      <c r="A17" s="186">
        <v>11</v>
      </c>
      <c r="B17" s="1" t="s">
        <v>110</v>
      </c>
      <c r="C17" s="187"/>
      <c r="D17" s="174">
        <v>4063.415956000099</v>
      </c>
      <c r="E17" s="174"/>
      <c r="F17" s="174"/>
      <c r="G17" s="174"/>
      <c r="H17" s="174"/>
      <c r="I17" s="174"/>
      <c r="J17" s="174"/>
      <c r="K17" s="174"/>
      <c r="L17" s="188"/>
      <c r="M17" s="187"/>
      <c r="N17" s="174"/>
      <c r="O17" s="174"/>
      <c r="P17" s="174"/>
      <c r="Q17" s="174"/>
      <c r="R17" s="174">
        <v>0</v>
      </c>
      <c r="S17" s="188"/>
      <c r="T17" s="312"/>
      <c r="U17" s="312"/>
      <c r="V17" s="189">
        <f t="shared" si="0"/>
        <v>4063.415956000099</v>
      </c>
    </row>
    <row r="18" spans="1:22" s="175" customFormat="1">
      <c r="A18" s="186">
        <v>12</v>
      </c>
      <c r="B18" s="1" t="s">
        <v>111</v>
      </c>
      <c r="C18" s="187"/>
      <c r="D18" s="174">
        <v>6152.1209999999992</v>
      </c>
      <c r="E18" s="174"/>
      <c r="F18" s="174"/>
      <c r="G18" s="174"/>
      <c r="H18" s="174"/>
      <c r="I18" s="174"/>
      <c r="J18" s="174"/>
      <c r="K18" s="174"/>
      <c r="L18" s="188"/>
      <c r="M18" s="187"/>
      <c r="N18" s="174"/>
      <c r="O18" s="174"/>
      <c r="P18" s="174"/>
      <c r="Q18" s="174"/>
      <c r="R18" s="174">
        <v>0</v>
      </c>
      <c r="S18" s="188"/>
      <c r="T18" s="312"/>
      <c r="U18" s="312"/>
      <c r="V18" s="189">
        <f t="shared" si="0"/>
        <v>6152.1209999999992</v>
      </c>
    </row>
    <row r="19" spans="1:22" s="175" customFormat="1">
      <c r="A19" s="186">
        <v>13</v>
      </c>
      <c r="B19" s="1" t="s">
        <v>112</v>
      </c>
      <c r="C19" s="187"/>
      <c r="D19" s="174">
        <v>0</v>
      </c>
      <c r="E19" s="174"/>
      <c r="F19" s="174"/>
      <c r="G19" s="174"/>
      <c r="H19" s="174"/>
      <c r="I19" s="174"/>
      <c r="J19" s="174"/>
      <c r="K19" s="174"/>
      <c r="L19" s="188"/>
      <c r="M19" s="187"/>
      <c r="N19" s="174"/>
      <c r="O19" s="174"/>
      <c r="P19" s="174"/>
      <c r="Q19" s="174"/>
      <c r="R19" s="174">
        <v>0</v>
      </c>
      <c r="S19" s="188"/>
      <c r="T19" s="312"/>
      <c r="U19" s="312"/>
      <c r="V19" s="189">
        <f t="shared" si="0"/>
        <v>0</v>
      </c>
    </row>
    <row r="20" spans="1:22" s="175" customFormat="1">
      <c r="A20" s="186">
        <v>14</v>
      </c>
      <c r="B20" s="1" t="s">
        <v>113</v>
      </c>
      <c r="C20" s="187"/>
      <c r="D20" s="174">
        <v>0</v>
      </c>
      <c r="E20" s="174"/>
      <c r="F20" s="174"/>
      <c r="G20" s="174"/>
      <c r="H20" s="174"/>
      <c r="I20" s="174"/>
      <c r="J20" s="174"/>
      <c r="K20" s="174"/>
      <c r="L20" s="188"/>
      <c r="M20" s="187"/>
      <c r="N20" s="174"/>
      <c r="O20" s="174"/>
      <c r="P20" s="174"/>
      <c r="Q20" s="174"/>
      <c r="R20" s="174">
        <v>0</v>
      </c>
      <c r="S20" s="188"/>
      <c r="T20" s="312"/>
      <c r="U20" s="312"/>
      <c r="V20" s="189">
        <f t="shared" si="0"/>
        <v>0</v>
      </c>
    </row>
    <row r="21" spans="1:22" ht="13.5" thickBot="1">
      <c r="A21" s="176"/>
      <c r="B21" s="190" t="s">
        <v>114</v>
      </c>
      <c r="C21" s="191">
        <f>SUM(C7:C20)</f>
        <v>0</v>
      </c>
      <c r="D21" s="178">
        <f t="shared" ref="D21:V21" si="1">SUM(D7:D20)</f>
        <v>208453802.36842248</v>
      </c>
      <c r="E21" s="178">
        <f t="shared" si="1"/>
        <v>0</v>
      </c>
      <c r="F21" s="178">
        <f t="shared" si="1"/>
        <v>0</v>
      </c>
      <c r="G21" s="178">
        <f t="shared" si="1"/>
        <v>0</v>
      </c>
      <c r="H21" s="178">
        <f t="shared" si="1"/>
        <v>0</v>
      </c>
      <c r="I21" s="178">
        <f t="shared" si="1"/>
        <v>0</v>
      </c>
      <c r="J21" s="178">
        <f t="shared" si="1"/>
        <v>0</v>
      </c>
      <c r="K21" s="178">
        <f t="shared" si="1"/>
        <v>0</v>
      </c>
      <c r="L21" s="192">
        <f t="shared" si="1"/>
        <v>0</v>
      </c>
      <c r="M21" s="191">
        <f t="shared" si="1"/>
        <v>0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182016817.83399999</v>
      </c>
      <c r="S21" s="192">
        <f>SUM(S7:S20)</f>
        <v>0</v>
      </c>
      <c r="T21" s="192">
        <f>SUM(T7:T20)</f>
        <v>0</v>
      </c>
      <c r="U21" s="192">
        <f t="shared" ref="U21" si="2">SUM(U7:U20)</f>
        <v>0</v>
      </c>
      <c r="V21" s="193">
        <f t="shared" si="1"/>
        <v>390470620.2024225</v>
      </c>
    </row>
    <row r="24" spans="1:22">
      <c r="A24" s="7"/>
      <c r="B24" s="7"/>
      <c r="C24" s="93"/>
      <c r="D24" s="93"/>
      <c r="E24" s="93"/>
    </row>
    <row r="25" spans="1:22">
      <c r="A25" s="194"/>
      <c r="B25" s="194"/>
      <c r="C25" s="7"/>
      <c r="D25" s="93"/>
      <c r="E25" s="93"/>
    </row>
    <row r="26" spans="1:22">
      <c r="A26" s="194"/>
      <c r="B26" s="94"/>
      <c r="C26" s="7"/>
      <c r="D26" s="93"/>
      <c r="E26" s="93"/>
    </row>
    <row r="27" spans="1:22">
      <c r="A27" s="194"/>
      <c r="B27" s="194"/>
      <c r="C27" s="7"/>
      <c r="D27" s="93"/>
      <c r="E27" s="93"/>
    </row>
    <row r="28" spans="1:22">
      <c r="A28" s="194"/>
      <c r="B28" s="94"/>
      <c r="C28" s="7"/>
      <c r="D28" s="93"/>
      <c r="E28" s="9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3" customWidth="1"/>
    <col min="4" max="4" width="14.85546875" style="313" bestFit="1" customWidth="1"/>
    <col min="5" max="5" width="17.7109375" style="313" customWidth="1"/>
    <col min="6" max="6" width="15.85546875" style="313" customWidth="1"/>
    <col min="7" max="7" width="17.42578125" style="313" customWidth="1"/>
    <col min="8" max="8" width="15.28515625" style="313" customWidth="1"/>
    <col min="9" max="16384" width="9.140625" style="53"/>
  </cols>
  <sheetData>
    <row r="1" spans="1:9">
      <c r="A1" s="2" t="s">
        <v>35</v>
      </c>
      <c r="B1" s="4" t="s">
        <v>504</v>
      </c>
    </row>
    <row r="2" spans="1:9">
      <c r="A2" s="2" t="s">
        <v>36</v>
      </c>
      <c r="B2" s="485">
        <f>'1. key ratios '!B2</f>
        <v>44012</v>
      </c>
    </row>
    <row r="4" spans="1:9" ht="13.5" thickBot="1">
      <c r="A4" s="2" t="s">
        <v>263</v>
      </c>
      <c r="B4" s="179" t="s">
        <v>387</v>
      </c>
    </row>
    <row r="5" spans="1:9">
      <c r="A5" s="180"/>
      <c r="B5" s="195"/>
      <c r="C5" s="314" t="s">
        <v>0</v>
      </c>
      <c r="D5" s="314" t="s">
        <v>1</v>
      </c>
      <c r="E5" s="314" t="s">
        <v>2</v>
      </c>
      <c r="F5" s="314" t="s">
        <v>3</v>
      </c>
      <c r="G5" s="315" t="s">
        <v>4</v>
      </c>
      <c r="H5" s="316" t="s">
        <v>10</v>
      </c>
      <c r="I5" s="196"/>
    </row>
    <row r="6" spans="1:9" s="196" customFormat="1" ht="12.75" customHeight="1">
      <c r="A6" s="197"/>
      <c r="B6" s="559" t="s">
        <v>262</v>
      </c>
      <c r="C6" s="561" t="s">
        <v>379</v>
      </c>
      <c r="D6" s="563" t="s">
        <v>378</v>
      </c>
      <c r="E6" s="564"/>
      <c r="F6" s="561" t="s">
        <v>383</v>
      </c>
      <c r="G6" s="561" t="s">
        <v>384</v>
      </c>
      <c r="H6" s="557" t="s">
        <v>382</v>
      </c>
    </row>
    <row r="7" spans="1:9" ht="38.25">
      <c r="A7" s="199"/>
      <c r="B7" s="560"/>
      <c r="C7" s="562"/>
      <c r="D7" s="317" t="s">
        <v>381</v>
      </c>
      <c r="E7" s="317" t="s">
        <v>380</v>
      </c>
      <c r="F7" s="562"/>
      <c r="G7" s="562"/>
      <c r="H7" s="558"/>
      <c r="I7" s="196"/>
    </row>
    <row r="8" spans="1:9">
      <c r="A8" s="197">
        <v>1</v>
      </c>
      <c r="B8" s="1" t="s">
        <v>101</v>
      </c>
      <c r="C8" s="318">
        <v>3026918784.4113998</v>
      </c>
      <c r="D8" s="319"/>
      <c r="E8" s="318"/>
      <c r="F8" s="318">
        <v>1680840793.8099999</v>
      </c>
      <c r="G8" s="320">
        <v>1680840793.8099999</v>
      </c>
      <c r="H8" s="322">
        <f>G8/(C8+E8)</f>
        <v>0.55529761897356233</v>
      </c>
    </row>
    <row r="9" spans="1:9" ht="15" customHeight="1">
      <c r="A9" s="197">
        <v>2</v>
      </c>
      <c r="B9" s="1" t="s">
        <v>102</v>
      </c>
      <c r="C9" s="318">
        <v>0</v>
      </c>
      <c r="D9" s="319"/>
      <c r="E9" s="318"/>
      <c r="F9" s="318"/>
      <c r="G9" s="320">
        <v>0</v>
      </c>
      <c r="H9" s="322" t="e">
        <f t="shared" ref="H9:H21" si="0">G9/(C9+E9)</f>
        <v>#DIV/0!</v>
      </c>
    </row>
    <row r="10" spans="1:9">
      <c r="A10" s="197">
        <v>3</v>
      </c>
      <c r="B10" s="1" t="s">
        <v>281</v>
      </c>
      <c r="C10" s="318"/>
      <c r="D10" s="319"/>
      <c r="E10" s="318"/>
      <c r="F10" s="318"/>
      <c r="G10" s="320">
        <v>0</v>
      </c>
      <c r="H10" s="322" t="e">
        <f t="shared" si="0"/>
        <v>#DIV/0!</v>
      </c>
    </row>
    <row r="11" spans="1:9">
      <c r="A11" s="197">
        <v>4</v>
      </c>
      <c r="B11" s="1" t="s">
        <v>103</v>
      </c>
      <c r="C11" s="318">
        <v>893522921.22000003</v>
      </c>
      <c r="D11" s="319"/>
      <c r="E11" s="318"/>
      <c r="F11" s="318">
        <v>75931021.275000006</v>
      </c>
      <c r="G11" s="320">
        <v>75931021.275000006</v>
      </c>
      <c r="H11" s="322">
        <f t="shared" si="0"/>
        <v>8.4979377105765974E-2</v>
      </c>
    </row>
    <row r="12" spans="1:9">
      <c r="A12" s="197">
        <v>5</v>
      </c>
      <c r="B12" s="1" t="s">
        <v>104</v>
      </c>
      <c r="C12" s="318">
        <v>0</v>
      </c>
      <c r="D12" s="319"/>
      <c r="E12" s="318"/>
      <c r="F12" s="318">
        <v>0</v>
      </c>
      <c r="G12" s="320">
        <v>0</v>
      </c>
      <c r="H12" s="322" t="e">
        <f t="shared" si="0"/>
        <v>#DIV/0!</v>
      </c>
    </row>
    <row r="13" spans="1:9">
      <c r="A13" s="197">
        <v>6</v>
      </c>
      <c r="B13" s="1" t="s">
        <v>105</v>
      </c>
      <c r="C13" s="318">
        <v>662607471.56999993</v>
      </c>
      <c r="D13" s="319"/>
      <c r="E13" s="318"/>
      <c r="F13" s="318">
        <v>135078599.60500002</v>
      </c>
      <c r="G13" s="320">
        <v>135078599.60500002</v>
      </c>
      <c r="H13" s="322">
        <f t="shared" si="0"/>
        <v>0.2038591555343334</v>
      </c>
    </row>
    <row r="14" spans="1:9">
      <c r="A14" s="197">
        <v>7</v>
      </c>
      <c r="B14" s="1" t="s">
        <v>106</v>
      </c>
      <c r="C14" s="318">
        <v>4421439070.4622002</v>
      </c>
      <c r="D14" s="319">
        <v>1744037235.5220249</v>
      </c>
      <c r="E14" s="318">
        <v>762426956.87084997</v>
      </c>
      <c r="F14" s="318">
        <v>5217490917.460618</v>
      </c>
      <c r="G14" s="320">
        <v>4856987663.8056517</v>
      </c>
      <c r="H14" s="322">
        <f t="shared" si="0"/>
        <v>0.93694313051227374</v>
      </c>
    </row>
    <row r="15" spans="1:9">
      <c r="A15" s="197">
        <v>8</v>
      </c>
      <c r="B15" s="1" t="s">
        <v>107</v>
      </c>
      <c r="C15" s="318">
        <v>3552979848.3195</v>
      </c>
      <c r="D15" s="319">
        <v>214028542.344675</v>
      </c>
      <c r="E15" s="318">
        <v>104946512.26335001</v>
      </c>
      <c r="F15" s="318">
        <v>2743444770.4371376</v>
      </c>
      <c r="G15" s="320">
        <v>2713487619.4266372</v>
      </c>
      <c r="H15" s="322">
        <f t="shared" si="0"/>
        <v>0.74181034606565266</v>
      </c>
    </row>
    <row r="16" spans="1:9">
      <c r="A16" s="197">
        <v>9</v>
      </c>
      <c r="B16" s="1" t="s">
        <v>108</v>
      </c>
      <c r="C16" s="318">
        <v>2785359042.8881001</v>
      </c>
      <c r="D16" s="319"/>
      <c r="E16" s="318"/>
      <c r="F16" s="318">
        <v>974875665.01083493</v>
      </c>
      <c r="G16" s="320">
        <v>974871601.59487891</v>
      </c>
      <c r="H16" s="322">
        <f t="shared" si="0"/>
        <v>0.3499985411518251</v>
      </c>
    </row>
    <row r="17" spans="1:8">
      <c r="A17" s="197">
        <v>10</v>
      </c>
      <c r="B17" s="1" t="s">
        <v>109</v>
      </c>
      <c r="C17" s="318">
        <v>169053635.02510002</v>
      </c>
      <c r="D17" s="319"/>
      <c r="E17" s="318"/>
      <c r="F17" s="318">
        <v>170351375.21035001</v>
      </c>
      <c r="G17" s="320">
        <v>170345223.08935001</v>
      </c>
      <c r="H17" s="322">
        <f t="shared" si="0"/>
        <v>1.0076401082062401</v>
      </c>
    </row>
    <row r="18" spans="1:8">
      <c r="A18" s="197">
        <v>11</v>
      </c>
      <c r="B18" s="1" t="s">
        <v>110</v>
      </c>
      <c r="C18" s="318">
        <v>844528613.16176152</v>
      </c>
      <c r="D18" s="319"/>
      <c r="E18" s="318"/>
      <c r="F18" s="318">
        <v>1004685378.534454</v>
      </c>
      <c r="G18" s="320">
        <v>1004685378.534454</v>
      </c>
      <c r="H18" s="322">
        <f t="shared" si="0"/>
        <v>1.189640425293697</v>
      </c>
    </row>
    <row r="19" spans="1:8">
      <c r="A19" s="197">
        <v>12</v>
      </c>
      <c r="B19" s="1" t="s">
        <v>111</v>
      </c>
      <c r="C19" s="318">
        <v>0</v>
      </c>
      <c r="D19" s="319"/>
      <c r="E19" s="318"/>
      <c r="F19" s="318"/>
      <c r="G19" s="320">
        <v>0</v>
      </c>
      <c r="H19" s="322" t="e">
        <f t="shared" si="0"/>
        <v>#DIV/0!</v>
      </c>
    </row>
    <row r="20" spans="1:8">
      <c r="A20" s="197">
        <v>13</v>
      </c>
      <c r="B20" s="1" t="s">
        <v>257</v>
      </c>
      <c r="C20" s="318">
        <v>0</v>
      </c>
      <c r="D20" s="319"/>
      <c r="E20" s="318"/>
      <c r="F20" s="318"/>
      <c r="G20" s="320">
        <v>0</v>
      </c>
      <c r="H20" s="322" t="e">
        <f t="shared" si="0"/>
        <v>#DIV/0!</v>
      </c>
    </row>
    <row r="21" spans="1:8">
      <c r="A21" s="197">
        <v>14</v>
      </c>
      <c r="B21" s="1" t="s">
        <v>113</v>
      </c>
      <c r="C21" s="318">
        <v>1403500815.9794867</v>
      </c>
      <c r="D21" s="319"/>
      <c r="E21" s="318"/>
      <c r="F21" s="318">
        <v>960688435.32598674</v>
      </c>
      <c r="G21" s="320">
        <v>960688435.32598674</v>
      </c>
      <c r="H21" s="322">
        <f t="shared" si="0"/>
        <v>0.68449439030467085</v>
      </c>
    </row>
    <row r="22" spans="1:8" ht="13.5" thickBot="1">
      <c r="A22" s="200"/>
      <c r="B22" s="201" t="s">
        <v>114</v>
      </c>
      <c r="C22" s="321">
        <f>SUM(C8:C21)</f>
        <v>17759910203.037552</v>
      </c>
      <c r="D22" s="321">
        <f>SUM(D8:D21)</f>
        <v>1958065777.8666999</v>
      </c>
      <c r="E22" s="321">
        <f>SUM(E8:E21)</f>
        <v>867373469.13419998</v>
      </c>
      <c r="F22" s="321">
        <f>SUM(F8:F21)</f>
        <v>12963386956.669382</v>
      </c>
      <c r="G22" s="321">
        <f>SUM(G8:G21)</f>
        <v>12572916336.466959</v>
      </c>
      <c r="H22" s="323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Normal="10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313" bestFit="1" customWidth="1"/>
    <col min="2" max="2" width="104.140625" style="313" customWidth="1"/>
    <col min="3" max="11" width="14.28515625" style="313" customWidth="1"/>
    <col min="12" max="16384" width="9.140625" style="313"/>
  </cols>
  <sheetData>
    <row r="1" spans="1:11">
      <c r="A1" s="313" t="s">
        <v>35</v>
      </c>
      <c r="B1" s="313" t="s">
        <v>504</v>
      </c>
    </row>
    <row r="2" spans="1:11">
      <c r="A2" s="313" t="s">
        <v>36</v>
      </c>
      <c r="B2" s="485">
        <f>'1. key ratios '!B2</f>
        <v>44012</v>
      </c>
      <c r="C2" s="339"/>
      <c r="D2" s="339"/>
    </row>
    <row r="3" spans="1:11">
      <c r="B3" s="339"/>
      <c r="C3" s="339"/>
      <c r="D3" s="339"/>
    </row>
    <row r="4" spans="1:11" ht="13.5" thickBot="1">
      <c r="A4" s="313" t="s">
        <v>259</v>
      </c>
      <c r="B4" s="370" t="s">
        <v>388</v>
      </c>
      <c r="C4" s="339"/>
      <c r="D4" s="339"/>
    </row>
    <row r="5" spans="1:11" ht="30" customHeight="1">
      <c r="A5" s="565"/>
      <c r="B5" s="566"/>
      <c r="C5" s="567" t="s">
        <v>446</v>
      </c>
      <c r="D5" s="567"/>
      <c r="E5" s="567"/>
      <c r="F5" s="567" t="s">
        <v>447</v>
      </c>
      <c r="G5" s="567"/>
      <c r="H5" s="567"/>
      <c r="I5" s="567" t="s">
        <v>448</v>
      </c>
      <c r="J5" s="567"/>
      <c r="K5" s="568"/>
    </row>
    <row r="6" spans="1:11">
      <c r="A6" s="340"/>
      <c r="B6" s="341"/>
      <c r="C6" s="60" t="s">
        <v>74</v>
      </c>
      <c r="D6" s="60" t="s">
        <v>75</v>
      </c>
      <c r="E6" s="60" t="s">
        <v>76</v>
      </c>
      <c r="F6" s="60" t="s">
        <v>74</v>
      </c>
      <c r="G6" s="60" t="s">
        <v>75</v>
      </c>
      <c r="H6" s="60" t="s">
        <v>76</v>
      </c>
      <c r="I6" s="60" t="s">
        <v>74</v>
      </c>
      <c r="J6" s="60" t="s">
        <v>75</v>
      </c>
      <c r="K6" s="60" t="s">
        <v>76</v>
      </c>
    </row>
    <row r="7" spans="1:11">
      <c r="A7" s="342" t="s">
        <v>391</v>
      </c>
      <c r="B7" s="343"/>
      <c r="C7" s="343"/>
      <c r="D7" s="343"/>
      <c r="E7" s="343"/>
      <c r="F7" s="343"/>
      <c r="G7" s="343"/>
      <c r="H7" s="343"/>
      <c r="I7" s="343"/>
      <c r="J7" s="343"/>
      <c r="K7" s="344"/>
    </row>
    <row r="8" spans="1:11">
      <c r="A8" s="345">
        <v>1</v>
      </c>
      <c r="B8" s="346" t="s">
        <v>389</v>
      </c>
      <c r="C8" s="347"/>
      <c r="D8" s="347"/>
      <c r="E8" s="347"/>
      <c r="F8" s="509">
        <v>1145023311.7991426</v>
      </c>
      <c r="G8" s="509">
        <v>2677163320.9937358</v>
      </c>
      <c r="H8" s="509">
        <v>3822186632.7928777</v>
      </c>
      <c r="I8" s="509">
        <v>1128985918.0762854</v>
      </c>
      <c r="J8" s="509">
        <v>2080245540.8242855</v>
      </c>
      <c r="K8" s="510">
        <v>3209231458.9005709</v>
      </c>
    </row>
    <row r="9" spans="1:11">
      <c r="A9" s="342" t="s">
        <v>392</v>
      </c>
      <c r="B9" s="343"/>
      <c r="C9" s="343"/>
      <c r="D9" s="343"/>
      <c r="E9" s="343"/>
      <c r="F9" s="343"/>
      <c r="G9" s="343"/>
      <c r="H9" s="343"/>
      <c r="I9" s="343"/>
      <c r="J9" s="343"/>
      <c r="K9" s="344"/>
    </row>
    <row r="10" spans="1:11">
      <c r="A10" s="348">
        <v>2</v>
      </c>
      <c r="B10" s="349" t="s">
        <v>400</v>
      </c>
      <c r="C10" s="501">
        <v>1457046208.7365713</v>
      </c>
      <c r="D10" s="502">
        <v>3669689551.6577129</v>
      </c>
      <c r="E10" s="502">
        <v>5035245293.4244394</v>
      </c>
      <c r="F10" s="502">
        <v>277044315.04784775</v>
      </c>
      <c r="G10" s="502">
        <v>809617282.23116326</v>
      </c>
      <c r="H10" s="502">
        <v>1069699377.8296634</v>
      </c>
      <c r="I10" s="502">
        <v>79227490.851020887</v>
      </c>
      <c r="J10" s="502">
        <v>230695552.23869884</v>
      </c>
      <c r="K10" s="503">
        <v>305028919.80595279</v>
      </c>
    </row>
    <row r="11" spans="1:11">
      <c r="A11" s="348">
        <v>3</v>
      </c>
      <c r="B11" s="349" t="s">
        <v>394</v>
      </c>
      <c r="C11" s="501">
        <v>2994012194.4938087</v>
      </c>
      <c r="D11" s="502">
        <v>5517499169.9641504</v>
      </c>
      <c r="E11" s="502">
        <v>8318101456.3172665</v>
      </c>
      <c r="F11" s="502">
        <v>1027425541.0682966</v>
      </c>
      <c r="G11" s="502">
        <v>1688161219.5822592</v>
      </c>
      <c r="H11" s="502">
        <v>2715586760.6505561</v>
      </c>
      <c r="I11" s="502">
        <v>793345004.69996941</v>
      </c>
      <c r="J11" s="502">
        <v>993386698.20128274</v>
      </c>
      <c r="K11" s="503">
        <v>1786731702.9012525</v>
      </c>
    </row>
    <row r="12" spans="1:11">
      <c r="A12" s="348">
        <v>4</v>
      </c>
      <c r="B12" s="349" t="s">
        <v>395</v>
      </c>
      <c r="C12" s="501">
        <v>1612323945.054945</v>
      </c>
      <c r="D12" s="502">
        <v>55879120.879120879</v>
      </c>
      <c r="E12" s="502">
        <v>1556444824.1758242</v>
      </c>
      <c r="F12" s="502">
        <v>0</v>
      </c>
      <c r="G12" s="502">
        <v>0</v>
      </c>
      <c r="H12" s="502">
        <v>0</v>
      </c>
      <c r="I12" s="502">
        <v>0</v>
      </c>
      <c r="J12" s="502">
        <v>0</v>
      </c>
      <c r="K12" s="503">
        <v>0</v>
      </c>
    </row>
    <row r="13" spans="1:11">
      <c r="A13" s="348">
        <v>5</v>
      </c>
      <c r="B13" s="349" t="s">
        <v>403</v>
      </c>
      <c r="C13" s="501">
        <v>978990583.59981763</v>
      </c>
      <c r="D13" s="502">
        <v>1056708348.905476</v>
      </c>
      <c r="E13" s="502">
        <v>1973208465.6365016</v>
      </c>
      <c r="F13" s="502">
        <v>150516320.44665173</v>
      </c>
      <c r="G13" s="502">
        <v>156908472.68583742</v>
      </c>
      <c r="H13" s="502">
        <v>307424793.13248891</v>
      </c>
      <c r="I13" s="502">
        <v>58451820.652780242</v>
      </c>
      <c r="J13" s="502">
        <v>67152247.800428107</v>
      </c>
      <c r="K13" s="503">
        <v>125604068.45320834</v>
      </c>
    </row>
    <row r="14" spans="1:11">
      <c r="A14" s="348">
        <v>6</v>
      </c>
      <c r="B14" s="349" t="s">
        <v>441</v>
      </c>
      <c r="C14" s="501"/>
      <c r="D14" s="502"/>
      <c r="E14" s="502"/>
      <c r="F14" s="502"/>
      <c r="G14" s="502"/>
      <c r="H14" s="502"/>
      <c r="I14" s="502"/>
      <c r="J14" s="502"/>
      <c r="K14" s="503"/>
    </row>
    <row r="15" spans="1:11">
      <c r="A15" s="348">
        <v>7</v>
      </c>
      <c r="B15" s="349" t="s">
        <v>442</v>
      </c>
      <c r="C15" s="501">
        <v>35894282.805824183</v>
      </c>
      <c r="D15" s="502">
        <v>154138633.12189016</v>
      </c>
      <c r="E15" s="502">
        <v>187902610.99338463</v>
      </c>
      <c r="F15" s="502">
        <v>32133828.372307699</v>
      </c>
      <c r="G15" s="502">
        <v>156833935.08824182</v>
      </c>
      <c r="H15" s="502">
        <v>188967763.4605495</v>
      </c>
      <c r="I15" s="502">
        <v>32133828.372307699</v>
      </c>
      <c r="J15" s="502">
        <v>156833935.08824182</v>
      </c>
      <c r="K15" s="503">
        <v>188967763.4605495</v>
      </c>
    </row>
    <row r="16" spans="1:11">
      <c r="A16" s="348">
        <v>8</v>
      </c>
      <c r="B16" s="350" t="s">
        <v>396</v>
      </c>
      <c r="C16" s="501">
        <v>5621221005.9543953</v>
      </c>
      <c r="D16" s="502">
        <v>6784225272.8706369</v>
      </c>
      <c r="E16" s="502">
        <v>12035657357.122978</v>
      </c>
      <c r="F16" s="502">
        <v>1210075689.8872561</v>
      </c>
      <c r="G16" s="502">
        <v>2001903627.3563385</v>
      </c>
      <c r="H16" s="502">
        <v>3211979317.2435942</v>
      </c>
      <c r="I16" s="502">
        <v>883930653.72505736</v>
      </c>
      <c r="J16" s="502">
        <v>1217372881.0899527</v>
      </c>
      <c r="K16" s="503">
        <v>2101303534.8150105</v>
      </c>
    </row>
    <row r="17" spans="1:11">
      <c r="A17" s="342" t="s">
        <v>393</v>
      </c>
      <c r="B17" s="343"/>
      <c r="C17" s="504"/>
      <c r="D17" s="504"/>
      <c r="E17" s="504"/>
      <c r="F17" s="504"/>
      <c r="G17" s="504"/>
      <c r="H17" s="504"/>
      <c r="I17" s="504"/>
      <c r="J17" s="504"/>
      <c r="K17" s="505"/>
    </row>
    <row r="18" spans="1:11">
      <c r="A18" s="348">
        <v>9</v>
      </c>
      <c r="B18" s="349" t="s">
        <v>399</v>
      </c>
      <c r="C18" s="501"/>
      <c r="D18" s="502"/>
      <c r="E18" s="502"/>
      <c r="F18" s="502"/>
      <c r="G18" s="502"/>
      <c r="H18" s="502"/>
      <c r="I18" s="502"/>
      <c r="J18" s="502"/>
      <c r="K18" s="503"/>
    </row>
    <row r="19" spans="1:11">
      <c r="A19" s="348">
        <v>10</v>
      </c>
      <c r="B19" s="349" t="s">
        <v>443</v>
      </c>
      <c r="C19" s="501">
        <v>186403905.60886911</v>
      </c>
      <c r="D19" s="502">
        <v>185294401.46538901</v>
      </c>
      <c r="E19" s="502">
        <v>353886170.12195045</v>
      </c>
      <c r="F19" s="502">
        <v>89388469.085137352</v>
      </c>
      <c r="G19" s="502">
        <v>92219059.705803812</v>
      </c>
      <c r="H19" s="502">
        <v>181607528.79094115</v>
      </c>
      <c r="I19" s="502">
        <v>105482305.47260989</v>
      </c>
      <c r="J19" s="502">
        <v>695442205.45942986</v>
      </c>
      <c r="K19" s="503">
        <v>800924510.9320401</v>
      </c>
    </row>
    <row r="20" spans="1:11">
      <c r="A20" s="348">
        <v>11</v>
      </c>
      <c r="B20" s="349" t="s">
        <v>398</v>
      </c>
      <c r="C20" s="501">
        <v>17577222.101772521</v>
      </c>
      <c r="D20" s="502">
        <v>481093.17546263739</v>
      </c>
      <c r="E20" s="502">
        <v>17096128.926309884</v>
      </c>
      <c r="F20" s="502">
        <v>17577222.101772521</v>
      </c>
      <c r="G20" s="502">
        <v>0</v>
      </c>
      <c r="H20" s="502">
        <v>17577222.101772521</v>
      </c>
      <c r="I20" s="502">
        <v>17577222.101772521</v>
      </c>
      <c r="J20" s="502">
        <v>0</v>
      </c>
      <c r="K20" s="503">
        <v>17577222.101772521</v>
      </c>
    </row>
    <row r="21" spans="1:11" ht="13.5" thickBot="1">
      <c r="A21" s="351">
        <v>12</v>
      </c>
      <c r="B21" s="352" t="s">
        <v>397</v>
      </c>
      <c r="C21" s="506">
        <v>203981127.71064162</v>
      </c>
      <c r="D21" s="507">
        <v>185775494.64085165</v>
      </c>
      <c r="E21" s="506">
        <v>370982299.04826033</v>
      </c>
      <c r="F21" s="507">
        <v>106965691.18690987</v>
      </c>
      <c r="G21" s="507">
        <v>92219059.705803812</v>
      </c>
      <c r="H21" s="507">
        <v>199184750.89271367</v>
      </c>
      <c r="I21" s="507">
        <v>123059527.57438241</v>
      </c>
      <c r="J21" s="507">
        <v>695442205.45942986</v>
      </c>
      <c r="K21" s="508">
        <v>818501733.03381264</v>
      </c>
    </row>
    <row r="22" spans="1:11" ht="38.25" customHeight="1" thickBot="1">
      <c r="A22" s="353"/>
      <c r="B22" s="354"/>
      <c r="C22" s="354"/>
      <c r="D22" s="354"/>
      <c r="E22" s="354"/>
      <c r="F22" s="569" t="s">
        <v>445</v>
      </c>
      <c r="G22" s="567"/>
      <c r="H22" s="567"/>
      <c r="I22" s="569" t="s">
        <v>404</v>
      </c>
      <c r="J22" s="567"/>
      <c r="K22" s="568"/>
    </row>
    <row r="23" spans="1:11">
      <c r="A23" s="355">
        <v>13</v>
      </c>
      <c r="B23" s="356" t="s">
        <v>389</v>
      </c>
      <c r="C23" s="357"/>
      <c r="D23" s="357"/>
      <c r="E23" s="357"/>
      <c r="F23" s="358">
        <v>1145023311.7991426</v>
      </c>
      <c r="G23" s="358">
        <v>2677163320.9937358</v>
      </c>
      <c r="H23" s="358">
        <v>3822186632.7928777</v>
      </c>
      <c r="I23" s="358">
        <v>1128985918.0762854</v>
      </c>
      <c r="J23" s="358">
        <v>2080245540.8242855</v>
      </c>
      <c r="K23" s="359">
        <v>3209231458.9005709</v>
      </c>
    </row>
    <row r="24" spans="1:11" ht="13.5" thickBot="1">
      <c r="A24" s="360">
        <v>14</v>
      </c>
      <c r="B24" s="361" t="s">
        <v>401</v>
      </c>
      <c r="C24" s="362"/>
      <c r="D24" s="363"/>
      <c r="E24" s="364"/>
      <c r="F24" s="365">
        <v>1103109998.700346</v>
      </c>
      <c r="G24" s="365">
        <v>1909684567.6505339</v>
      </c>
      <c r="H24" s="365">
        <v>3012794566.3508801</v>
      </c>
      <c r="I24" s="365">
        <v>760871126.1506747</v>
      </c>
      <c r="J24" s="365">
        <v>524153294.12784433</v>
      </c>
      <c r="K24" s="366">
        <v>1282801801.7811973</v>
      </c>
    </row>
    <row r="25" spans="1:11" ht="13.5" thickBot="1">
      <c r="A25" s="367">
        <v>15</v>
      </c>
      <c r="B25" s="368" t="s">
        <v>402</v>
      </c>
      <c r="C25" s="369"/>
      <c r="D25" s="369"/>
      <c r="E25" s="369"/>
      <c r="F25" s="499">
        <v>1.0379955880630016</v>
      </c>
      <c r="G25" s="499">
        <v>1.4018877077105061</v>
      </c>
      <c r="H25" s="499">
        <v>1.2686515952603896</v>
      </c>
      <c r="I25" s="499">
        <v>1.4838070197090292</v>
      </c>
      <c r="J25" s="499">
        <v>3.9687731893122478</v>
      </c>
      <c r="K25" s="500">
        <v>2.5017360082005542</v>
      </c>
    </row>
    <row r="27" spans="1:11" ht="25.5">
      <c r="B27" s="338" t="s">
        <v>444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.14062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3"/>
  </cols>
  <sheetData>
    <row r="1" spans="1:14">
      <c r="A1" s="4" t="s">
        <v>35</v>
      </c>
      <c r="B1" s="4" t="s">
        <v>504</v>
      </c>
    </row>
    <row r="2" spans="1:14" ht="14.25" customHeight="1">
      <c r="A2" s="4" t="s">
        <v>36</v>
      </c>
      <c r="B2" s="485">
        <f>'1. key ratios '!B2</f>
        <v>44012</v>
      </c>
    </row>
    <row r="3" spans="1:14" ht="14.25" customHeight="1"/>
    <row r="4" spans="1:14" ht="13.5" thickBot="1">
      <c r="A4" s="4" t="s">
        <v>275</v>
      </c>
      <c r="B4" s="275" t="s">
        <v>33</v>
      </c>
    </row>
    <row r="5" spans="1:14" s="207" customFormat="1">
      <c r="A5" s="203"/>
      <c r="B5" s="204"/>
      <c r="C5" s="205" t="s">
        <v>0</v>
      </c>
      <c r="D5" s="205" t="s">
        <v>1</v>
      </c>
      <c r="E5" s="205" t="s">
        <v>2</v>
      </c>
      <c r="F5" s="205" t="s">
        <v>3</v>
      </c>
      <c r="G5" s="205" t="s">
        <v>4</v>
      </c>
      <c r="H5" s="205" t="s">
        <v>10</v>
      </c>
      <c r="I5" s="205" t="s">
        <v>13</v>
      </c>
      <c r="J5" s="205" t="s">
        <v>14</v>
      </c>
      <c r="K5" s="205" t="s">
        <v>15</v>
      </c>
      <c r="L5" s="205" t="s">
        <v>16</v>
      </c>
      <c r="M5" s="205" t="s">
        <v>17</v>
      </c>
      <c r="N5" s="206" t="s">
        <v>18</v>
      </c>
    </row>
    <row r="6" spans="1:14" ht="25.5">
      <c r="A6" s="208"/>
      <c r="B6" s="209"/>
      <c r="C6" s="210" t="s">
        <v>274</v>
      </c>
      <c r="D6" s="211" t="s">
        <v>273</v>
      </c>
      <c r="E6" s="212" t="s">
        <v>272</v>
      </c>
      <c r="F6" s="213">
        <v>0</v>
      </c>
      <c r="G6" s="213">
        <v>0.2</v>
      </c>
      <c r="H6" s="213">
        <v>0.35</v>
      </c>
      <c r="I6" s="213">
        <v>0.5</v>
      </c>
      <c r="J6" s="213">
        <v>0.75</v>
      </c>
      <c r="K6" s="213">
        <v>1</v>
      </c>
      <c r="L6" s="213">
        <v>1.5</v>
      </c>
      <c r="M6" s="213">
        <v>2.5</v>
      </c>
      <c r="N6" s="274" t="s">
        <v>287</v>
      </c>
    </row>
    <row r="7" spans="1:14" ht="15">
      <c r="A7" s="214">
        <v>1</v>
      </c>
      <c r="B7" s="215" t="s">
        <v>271</v>
      </c>
      <c r="C7" s="216">
        <f>SUM(C8:C13)</f>
        <v>2622130414.1984</v>
      </c>
      <c r="D7" s="209"/>
      <c r="E7" s="217">
        <f t="shared" ref="E7" si="0">SUM(E8:E13)</f>
        <v>71571238.283968002</v>
      </c>
      <c r="F7" s="218">
        <v>0</v>
      </c>
      <c r="G7" s="218">
        <v>13097912.252367999</v>
      </c>
      <c r="H7" s="218">
        <v>0</v>
      </c>
      <c r="I7" s="218">
        <v>55455594.051600002</v>
      </c>
      <c r="J7" s="218">
        <v>0</v>
      </c>
      <c r="K7" s="218">
        <v>3017731.98</v>
      </c>
      <c r="L7" s="218">
        <v>0</v>
      </c>
      <c r="M7" s="218">
        <v>0</v>
      </c>
      <c r="N7" s="219">
        <f>SUM(N8:N13)</f>
        <v>33365111.4562736</v>
      </c>
    </row>
    <row r="8" spans="1:14" ht="14.25">
      <c r="A8" s="214">
        <v>1.1000000000000001</v>
      </c>
      <c r="B8" s="220" t="s">
        <v>269</v>
      </c>
      <c r="C8" s="218">
        <v>1984509414.1984</v>
      </c>
      <c r="D8" s="221">
        <v>0.02</v>
      </c>
      <c r="E8" s="217">
        <f>C8*D8</f>
        <v>39690188.283968002</v>
      </c>
      <c r="F8" s="218">
        <v>0</v>
      </c>
      <c r="G8" s="218">
        <v>13097912.252367999</v>
      </c>
      <c r="H8" s="218">
        <v>0</v>
      </c>
      <c r="I8" s="218">
        <v>23574544.051600002</v>
      </c>
      <c r="J8" s="218">
        <v>0</v>
      </c>
      <c r="K8" s="218">
        <v>3017731.98</v>
      </c>
      <c r="L8" s="218">
        <v>0</v>
      </c>
      <c r="M8" s="218">
        <v>0</v>
      </c>
      <c r="N8" s="219">
        <f>SUMPRODUCT($F$6:$M$6,F8:M8)</f>
        <v>17424586.4562736</v>
      </c>
    </row>
    <row r="9" spans="1:14" ht="14.25">
      <c r="A9" s="214">
        <v>1.2</v>
      </c>
      <c r="B9" s="220" t="s">
        <v>268</v>
      </c>
      <c r="C9" s="218">
        <v>637621000</v>
      </c>
      <c r="D9" s="221">
        <v>0.05</v>
      </c>
      <c r="E9" s="217">
        <f>C9*D9</f>
        <v>31881050</v>
      </c>
      <c r="F9" s="218">
        <v>0</v>
      </c>
      <c r="G9" s="218">
        <v>0</v>
      </c>
      <c r="H9" s="218">
        <v>0</v>
      </c>
      <c r="I9" s="218">
        <v>31881050</v>
      </c>
      <c r="J9" s="218">
        <v>0</v>
      </c>
      <c r="K9" s="218">
        <v>0</v>
      </c>
      <c r="L9" s="218">
        <v>0</v>
      </c>
      <c r="M9" s="218">
        <v>0</v>
      </c>
      <c r="N9" s="219">
        <f t="shared" ref="N9:N12" si="1">SUMPRODUCT($F$6:$M$6,F9:M9)</f>
        <v>15940525</v>
      </c>
    </row>
    <row r="10" spans="1:14" ht="14.25">
      <c r="A10" s="214">
        <v>1.3</v>
      </c>
      <c r="B10" s="220" t="s">
        <v>267</v>
      </c>
      <c r="C10" s="218"/>
      <c r="D10" s="221">
        <v>0.08</v>
      </c>
      <c r="E10" s="217">
        <f>C10*D10</f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9">
        <f>SUMPRODUCT($F$6:$M$6,F10:M10)</f>
        <v>0</v>
      </c>
    </row>
    <row r="11" spans="1:14" ht="14.25">
      <c r="A11" s="214">
        <v>1.4</v>
      </c>
      <c r="B11" s="220" t="s">
        <v>266</v>
      </c>
      <c r="C11" s="218">
        <v>0</v>
      </c>
      <c r="D11" s="221">
        <v>0.11</v>
      </c>
      <c r="E11" s="217">
        <f>C11*D11</f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9">
        <f t="shared" si="1"/>
        <v>0</v>
      </c>
    </row>
    <row r="12" spans="1:14" ht="14.25">
      <c r="A12" s="214">
        <v>1.5</v>
      </c>
      <c r="B12" s="220" t="s">
        <v>265</v>
      </c>
      <c r="C12" s="218">
        <v>0</v>
      </c>
      <c r="D12" s="221">
        <v>0.14000000000000001</v>
      </c>
      <c r="E12" s="217">
        <f>C12*D12</f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9">
        <f t="shared" si="1"/>
        <v>0</v>
      </c>
    </row>
    <row r="13" spans="1:14" ht="14.25">
      <c r="A13" s="214">
        <v>1.6</v>
      </c>
      <c r="B13" s="222" t="s">
        <v>264</v>
      </c>
      <c r="C13" s="218">
        <v>0</v>
      </c>
      <c r="D13" s="223"/>
      <c r="E13" s="218"/>
      <c r="F13" s="218"/>
      <c r="G13" s="218"/>
      <c r="H13" s="218"/>
      <c r="I13" s="218"/>
      <c r="J13" s="218"/>
      <c r="K13" s="218"/>
      <c r="L13" s="218"/>
      <c r="M13" s="218"/>
      <c r="N13" s="219">
        <f>SUMPRODUCT($F$6:$M$6,F13:M13)</f>
        <v>0</v>
      </c>
    </row>
    <row r="14" spans="1:14" ht="15">
      <c r="A14" s="214">
        <v>2</v>
      </c>
      <c r="B14" s="224" t="s">
        <v>270</v>
      </c>
      <c r="C14" s="216">
        <f>SUM(C15:C20)</f>
        <v>15581520</v>
      </c>
      <c r="D14" s="209"/>
      <c r="E14" s="217">
        <f t="shared" ref="E14" si="2">SUM(E15:E20)</f>
        <v>238305.60000000003</v>
      </c>
      <c r="F14" s="218">
        <v>0</v>
      </c>
      <c r="G14" s="218">
        <v>0</v>
      </c>
      <c r="H14" s="218">
        <v>0</v>
      </c>
      <c r="I14" s="218">
        <v>238305.60000000003</v>
      </c>
      <c r="J14" s="218">
        <v>0</v>
      </c>
      <c r="K14" s="218">
        <v>0</v>
      </c>
      <c r="L14" s="218">
        <v>0</v>
      </c>
      <c r="M14" s="218">
        <v>0</v>
      </c>
      <c r="N14" s="219">
        <f>SUM(N15:N20)</f>
        <v>119152.80000000002</v>
      </c>
    </row>
    <row r="15" spans="1:14" ht="14.25">
      <c r="A15" s="214">
        <v>2.1</v>
      </c>
      <c r="B15" s="222" t="s">
        <v>269</v>
      </c>
      <c r="C15" s="218">
        <v>0</v>
      </c>
      <c r="D15" s="221">
        <v>5.0000000000000001E-3</v>
      </c>
      <c r="E15" s="217">
        <f>C15*D15</f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9">
        <f>SUMPRODUCT($F$6:$M$6,F15:M15)</f>
        <v>0</v>
      </c>
    </row>
    <row r="16" spans="1:14" ht="14.25">
      <c r="A16" s="214">
        <v>2.2000000000000002</v>
      </c>
      <c r="B16" s="222" t="s">
        <v>268</v>
      </c>
      <c r="C16" s="218">
        <v>7332480</v>
      </c>
      <c r="D16" s="221">
        <v>0.01</v>
      </c>
      <c r="E16" s="217">
        <f>C16*D16</f>
        <v>73324.800000000003</v>
      </c>
      <c r="F16" s="218">
        <v>0</v>
      </c>
      <c r="G16" s="218">
        <v>0</v>
      </c>
      <c r="H16" s="218">
        <v>0</v>
      </c>
      <c r="I16" s="218">
        <v>73324.800000000003</v>
      </c>
      <c r="J16" s="218">
        <v>0</v>
      </c>
      <c r="K16" s="218">
        <v>0</v>
      </c>
      <c r="L16" s="218">
        <v>0</v>
      </c>
      <c r="M16" s="218">
        <v>0</v>
      </c>
      <c r="N16" s="219">
        <f t="shared" ref="N16:N20" si="3">SUMPRODUCT($F$6:$M$6,F16:M16)</f>
        <v>36662.400000000001</v>
      </c>
    </row>
    <row r="17" spans="1:14" ht="14.25">
      <c r="A17" s="214">
        <v>2.2999999999999998</v>
      </c>
      <c r="B17" s="222" t="s">
        <v>267</v>
      </c>
      <c r="C17" s="218">
        <v>8249040</v>
      </c>
      <c r="D17" s="221">
        <v>0.02</v>
      </c>
      <c r="E17" s="217">
        <f>C17*D17</f>
        <v>164980.80000000002</v>
      </c>
      <c r="F17" s="218">
        <v>0</v>
      </c>
      <c r="G17" s="218">
        <v>0</v>
      </c>
      <c r="H17" s="218">
        <v>0</v>
      </c>
      <c r="I17" s="218">
        <v>164980.80000000002</v>
      </c>
      <c r="J17" s="218">
        <v>0</v>
      </c>
      <c r="K17" s="218">
        <v>0</v>
      </c>
      <c r="L17" s="218">
        <v>0</v>
      </c>
      <c r="M17" s="218">
        <v>0</v>
      </c>
      <c r="N17" s="219">
        <f t="shared" si="3"/>
        <v>82490.400000000009</v>
      </c>
    </row>
    <row r="18" spans="1:14" ht="14.25">
      <c r="A18" s="214">
        <v>2.4</v>
      </c>
      <c r="B18" s="222" t="s">
        <v>266</v>
      </c>
      <c r="C18" s="218">
        <v>0</v>
      </c>
      <c r="D18" s="221">
        <v>0.03</v>
      </c>
      <c r="E18" s="217">
        <f>C18*D18</f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9">
        <f t="shared" si="3"/>
        <v>0</v>
      </c>
    </row>
    <row r="19" spans="1:14" ht="14.25">
      <c r="A19" s="214">
        <v>2.5</v>
      </c>
      <c r="B19" s="222" t="s">
        <v>265</v>
      </c>
      <c r="C19" s="218">
        <v>0</v>
      </c>
      <c r="D19" s="221">
        <v>0.04</v>
      </c>
      <c r="E19" s="217">
        <f>C19*D19</f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9">
        <f t="shared" si="3"/>
        <v>0</v>
      </c>
    </row>
    <row r="20" spans="1:14" ht="14.25">
      <c r="A20" s="214">
        <v>2.6</v>
      </c>
      <c r="B20" s="222" t="s">
        <v>264</v>
      </c>
      <c r="C20" s="218">
        <v>0</v>
      </c>
      <c r="D20" s="223"/>
      <c r="E20" s="225"/>
      <c r="F20" s="218"/>
      <c r="G20" s="218"/>
      <c r="H20" s="218"/>
      <c r="I20" s="218"/>
      <c r="J20" s="218"/>
      <c r="K20" s="218"/>
      <c r="L20" s="218"/>
      <c r="M20" s="218"/>
      <c r="N20" s="219">
        <f t="shared" si="3"/>
        <v>0</v>
      </c>
    </row>
    <row r="21" spans="1:14" ht="15.75" thickBot="1">
      <c r="A21" s="226"/>
      <c r="B21" s="227" t="s">
        <v>114</v>
      </c>
      <c r="C21" s="202">
        <f>C14+C7</f>
        <v>2637711934.1984</v>
      </c>
      <c r="D21" s="228"/>
      <c r="E21" s="229">
        <f>E14+E7</f>
        <v>71809543.883967996</v>
      </c>
      <c r="F21" s="230">
        <v>0</v>
      </c>
      <c r="G21" s="230">
        <v>13097912.252367999</v>
      </c>
      <c r="H21" s="230">
        <v>0</v>
      </c>
      <c r="I21" s="230">
        <v>55693899.651600003</v>
      </c>
      <c r="J21" s="230">
        <v>0</v>
      </c>
      <c r="K21" s="230">
        <v>3017731.98</v>
      </c>
      <c r="L21" s="230">
        <v>0</v>
      </c>
      <c r="M21" s="230">
        <v>0</v>
      </c>
      <c r="N21" s="231">
        <f>N14+N7</f>
        <v>33484264.256273601</v>
      </c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0" zoomScaleNormal="100" workbookViewId="0">
      <selection activeCell="B2" sqref="B2"/>
    </sheetView>
  </sheetViews>
  <sheetFormatPr defaultRowHeight="15"/>
  <cols>
    <col min="1" max="1" width="11.42578125" customWidth="1"/>
    <col min="2" max="2" width="76.85546875" style="463" customWidth="1"/>
    <col min="3" max="3" width="22.85546875" customWidth="1"/>
  </cols>
  <sheetData>
    <row r="1" spans="1:3">
      <c r="A1" s="2" t="s">
        <v>35</v>
      </c>
      <c r="B1" t="s">
        <v>504</v>
      </c>
    </row>
    <row r="2" spans="1:3">
      <c r="A2" s="2" t="s">
        <v>36</v>
      </c>
      <c r="B2" s="512">
        <v>44012</v>
      </c>
    </row>
    <row r="3" spans="1:3">
      <c r="A3" s="4"/>
      <c r="B3"/>
    </row>
    <row r="4" spans="1:3">
      <c r="A4" s="4" t="s">
        <v>456</v>
      </c>
      <c r="B4" t="s">
        <v>457</v>
      </c>
    </row>
    <row r="5" spans="1:3">
      <c r="A5" s="432" t="s">
        <v>458</v>
      </c>
      <c r="B5" s="433"/>
      <c r="C5" s="434"/>
    </row>
    <row r="6" spans="1:3" ht="24">
      <c r="A6" s="435">
        <v>1</v>
      </c>
      <c r="B6" s="436" t="s">
        <v>459</v>
      </c>
      <c r="C6" s="437">
        <v>17660601129.512547</v>
      </c>
    </row>
    <row r="7" spans="1:3">
      <c r="A7" s="435">
        <v>2</v>
      </c>
      <c r="B7" s="436" t="s">
        <v>460</v>
      </c>
      <c r="C7" s="437">
        <v>-207296506.72499999</v>
      </c>
    </row>
    <row r="8" spans="1:3" ht="24">
      <c r="A8" s="438">
        <v>3</v>
      </c>
      <c r="B8" s="439" t="s">
        <v>461</v>
      </c>
      <c r="C8" s="437">
        <v>17453304622.787548</v>
      </c>
    </row>
    <row r="9" spans="1:3">
      <c r="A9" s="432" t="s">
        <v>462</v>
      </c>
      <c r="B9" s="433"/>
      <c r="C9" s="440"/>
    </row>
    <row r="10" spans="1:3" ht="24">
      <c r="A10" s="441">
        <v>4</v>
      </c>
      <c r="B10" s="442" t="s">
        <v>463</v>
      </c>
      <c r="C10" s="437"/>
    </row>
    <row r="11" spans="1:3">
      <c r="A11" s="441">
        <v>5</v>
      </c>
      <c r="B11" s="443" t="s">
        <v>464</v>
      </c>
      <c r="C11" s="437"/>
    </row>
    <row r="12" spans="1:3">
      <c r="A12" s="441" t="s">
        <v>465</v>
      </c>
      <c r="B12" s="443" t="s">
        <v>466</v>
      </c>
      <c r="C12" s="437">
        <v>71809543.883967996</v>
      </c>
    </row>
    <row r="13" spans="1:3" ht="24">
      <c r="A13" s="444">
        <v>6</v>
      </c>
      <c r="B13" s="442" t="s">
        <v>467</v>
      </c>
      <c r="C13" s="437"/>
    </row>
    <row r="14" spans="1:3">
      <c r="A14" s="444">
        <v>7</v>
      </c>
      <c r="B14" s="445" t="s">
        <v>468</v>
      </c>
      <c r="C14" s="437"/>
    </row>
    <row r="15" spans="1:3">
      <c r="A15" s="446">
        <v>8</v>
      </c>
      <c r="B15" s="447" t="s">
        <v>469</v>
      </c>
      <c r="C15" s="437"/>
    </row>
    <row r="16" spans="1:3">
      <c r="A16" s="444">
        <v>9</v>
      </c>
      <c r="B16" s="445" t="s">
        <v>470</v>
      </c>
      <c r="C16" s="437"/>
    </row>
    <row r="17" spans="1:3">
      <c r="A17" s="444">
        <v>10</v>
      </c>
      <c r="B17" s="445" t="s">
        <v>471</v>
      </c>
      <c r="C17" s="437"/>
    </row>
    <row r="18" spans="1:3">
      <c r="A18" s="448">
        <v>11</v>
      </c>
      <c r="B18" s="449" t="s">
        <v>472</v>
      </c>
      <c r="C18" s="450">
        <v>71809543.883967996</v>
      </c>
    </row>
    <row r="19" spans="1:3">
      <c r="A19" s="451" t="s">
        <v>473</v>
      </c>
      <c r="B19" s="452"/>
      <c r="C19" s="453"/>
    </row>
    <row r="20" spans="1:3" ht="24">
      <c r="A20" s="454">
        <v>12</v>
      </c>
      <c r="B20" s="442" t="s">
        <v>474</v>
      </c>
      <c r="C20" s="437"/>
    </row>
    <row r="21" spans="1:3">
      <c r="A21" s="454">
        <v>13</v>
      </c>
      <c r="B21" s="442" t="s">
        <v>475</v>
      </c>
      <c r="C21" s="437"/>
    </row>
    <row r="22" spans="1:3">
      <c r="A22" s="454">
        <v>14</v>
      </c>
      <c r="B22" s="442" t="s">
        <v>476</v>
      </c>
      <c r="C22" s="437"/>
    </row>
    <row r="23" spans="1:3" ht="24">
      <c r="A23" s="454" t="s">
        <v>477</v>
      </c>
      <c r="B23" s="442" t="s">
        <v>478</v>
      </c>
      <c r="C23" s="437"/>
    </row>
    <row r="24" spans="1:3">
      <c r="A24" s="454">
        <v>15</v>
      </c>
      <c r="B24" s="442" t="s">
        <v>479</v>
      </c>
      <c r="C24" s="437"/>
    </row>
    <row r="25" spans="1:3">
      <c r="A25" s="454" t="s">
        <v>480</v>
      </c>
      <c r="B25" s="442" t="s">
        <v>481</v>
      </c>
      <c r="C25" s="437"/>
    </row>
    <row r="26" spans="1:3">
      <c r="A26" s="455">
        <v>16</v>
      </c>
      <c r="B26" s="456" t="s">
        <v>482</v>
      </c>
      <c r="C26" s="450">
        <v>0</v>
      </c>
    </row>
    <row r="27" spans="1:3">
      <c r="A27" s="432" t="s">
        <v>483</v>
      </c>
      <c r="B27" s="433"/>
      <c r="C27" s="440"/>
    </row>
    <row r="28" spans="1:3">
      <c r="A28" s="457">
        <v>17</v>
      </c>
      <c r="B28" s="443" t="s">
        <v>484</v>
      </c>
      <c r="C28" s="437">
        <v>1958065777.8666999</v>
      </c>
    </row>
    <row r="29" spans="1:3">
      <c r="A29" s="457">
        <v>18</v>
      </c>
      <c r="B29" s="443" t="s">
        <v>485</v>
      </c>
      <c r="C29" s="437">
        <v>-1061043194.89358</v>
      </c>
    </row>
    <row r="30" spans="1:3">
      <c r="A30" s="455">
        <v>19</v>
      </c>
      <c r="B30" s="456" t="s">
        <v>486</v>
      </c>
      <c r="C30" s="450">
        <v>897022582.97311997</v>
      </c>
    </row>
    <row r="31" spans="1:3">
      <c r="A31" s="432" t="s">
        <v>487</v>
      </c>
      <c r="B31" s="433"/>
      <c r="C31" s="440"/>
    </row>
    <row r="32" spans="1:3" ht="24">
      <c r="A32" s="457" t="s">
        <v>488</v>
      </c>
      <c r="B32" s="442" t="s">
        <v>489</v>
      </c>
      <c r="C32" s="458"/>
    </row>
    <row r="33" spans="1:3">
      <c r="A33" s="457" t="s">
        <v>490</v>
      </c>
      <c r="B33" s="443" t="s">
        <v>491</v>
      </c>
      <c r="C33" s="458"/>
    </row>
    <row r="34" spans="1:3">
      <c r="A34" s="432" t="s">
        <v>492</v>
      </c>
      <c r="B34" s="433"/>
      <c r="C34" s="440"/>
    </row>
    <row r="35" spans="1:3">
      <c r="A35" s="459">
        <v>20</v>
      </c>
      <c r="B35" s="460" t="s">
        <v>493</v>
      </c>
      <c r="C35" s="450">
        <v>1695146153.6950002</v>
      </c>
    </row>
    <row r="36" spans="1:3">
      <c r="A36" s="455">
        <v>21</v>
      </c>
      <c r="B36" s="456" t="s">
        <v>494</v>
      </c>
      <c r="C36" s="450">
        <v>18422136749.644638</v>
      </c>
    </row>
    <row r="37" spans="1:3">
      <c r="A37" s="432" t="s">
        <v>495</v>
      </c>
      <c r="B37" s="433"/>
      <c r="C37" s="440"/>
    </row>
    <row r="38" spans="1:3">
      <c r="A38" s="455">
        <v>22</v>
      </c>
      <c r="B38" s="456" t="s">
        <v>495</v>
      </c>
      <c r="C38" s="511">
        <v>9.2016804387672319E-2</v>
      </c>
    </row>
    <row r="39" spans="1:3">
      <c r="A39" s="432" t="s">
        <v>496</v>
      </c>
      <c r="B39" s="433"/>
      <c r="C39" s="440"/>
    </row>
    <row r="40" spans="1:3">
      <c r="A40" s="461" t="s">
        <v>497</v>
      </c>
      <c r="B40" s="442" t="s">
        <v>498</v>
      </c>
      <c r="C40" s="458"/>
    </row>
    <row r="41" spans="1:3" ht="24">
      <c r="A41" s="462" t="s">
        <v>499</v>
      </c>
      <c r="B41" s="436" t="s">
        <v>500</v>
      </c>
      <c r="C41" s="458"/>
    </row>
    <row r="43" spans="1:3">
      <c r="B43" s="463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5" style="3" bestFit="1" customWidth="1"/>
    <col min="4" max="7" width="1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504</v>
      </c>
    </row>
    <row r="2" spans="1:8">
      <c r="A2" s="2" t="s">
        <v>36</v>
      </c>
      <c r="B2" s="483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16" t="s">
        <v>6</v>
      </c>
      <c r="E5" s="116" t="s">
        <v>7</v>
      </c>
      <c r="F5" s="116" t="s">
        <v>8</v>
      </c>
      <c r="G5" s="14" t="s">
        <v>9</v>
      </c>
    </row>
    <row r="6" spans="1:8">
      <c r="B6" s="252" t="s">
        <v>147</v>
      </c>
      <c r="C6" s="347"/>
      <c r="D6" s="347"/>
      <c r="E6" s="347"/>
      <c r="F6" s="347"/>
      <c r="G6" s="380"/>
    </row>
    <row r="7" spans="1:8">
      <c r="A7" s="15"/>
      <c r="B7" s="253" t="s">
        <v>141</v>
      </c>
      <c r="C7" s="347"/>
      <c r="D7" s="347"/>
      <c r="E7" s="347"/>
      <c r="F7" s="347"/>
      <c r="G7" s="380"/>
    </row>
    <row r="8" spans="1:8" ht="15">
      <c r="A8" s="416">
        <v>1</v>
      </c>
      <c r="B8" s="16" t="s">
        <v>146</v>
      </c>
      <c r="C8" s="477">
        <v>1389626153.6950002</v>
      </c>
      <c r="D8" s="478">
        <v>1222324838</v>
      </c>
      <c r="E8" s="478">
        <v>1600800836</v>
      </c>
      <c r="F8" s="478">
        <v>1506318207</v>
      </c>
      <c r="G8" s="479">
        <v>1385932018</v>
      </c>
    </row>
    <row r="9" spans="1:8" ht="15">
      <c r="A9" s="416">
        <v>2</v>
      </c>
      <c r="B9" s="16" t="s">
        <v>145</v>
      </c>
      <c r="C9" s="477">
        <v>1695146153.6950002</v>
      </c>
      <c r="D9" s="478">
        <v>1550774838</v>
      </c>
      <c r="E9" s="478">
        <v>1887570836</v>
      </c>
      <c r="F9" s="478">
        <v>1801838207</v>
      </c>
      <c r="G9" s="479">
        <v>1672802018</v>
      </c>
    </row>
    <row r="10" spans="1:8" ht="15">
      <c r="A10" s="416">
        <v>3</v>
      </c>
      <c r="B10" s="16" t="s">
        <v>144</v>
      </c>
      <c r="C10" s="477">
        <v>2457145020.8415403</v>
      </c>
      <c r="D10" s="478">
        <v>2243904113</v>
      </c>
      <c r="E10" s="478">
        <v>2503683628</v>
      </c>
      <c r="F10" s="478">
        <v>2276543211</v>
      </c>
      <c r="G10" s="479">
        <v>2096227386</v>
      </c>
    </row>
    <row r="11" spans="1:8" ht="15">
      <c r="A11" s="417"/>
      <c r="B11" s="252" t="s">
        <v>143</v>
      </c>
      <c r="C11" s="480"/>
      <c r="D11" s="480"/>
      <c r="E11" s="480"/>
      <c r="F11" s="480"/>
      <c r="G11" s="481"/>
    </row>
    <row r="12" spans="1:8" ht="15" customHeight="1">
      <c r="A12" s="416">
        <v>4</v>
      </c>
      <c r="B12" s="16" t="s">
        <v>276</v>
      </c>
      <c r="C12" s="482">
        <v>14099109995.224945</v>
      </c>
      <c r="D12" s="478">
        <v>14641068044</v>
      </c>
      <c r="E12" s="478">
        <v>13868169458</v>
      </c>
      <c r="F12" s="478">
        <v>13584557783</v>
      </c>
      <c r="G12" s="479">
        <v>12558784807</v>
      </c>
    </row>
    <row r="13" spans="1:8" ht="15">
      <c r="A13" s="417"/>
      <c r="B13" s="252" t="s">
        <v>142</v>
      </c>
      <c r="C13" s="347"/>
      <c r="D13" s="347"/>
      <c r="E13" s="347"/>
      <c r="F13" s="347"/>
      <c r="G13" s="380"/>
    </row>
    <row r="14" spans="1:8" s="19" customFormat="1" ht="15">
      <c r="A14" s="416"/>
      <c r="B14" s="253" t="s">
        <v>141</v>
      </c>
      <c r="C14" s="336"/>
      <c r="D14" s="17"/>
      <c r="E14" s="17"/>
      <c r="F14" s="17"/>
      <c r="G14" s="18"/>
    </row>
    <row r="15" spans="1:8" ht="15">
      <c r="A15" s="418">
        <v>5</v>
      </c>
      <c r="B15" s="16" t="s">
        <v>405</v>
      </c>
      <c r="C15" s="464">
        <v>9.8561267637860522E-2</v>
      </c>
      <c r="D15" s="465">
        <v>8.3500000000000005E-2</v>
      </c>
      <c r="E15" s="465">
        <v>0.1154</v>
      </c>
      <c r="F15" s="465">
        <v>0.1109</v>
      </c>
      <c r="G15" s="466">
        <v>0.1104</v>
      </c>
    </row>
    <row r="16" spans="1:8" ht="15" customHeight="1">
      <c r="A16" s="418">
        <v>6</v>
      </c>
      <c r="B16" s="16" t="s">
        <v>406</v>
      </c>
      <c r="C16" s="464">
        <v>0.12023072053974389</v>
      </c>
      <c r="D16" s="465">
        <v>0.10589999999999999</v>
      </c>
      <c r="E16" s="465">
        <v>0.1361</v>
      </c>
      <c r="F16" s="465">
        <v>0.1326</v>
      </c>
      <c r="G16" s="466">
        <v>0.13320000000000001</v>
      </c>
    </row>
    <row r="17" spans="1:7" ht="15">
      <c r="A17" s="418">
        <v>7</v>
      </c>
      <c r="B17" s="16" t="s">
        <v>407</v>
      </c>
      <c r="C17" s="464">
        <v>0.17427660481219884</v>
      </c>
      <c r="D17" s="465">
        <v>0.15329999999999999</v>
      </c>
      <c r="E17" s="465">
        <v>0.18049999999999999</v>
      </c>
      <c r="F17" s="465">
        <v>0.1676</v>
      </c>
      <c r="G17" s="466">
        <v>0.16689999999999999</v>
      </c>
    </row>
    <row r="18" spans="1:7" ht="15">
      <c r="A18" s="417"/>
      <c r="B18" s="254" t="s">
        <v>140</v>
      </c>
      <c r="C18" s="467"/>
      <c r="D18" s="467"/>
      <c r="E18" s="467"/>
      <c r="F18" s="467"/>
      <c r="G18" s="468"/>
    </row>
    <row r="19" spans="1:7" ht="15" customHeight="1">
      <c r="A19" s="419">
        <v>8</v>
      </c>
      <c r="B19" s="16" t="s">
        <v>139</v>
      </c>
      <c r="C19" s="469">
        <v>7.5844406669486164E-2</v>
      </c>
      <c r="D19" s="470">
        <v>7.8799999999999995E-2</v>
      </c>
      <c r="E19" s="470">
        <v>8.5999999999999993E-2</v>
      </c>
      <c r="F19" s="470">
        <v>8.6099999999999996E-2</v>
      </c>
      <c r="G19" s="471">
        <v>8.7499999999999994E-2</v>
      </c>
    </row>
    <row r="20" spans="1:7" ht="15">
      <c r="A20" s="419">
        <v>9</v>
      </c>
      <c r="B20" s="16" t="s">
        <v>138</v>
      </c>
      <c r="C20" s="469">
        <v>4.4941845874682106E-2</v>
      </c>
      <c r="D20" s="470">
        <v>4.4299999999999999E-2</v>
      </c>
      <c r="E20" s="470">
        <v>4.1399999999999999E-2</v>
      </c>
      <c r="F20" s="470">
        <v>4.0599999999999997E-2</v>
      </c>
      <c r="G20" s="471">
        <v>4.0399999999999998E-2</v>
      </c>
    </row>
    <row r="21" spans="1:7" ht="15">
      <c r="A21" s="419">
        <v>10</v>
      </c>
      <c r="B21" s="16" t="s">
        <v>137</v>
      </c>
      <c r="C21" s="469">
        <v>2.7792436061114745E-2</v>
      </c>
      <c r="D21" s="470">
        <v>3.5499999999999997E-2</v>
      </c>
      <c r="E21" s="470">
        <v>3.8300000000000001E-2</v>
      </c>
      <c r="F21" s="470">
        <v>3.85E-2</v>
      </c>
      <c r="G21" s="471">
        <v>3.78E-2</v>
      </c>
    </row>
    <row r="22" spans="1:7" ht="15">
      <c r="A22" s="419">
        <v>11</v>
      </c>
      <c r="B22" s="16" t="s">
        <v>136</v>
      </c>
      <c r="C22" s="469">
        <v>3.0902560794804065E-2</v>
      </c>
      <c r="D22" s="470">
        <v>3.4500000000000003E-2</v>
      </c>
      <c r="E22" s="470">
        <v>4.4699999999999997E-2</v>
      </c>
      <c r="F22" s="470">
        <v>4.5499999999999999E-2</v>
      </c>
      <c r="G22" s="471">
        <v>4.7100000000000003E-2</v>
      </c>
    </row>
    <row r="23" spans="1:7" ht="15">
      <c r="A23" s="419">
        <v>12</v>
      </c>
      <c r="B23" s="16" t="s">
        <v>282</v>
      </c>
      <c r="C23" s="469">
        <v>-1.8166540012479328E-2</v>
      </c>
      <c r="D23" s="470">
        <v>-6.4199999999999993E-2</v>
      </c>
      <c r="E23" s="470">
        <v>2.5899999999999999E-2</v>
      </c>
      <c r="F23" s="470">
        <v>2.41E-2</v>
      </c>
      <c r="G23" s="471">
        <v>2.12E-2</v>
      </c>
    </row>
    <row r="24" spans="1:7" ht="15">
      <c r="A24" s="419">
        <v>13</v>
      </c>
      <c r="B24" s="16" t="s">
        <v>283</v>
      </c>
      <c r="C24" s="469">
        <v>-0.19544892683879561</v>
      </c>
      <c r="D24" s="470">
        <v>-0.65900000000000003</v>
      </c>
      <c r="E24" s="470">
        <v>0.24709999999999999</v>
      </c>
      <c r="F24" s="470">
        <v>0.2248</v>
      </c>
      <c r="G24" s="471">
        <v>0.1923</v>
      </c>
    </row>
    <row r="25" spans="1:7" ht="15">
      <c r="A25" s="417"/>
      <c r="B25" s="254" t="s">
        <v>362</v>
      </c>
      <c r="C25" s="467"/>
      <c r="D25" s="467"/>
      <c r="E25" s="467"/>
      <c r="F25" s="467"/>
      <c r="G25" s="468"/>
    </row>
    <row r="26" spans="1:7" ht="15">
      <c r="A26" s="419">
        <v>14</v>
      </c>
      <c r="B26" s="16" t="s">
        <v>135</v>
      </c>
      <c r="C26" s="469">
        <v>5.3140382274760152E-2</v>
      </c>
      <c r="D26" s="470">
        <v>3.5000000000000003E-2</v>
      </c>
      <c r="E26" s="470">
        <v>3.56E-2</v>
      </c>
      <c r="F26" s="470">
        <v>4.87E-2</v>
      </c>
      <c r="G26" s="471">
        <v>5.5399999999999998E-2</v>
      </c>
    </row>
    <row r="27" spans="1:7" ht="15" customHeight="1">
      <c r="A27" s="419">
        <v>15</v>
      </c>
      <c r="B27" s="16" t="s">
        <v>134</v>
      </c>
      <c r="C27" s="469">
        <v>6.596824822522282E-2</v>
      </c>
      <c r="D27" s="470">
        <v>6.6500000000000004E-2</v>
      </c>
      <c r="E27" s="470">
        <v>3.4599999999999999E-2</v>
      </c>
      <c r="F27" s="470">
        <v>4.41E-2</v>
      </c>
      <c r="G27" s="471">
        <v>4.6699999999999998E-2</v>
      </c>
    </row>
    <row r="28" spans="1:7" ht="15">
      <c r="A28" s="419">
        <v>16</v>
      </c>
      <c r="B28" s="16" t="s">
        <v>133</v>
      </c>
      <c r="C28" s="469">
        <v>0.57857502744845302</v>
      </c>
      <c r="D28" s="470">
        <v>0.59640000000000004</v>
      </c>
      <c r="E28" s="470">
        <v>0.55820000000000003</v>
      </c>
      <c r="F28" s="470">
        <v>0.56100000000000005</v>
      </c>
      <c r="G28" s="471">
        <v>0.57240000000000002</v>
      </c>
    </row>
    <row r="29" spans="1:7" ht="15" customHeight="1">
      <c r="A29" s="419">
        <v>17</v>
      </c>
      <c r="B29" s="16" t="s">
        <v>132</v>
      </c>
      <c r="C29" s="469">
        <v>0.53861437687665858</v>
      </c>
      <c r="D29" s="470">
        <v>0.56969999999999998</v>
      </c>
      <c r="E29" s="470">
        <v>0.53120000000000001</v>
      </c>
      <c r="F29" s="470">
        <v>0.52880000000000005</v>
      </c>
      <c r="G29" s="471">
        <v>0.5202</v>
      </c>
    </row>
    <row r="30" spans="1:7" ht="15">
      <c r="A30" s="419">
        <v>18</v>
      </c>
      <c r="B30" s="16" t="s">
        <v>131</v>
      </c>
      <c r="C30" s="469">
        <v>5.200277035650977E-2</v>
      </c>
      <c r="D30" s="470">
        <v>0.1167</v>
      </c>
      <c r="E30" s="470">
        <v>0.253</v>
      </c>
      <c r="F30" s="470">
        <v>0.19550000000000001</v>
      </c>
      <c r="G30" s="471">
        <v>0.1203</v>
      </c>
    </row>
    <row r="31" spans="1:7" ht="15" customHeight="1">
      <c r="A31" s="417"/>
      <c r="B31" s="254" t="s">
        <v>363</v>
      </c>
      <c r="C31" s="467"/>
      <c r="D31" s="467"/>
      <c r="E31" s="467"/>
      <c r="F31" s="467"/>
      <c r="G31" s="468"/>
    </row>
    <row r="32" spans="1:7" ht="15" customHeight="1">
      <c r="A32" s="419">
        <v>19</v>
      </c>
      <c r="B32" s="16" t="s">
        <v>130</v>
      </c>
      <c r="C32" s="513">
        <v>0.22032250655204369</v>
      </c>
      <c r="D32" s="472">
        <v>0.2031</v>
      </c>
      <c r="E32" s="472">
        <v>0.2074</v>
      </c>
      <c r="F32" s="472">
        <v>0.214</v>
      </c>
      <c r="G32" s="473">
        <v>0.2074</v>
      </c>
    </row>
    <row r="33" spans="1:7" ht="15" customHeight="1">
      <c r="A33" s="419">
        <v>20</v>
      </c>
      <c r="B33" s="16" t="s">
        <v>129</v>
      </c>
      <c r="C33" s="513">
        <v>0.61194491339479851</v>
      </c>
      <c r="D33" s="472">
        <v>0.62749999999999995</v>
      </c>
      <c r="E33" s="472">
        <v>0.60460000000000003</v>
      </c>
      <c r="F33" s="472">
        <v>0.61599999999999999</v>
      </c>
      <c r="G33" s="473">
        <v>0.61160000000000003</v>
      </c>
    </row>
    <row r="34" spans="1:7" ht="15" customHeight="1">
      <c r="A34" s="419">
        <v>21</v>
      </c>
      <c r="B34" s="16" t="s">
        <v>128</v>
      </c>
      <c r="C34" s="513">
        <v>0.2778643716336977</v>
      </c>
      <c r="D34" s="472">
        <v>0.27750000000000002</v>
      </c>
      <c r="E34" s="472">
        <v>0.29139999999999999</v>
      </c>
      <c r="F34" s="472">
        <v>0.29120000000000001</v>
      </c>
      <c r="G34" s="473">
        <v>0.28920000000000001</v>
      </c>
    </row>
    <row r="35" spans="1:7" ht="15" customHeight="1">
      <c r="A35" s="420"/>
      <c r="B35" s="254" t="s">
        <v>409</v>
      </c>
      <c r="C35" s="347"/>
      <c r="D35" s="347"/>
      <c r="E35" s="347"/>
      <c r="F35" s="347"/>
      <c r="G35" s="380"/>
    </row>
    <row r="36" spans="1:7" ht="15">
      <c r="A36" s="419">
        <v>22</v>
      </c>
      <c r="B36" s="16" t="s">
        <v>389</v>
      </c>
      <c r="C36" s="20">
        <v>3822186632.7928777</v>
      </c>
      <c r="D36" s="21">
        <v>3674496259</v>
      </c>
      <c r="E36" s="21">
        <v>3478158940</v>
      </c>
      <c r="F36" s="21">
        <v>3102857309</v>
      </c>
      <c r="G36" s="22">
        <v>3076539195</v>
      </c>
    </row>
    <row r="37" spans="1:7" ht="15" customHeight="1">
      <c r="A37" s="419">
        <v>23</v>
      </c>
      <c r="B37" s="16" t="s">
        <v>401</v>
      </c>
      <c r="C37" s="20">
        <v>3012794566.3508801</v>
      </c>
      <c r="D37" s="21">
        <v>2803216866</v>
      </c>
      <c r="E37" s="21">
        <v>2715337112</v>
      </c>
      <c r="F37" s="21">
        <v>2735528182</v>
      </c>
      <c r="G37" s="22">
        <v>2520987575</v>
      </c>
    </row>
    <row r="38" spans="1:7" ht="15.75" thickBot="1">
      <c r="A38" s="421">
        <v>24</v>
      </c>
      <c r="B38" s="255" t="s">
        <v>390</v>
      </c>
      <c r="C38" s="474">
        <v>1.2686515952603896</v>
      </c>
      <c r="D38" s="475">
        <v>1.3108</v>
      </c>
      <c r="E38" s="475">
        <v>1.2808999999999999</v>
      </c>
      <c r="F38" s="475">
        <v>1.1343000000000001</v>
      </c>
      <c r="G38" s="476">
        <v>1.2203999999999999</v>
      </c>
    </row>
    <row r="39" spans="1:7">
      <c r="A39" s="23"/>
    </row>
    <row r="40" spans="1:7" ht="58.5" customHeight="1">
      <c r="B40" s="338" t="s">
        <v>454</v>
      </c>
    </row>
    <row r="41" spans="1:7" ht="51">
      <c r="B41" s="338" t="s">
        <v>408</v>
      </c>
    </row>
    <row r="43" spans="1:7">
      <c r="B43" s="3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10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7.5703125" style="4" customWidth="1"/>
    <col min="4" max="4" width="13.28515625" style="4" customWidth="1"/>
    <col min="5" max="5" width="14.5703125" style="4" customWidth="1"/>
    <col min="6" max="6" width="17.4257812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">
        <v>504</v>
      </c>
    </row>
    <row r="2" spans="1:8">
      <c r="A2" s="2" t="s">
        <v>36</v>
      </c>
      <c r="B2" s="485">
        <f>'1. key ratios '!B2</f>
        <v>44012</v>
      </c>
    </row>
    <row r="3" spans="1:8">
      <c r="A3" s="2"/>
    </row>
    <row r="4" spans="1:8" ht="15" thickBot="1">
      <c r="A4" s="24" t="s">
        <v>37</v>
      </c>
      <c r="B4" s="25" t="s">
        <v>38</v>
      </c>
      <c r="C4" s="24"/>
      <c r="D4" s="26"/>
      <c r="E4" s="26"/>
      <c r="F4" s="27"/>
      <c r="G4" s="27"/>
      <c r="H4" s="28" t="s">
        <v>78</v>
      </c>
    </row>
    <row r="5" spans="1:8">
      <c r="A5" s="29"/>
      <c r="B5" s="30"/>
      <c r="C5" s="517" t="s">
        <v>73</v>
      </c>
      <c r="D5" s="518"/>
      <c r="E5" s="519"/>
      <c r="F5" s="517" t="s">
        <v>77</v>
      </c>
      <c r="G5" s="518"/>
      <c r="H5" s="520"/>
    </row>
    <row r="6" spans="1:8">
      <c r="A6" s="31" t="s">
        <v>11</v>
      </c>
      <c r="B6" s="32" t="s">
        <v>39</v>
      </c>
      <c r="C6" s="33" t="s">
        <v>74</v>
      </c>
      <c r="D6" s="33" t="s">
        <v>75</v>
      </c>
      <c r="E6" s="33" t="s">
        <v>76</v>
      </c>
      <c r="F6" s="33" t="s">
        <v>74</v>
      </c>
      <c r="G6" s="33" t="s">
        <v>75</v>
      </c>
      <c r="H6" s="34" t="s">
        <v>76</v>
      </c>
    </row>
    <row r="7" spans="1:8">
      <c r="A7" s="31">
        <v>1</v>
      </c>
      <c r="B7" s="35" t="s">
        <v>40</v>
      </c>
      <c r="C7" s="36">
        <v>264989610.31599998</v>
      </c>
      <c r="D7" s="36">
        <v>369470639.50999999</v>
      </c>
      <c r="E7" s="37">
        <f>C7+D7</f>
        <v>634460249.82599998</v>
      </c>
      <c r="F7" s="38">
        <v>226551765.03</v>
      </c>
      <c r="G7" s="39">
        <v>259982433.35999998</v>
      </c>
      <c r="H7" s="40">
        <f>F7+G7</f>
        <v>486534198.38999999</v>
      </c>
    </row>
    <row r="8" spans="1:8">
      <c r="A8" s="31">
        <v>2</v>
      </c>
      <c r="B8" s="35" t="s">
        <v>41</v>
      </c>
      <c r="C8" s="36">
        <v>271535524.52999997</v>
      </c>
      <c r="D8" s="36">
        <v>1680900039.3900001</v>
      </c>
      <c r="E8" s="37">
        <f t="shared" ref="E8:E19" si="0">C8+D8</f>
        <v>1952435563.9200001</v>
      </c>
      <c r="F8" s="38">
        <v>146253915.94999999</v>
      </c>
      <c r="G8" s="39">
        <v>1670906328.3500001</v>
      </c>
      <c r="H8" s="40">
        <f t="shared" ref="H8:H40" si="1">F8+G8</f>
        <v>1817160244.3000002</v>
      </c>
    </row>
    <row r="9" spans="1:8">
      <c r="A9" s="31">
        <v>3</v>
      </c>
      <c r="B9" s="35" t="s">
        <v>42</v>
      </c>
      <c r="C9" s="36">
        <v>35201.49</v>
      </c>
      <c r="D9" s="36">
        <v>655815812.38999999</v>
      </c>
      <c r="E9" s="37">
        <f t="shared" si="0"/>
        <v>655851013.88</v>
      </c>
      <c r="F9" s="38">
        <v>12078507.189999999</v>
      </c>
      <c r="G9" s="39">
        <v>239122459.41</v>
      </c>
      <c r="H9" s="40">
        <f t="shared" si="1"/>
        <v>251200966.59999999</v>
      </c>
    </row>
    <row r="10" spans="1:8">
      <c r="A10" s="31">
        <v>4</v>
      </c>
      <c r="B10" s="35" t="s">
        <v>43</v>
      </c>
      <c r="C10" s="36">
        <v>303.24</v>
      </c>
      <c r="D10" s="36">
        <v>0</v>
      </c>
      <c r="E10" s="37">
        <f t="shared" si="0"/>
        <v>303.24</v>
      </c>
      <c r="F10" s="38">
        <v>303.24</v>
      </c>
      <c r="G10" s="39">
        <v>0</v>
      </c>
      <c r="H10" s="40">
        <f t="shared" si="1"/>
        <v>303.24</v>
      </c>
    </row>
    <row r="11" spans="1:8">
      <c r="A11" s="31">
        <v>5</v>
      </c>
      <c r="B11" s="35" t="s">
        <v>44</v>
      </c>
      <c r="C11" s="36">
        <v>1910455999.8016</v>
      </c>
      <c r="D11" s="36">
        <v>49649963.878799997</v>
      </c>
      <c r="E11" s="37">
        <f t="shared" si="0"/>
        <v>1960105963.6803999</v>
      </c>
      <c r="F11" s="38">
        <v>1686712108.3018</v>
      </c>
      <c r="G11" s="39">
        <v>15591594.783199999</v>
      </c>
      <c r="H11" s="40">
        <f t="shared" si="1"/>
        <v>1702303703.085</v>
      </c>
    </row>
    <row r="12" spans="1:8">
      <c r="A12" s="31">
        <v>6.1</v>
      </c>
      <c r="B12" s="41" t="s">
        <v>45</v>
      </c>
      <c r="C12" s="36">
        <v>4950302836.2399998</v>
      </c>
      <c r="D12" s="36">
        <v>6796278782.4715004</v>
      </c>
      <c r="E12" s="37">
        <f t="shared" si="0"/>
        <v>11746581618.7115</v>
      </c>
      <c r="F12" s="38">
        <v>4269070914.9999995</v>
      </c>
      <c r="G12" s="39">
        <v>5714571759.7129002</v>
      </c>
      <c r="H12" s="40">
        <f t="shared" si="1"/>
        <v>9983642674.7129002</v>
      </c>
    </row>
    <row r="13" spans="1:8">
      <c r="A13" s="31">
        <v>6.2</v>
      </c>
      <c r="B13" s="41" t="s">
        <v>46</v>
      </c>
      <c r="C13" s="36">
        <v>-474890525.13429999</v>
      </c>
      <c r="D13" s="36">
        <v>-300010886.88669997</v>
      </c>
      <c r="E13" s="37">
        <f t="shared" si="0"/>
        <v>-774901412.02099991</v>
      </c>
      <c r="F13" s="38">
        <v>-182706654.21900001</v>
      </c>
      <c r="G13" s="39">
        <v>-283926601.93370003</v>
      </c>
      <c r="H13" s="40">
        <f t="shared" si="1"/>
        <v>-466633256.15270007</v>
      </c>
    </row>
    <row r="14" spans="1:8">
      <c r="A14" s="31">
        <v>6</v>
      </c>
      <c r="B14" s="35" t="s">
        <v>47</v>
      </c>
      <c r="C14" s="37">
        <f>C12+C13</f>
        <v>4475412311.1056995</v>
      </c>
      <c r="D14" s="37">
        <f>D12+D13</f>
        <v>6496267895.5848007</v>
      </c>
      <c r="E14" s="37">
        <f t="shared" si="0"/>
        <v>10971680206.6905</v>
      </c>
      <c r="F14" s="37">
        <f>F12+F13</f>
        <v>4086364260.7809997</v>
      </c>
      <c r="G14" s="37">
        <f>G12+G13</f>
        <v>5430645157.7792006</v>
      </c>
      <c r="H14" s="40">
        <f t="shared" si="1"/>
        <v>9517009418.5601997</v>
      </c>
    </row>
    <row r="15" spans="1:8">
      <c r="A15" s="31">
        <v>7</v>
      </c>
      <c r="B15" s="35" t="s">
        <v>48</v>
      </c>
      <c r="C15" s="36">
        <v>195298550.07000002</v>
      </c>
      <c r="D15" s="36">
        <v>85408173.188299984</v>
      </c>
      <c r="E15" s="37">
        <f t="shared" si="0"/>
        <v>280706723.25830001</v>
      </c>
      <c r="F15" s="38">
        <v>79728438.230000004</v>
      </c>
      <c r="G15" s="39">
        <v>32262551.615799997</v>
      </c>
      <c r="H15" s="40">
        <f t="shared" si="1"/>
        <v>111990989.8458</v>
      </c>
    </row>
    <row r="16" spans="1:8">
      <c r="A16" s="31">
        <v>8</v>
      </c>
      <c r="B16" s="35" t="s">
        <v>209</v>
      </c>
      <c r="C16" s="36">
        <v>97601889.001000002</v>
      </c>
      <c r="D16" s="36">
        <v>0</v>
      </c>
      <c r="E16" s="37">
        <f t="shared" si="0"/>
        <v>97601889.001000002</v>
      </c>
      <c r="F16" s="38">
        <v>75910290.861000001</v>
      </c>
      <c r="G16" s="39">
        <v>0</v>
      </c>
      <c r="H16" s="40">
        <f t="shared" si="1"/>
        <v>75910290.861000001</v>
      </c>
    </row>
    <row r="17" spans="1:8">
      <c r="A17" s="31">
        <v>9</v>
      </c>
      <c r="B17" s="35" t="s">
        <v>49</v>
      </c>
      <c r="C17" s="36">
        <v>142539239.02000001</v>
      </c>
      <c r="D17" s="36">
        <v>1161993</v>
      </c>
      <c r="E17" s="37">
        <f t="shared" si="0"/>
        <v>143701232.02000001</v>
      </c>
      <c r="F17" s="38">
        <v>139749806</v>
      </c>
      <c r="G17" s="39">
        <v>0</v>
      </c>
      <c r="H17" s="40">
        <f t="shared" si="1"/>
        <v>139749806</v>
      </c>
    </row>
    <row r="18" spans="1:8">
      <c r="A18" s="31">
        <v>10</v>
      </c>
      <c r="B18" s="35" t="s">
        <v>50</v>
      </c>
      <c r="C18" s="36">
        <v>528198404.00999999</v>
      </c>
      <c r="D18" s="36">
        <v>0</v>
      </c>
      <c r="E18" s="37">
        <f t="shared" si="0"/>
        <v>528198404.00999999</v>
      </c>
      <c r="F18" s="38">
        <v>477263910.50999999</v>
      </c>
      <c r="G18" s="39">
        <v>0</v>
      </c>
      <c r="H18" s="40">
        <f t="shared" si="1"/>
        <v>477263910.50999999</v>
      </c>
    </row>
    <row r="19" spans="1:8">
      <c r="A19" s="31">
        <v>11</v>
      </c>
      <c r="B19" s="35" t="s">
        <v>51</v>
      </c>
      <c r="C19" s="36">
        <v>166039751.71089715</v>
      </c>
      <c r="D19" s="36">
        <v>61229296.290000007</v>
      </c>
      <c r="E19" s="37">
        <f t="shared" si="0"/>
        <v>227269048.00089717</v>
      </c>
      <c r="F19" s="38">
        <v>146573053.7304</v>
      </c>
      <c r="G19" s="39">
        <v>24696970.099999998</v>
      </c>
      <c r="H19" s="40">
        <f t="shared" si="1"/>
        <v>171270023.83039999</v>
      </c>
    </row>
    <row r="20" spans="1:8">
      <c r="A20" s="31">
        <v>12</v>
      </c>
      <c r="B20" s="43" t="s">
        <v>52</v>
      </c>
      <c r="C20" s="37">
        <f>SUM(C7:C11)+SUM(C14:C19)</f>
        <v>8052106784.2951975</v>
      </c>
      <c r="D20" s="37">
        <f>SUM(D7:D11)+SUM(D14:D19)</f>
        <v>9399903813.2319012</v>
      </c>
      <c r="E20" s="37">
        <f>C20+D20</f>
        <v>17452010597.5271</v>
      </c>
      <c r="F20" s="37">
        <f>SUM(F7:F11)+SUM(F14:F19)</f>
        <v>7077186359.8241997</v>
      </c>
      <c r="G20" s="37">
        <f>SUM(G7:G11)+SUM(G14:G19)</f>
        <v>7673207495.398201</v>
      </c>
      <c r="H20" s="40">
        <f t="shared" si="1"/>
        <v>14750393855.222401</v>
      </c>
    </row>
    <row r="21" spans="1:8">
      <c r="A21" s="31"/>
      <c r="B21" s="32" t="s">
        <v>53</v>
      </c>
      <c r="C21" s="44"/>
      <c r="D21" s="44"/>
      <c r="E21" s="44"/>
      <c r="F21" s="45"/>
      <c r="G21" s="46"/>
      <c r="H21" s="47"/>
    </row>
    <row r="22" spans="1:8">
      <c r="A22" s="31">
        <v>13</v>
      </c>
      <c r="B22" s="35" t="s">
        <v>54</v>
      </c>
      <c r="C22" s="36">
        <v>134468887.16</v>
      </c>
      <c r="D22" s="36">
        <v>137654966.41999999</v>
      </c>
      <c r="E22" s="37">
        <f>C22+D22</f>
        <v>272123853.57999998</v>
      </c>
      <c r="F22" s="38">
        <v>124160577.75</v>
      </c>
      <c r="G22" s="39">
        <v>203384822.40000001</v>
      </c>
      <c r="H22" s="40">
        <f t="shared" si="1"/>
        <v>327545400.14999998</v>
      </c>
    </row>
    <row r="23" spans="1:8">
      <c r="A23" s="31">
        <v>14</v>
      </c>
      <c r="B23" s="35" t="s">
        <v>55</v>
      </c>
      <c r="C23" s="36">
        <v>1033211765.4165</v>
      </c>
      <c r="D23" s="36">
        <v>1246140079.1799998</v>
      </c>
      <c r="E23" s="37">
        <f t="shared" ref="E23:E40" si="2">C23+D23</f>
        <v>2279351844.5964999</v>
      </c>
      <c r="F23" s="38">
        <v>968721238.33650005</v>
      </c>
      <c r="G23" s="39">
        <v>1194678200.3699999</v>
      </c>
      <c r="H23" s="40">
        <f t="shared" si="1"/>
        <v>2163399438.7065001</v>
      </c>
    </row>
    <row r="24" spans="1:8">
      <c r="A24" s="31">
        <v>15</v>
      </c>
      <c r="B24" s="35" t="s">
        <v>56</v>
      </c>
      <c r="C24" s="36">
        <v>841607159.25999999</v>
      </c>
      <c r="D24" s="36">
        <v>1728332954.5699999</v>
      </c>
      <c r="E24" s="37">
        <f t="shared" si="2"/>
        <v>2569940113.8299999</v>
      </c>
      <c r="F24" s="38">
        <v>719649586.26999998</v>
      </c>
      <c r="G24" s="39">
        <v>1382182743.9999998</v>
      </c>
      <c r="H24" s="40">
        <f t="shared" si="1"/>
        <v>2101832330.2699997</v>
      </c>
    </row>
    <row r="25" spans="1:8">
      <c r="A25" s="31">
        <v>16</v>
      </c>
      <c r="B25" s="35" t="s">
        <v>57</v>
      </c>
      <c r="C25" s="36">
        <v>2436907069.1099997</v>
      </c>
      <c r="D25" s="36">
        <v>3662011518.0799999</v>
      </c>
      <c r="E25" s="37">
        <f t="shared" si="2"/>
        <v>6098918587.1899996</v>
      </c>
      <c r="F25" s="38">
        <v>1085507358.4000001</v>
      </c>
      <c r="G25" s="39">
        <v>2989147779.0956998</v>
      </c>
      <c r="H25" s="40">
        <f t="shared" si="1"/>
        <v>4074655137.4956999</v>
      </c>
    </row>
    <row r="26" spans="1:8">
      <c r="A26" s="31">
        <v>17</v>
      </c>
      <c r="B26" s="35" t="s">
        <v>58</v>
      </c>
      <c r="C26" s="44">
        <v>0</v>
      </c>
      <c r="D26" s="44">
        <v>1127759865.5999999</v>
      </c>
      <c r="E26" s="37">
        <f t="shared" si="2"/>
        <v>1127759865.5999999</v>
      </c>
      <c r="F26" s="45">
        <v>611145576.47000003</v>
      </c>
      <c r="G26" s="46">
        <v>1140263164</v>
      </c>
      <c r="H26" s="40">
        <f t="shared" si="1"/>
        <v>1751408740.47</v>
      </c>
    </row>
    <row r="27" spans="1:8">
      <c r="A27" s="31">
        <v>18</v>
      </c>
      <c r="B27" s="35" t="s">
        <v>59</v>
      </c>
      <c r="C27" s="36">
        <v>1570114480.54</v>
      </c>
      <c r="D27" s="36">
        <v>547610897.58000004</v>
      </c>
      <c r="E27" s="37">
        <f t="shared" si="2"/>
        <v>2117725378.1199999</v>
      </c>
      <c r="F27" s="38">
        <v>1520273153.75</v>
      </c>
      <c r="G27" s="39">
        <v>383450665.72259998</v>
      </c>
      <c r="H27" s="40">
        <f t="shared" si="1"/>
        <v>1903723819.4726</v>
      </c>
    </row>
    <row r="28" spans="1:8">
      <c r="A28" s="31">
        <v>19</v>
      </c>
      <c r="B28" s="35" t="s">
        <v>60</v>
      </c>
      <c r="C28" s="36">
        <v>50287713.060000002</v>
      </c>
      <c r="D28" s="36">
        <v>48664661.700000003</v>
      </c>
      <c r="E28" s="37">
        <f t="shared" si="2"/>
        <v>98952374.760000005</v>
      </c>
      <c r="F28" s="38">
        <v>33048765.160000004</v>
      </c>
      <c r="G28" s="39">
        <v>50766990.219999999</v>
      </c>
      <c r="H28" s="40">
        <f t="shared" si="1"/>
        <v>83815755.379999995</v>
      </c>
    </row>
    <row r="29" spans="1:8">
      <c r="A29" s="31">
        <v>20</v>
      </c>
      <c r="B29" s="35" t="s">
        <v>61</v>
      </c>
      <c r="C29" s="36">
        <v>86918791.022100002</v>
      </c>
      <c r="D29" s="36">
        <v>237136408.13849998</v>
      </c>
      <c r="E29" s="37">
        <f t="shared" si="2"/>
        <v>324055199.16059995</v>
      </c>
      <c r="F29" s="38">
        <v>74894173.315600008</v>
      </c>
      <c r="G29" s="39">
        <v>172241943.56620002</v>
      </c>
      <c r="H29" s="40">
        <f t="shared" si="1"/>
        <v>247136116.88180003</v>
      </c>
    </row>
    <row r="30" spans="1:8">
      <c r="A30" s="31">
        <v>21</v>
      </c>
      <c r="B30" s="35" t="s">
        <v>62</v>
      </c>
      <c r="C30" s="36">
        <v>0</v>
      </c>
      <c r="D30" s="36">
        <v>968498400</v>
      </c>
      <c r="E30" s="37">
        <f t="shared" si="2"/>
        <v>968498400</v>
      </c>
      <c r="F30" s="38">
        <v>0</v>
      </c>
      <c r="G30" s="39">
        <v>573740000</v>
      </c>
      <c r="H30" s="40">
        <f t="shared" si="1"/>
        <v>573740000</v>
      </c>
    </row>
    <row r="31" spans="1:8">
      <c r="A31" s="31">
        <v>22</v>
      </c>
      <c r="B31" s="43" t="s">
        <v>63</v>
      </c>
      <c r="C31" s="37">
        <f>SUM(C22:C30)</f>
        <v>6153515865.5686007</v>
      </c>
      <c r="D31" s="37">
        <f>SUM(D22:D30)</f>
        <v>9703809751.2684994</v>
      </c>
      <c r="E31" s="37">
        <f>C31+D31</f>
        <v>15857325616.837101</v>
      </c>
      <c r="F31" s="37">
        <f>SUM(F22:F30)</f>
        <v>5137400429.4521008</v>
      </c>
      <c r="G31" s="37">
        <f>SUM(G22:G30)</f>
        <v>8089856309.3745003</v>
      </c>
      <c r="H31" s="40">
        <f t="shared" si="1"/>
        <v>13227256738.826601</v>
      </c>
    </row>
    <row r="32" spans="1:8">
      <c r="A32" s="31"/>
      <c r="B32" s="32" t="s">
        <v>64</v>
      </c>
      <c r="C32" s="44"/>
      <c r="D32" s="44"/>
      <c r="E32" s="36"/>
      <c r="F32" s="45"/>
      <c r="G32" s="46"/>
      <c r="H32" s="47"/>
    </row>
    <row r="33" spans="1:8">
      <c r="A33" s="31">
        <v>23</v>
      </c>
      <c r="B33" s="35" t="s">
        <v>65</v>
      </c>
      <c r="C33" s="36">
        <v>27993660.18</v>
      </c>
      <c r="D33" s="44"/>
      <c r="E33" s="37">
        <f t="shared" si="2"/>
        <v>27993660.18</v>
      </c>
      <c r="F33" s="38">
        <v>27993660.18</v>
      </c>
      <c r="G33" s="46"/>
      <c r="H33" s="40">
        <f t="shared" si="1"/>
        <v>27993660.18</v>
      </c>
    </row>
    <row r="34" spans="1:8">
      <c r="A34" s="31">
        <v>24</v>
      </c>
      <c r="B34" s="35" t="s">
        <v>66</v>
      </c>
      <c r="C34" s="36">
        <v>0</v>
      </c>
      <c r="D34" s="44"/>
      <c r="E34" s="37">
        <f t="shared" si="2"/>
        <v>0</v>
      </c>
      <c r="F34" s="38">
        <v>0</v>
      </c>
      <c r="G34" s="46"/>
      <c r="H34" s="40">
        <f t="shared" si="1"/>
        <v>0</v>
      </c>
    </row>
    <row r="35" spans="1:8">
      <c r="A35" s="31">
        <v>25</v>
      </c>
      <c r="B35" s="42" t="s">
        <v>67</v>
      </c>
      <c r="C35" s="36">
        <v>-2237680.2000000002</v>
      </c>
      <c r="D35" s="44"/>
      <c r="E35" s="37">
        <f t="shared" si="2"/>
        <v>-2237680.2000000002</v>
      </c>
      <c r="F35" s="38">
        <v>-1510264.2</v>
      </c>
      <c r="G35" s="46"/>
      <c r="H35" s="40">
        <f t="shared" si="1"/>
        <v>-1510264.2</v>
      </c>
    </row>
    <row r="36" spans="1:8">
      <c r="A36" s="31">
        <v>26</v>
      </c>
      <c r="B36" s="35" t="s">
        <v>68</v>
      </c>
      <c r="C36" s="36">
        <v>196868998.23999998</v>
      </c>
      <c r="D36" s="44"/>
      <c r="E36" s="37">
        <f t="shared" si="2"/>
        <v>196868998.23999998</v>
      </c>
      <c r="F36" s="38">
        <v>190947619.20000002</v>
      </c>
      <c r="G36" s="46"/>
      <c r="H36" s="40">
        <f t="shared" si="1"/>
        <v>190947619.20000002</v>
      </c>
    </row>
    <row r="37" spans="1:8">
      <c r="A37" s="31">
        <v>27</v>
      </c>
      <c r="B37" s="35" t="s">
        <v>69</v>
      </c>
      <c r="C37" s="36">
        <v>0</v>
      </c>
      <c r="D37" s="44"/>
      <c r="E37" s="37">
        <f t="shared" si="2"/>
        <v>0</v>
      </c>
      <c r="F37" s="38">
        <v>0</v>
      </c>
      <c r="G37" s="46"/>
      <c r="H37" s="40">
        <f t="shared" si="1"/>
        <v>0</v>
      </c>
    </row>
    <row r="38" spans="1:8">
      <c r="A38" s="31">
        <v>28</v>
      </c>
      <c r="B38" s="35" t="s">
        <v>70</v>
      </c>
      <c r="C38" s="36">
        <v>1352967331</v>
      </c>
      <c r="D38" s="44"/>
      <c r="E38" s="37">
        <f t="shared" si="2"/>
        <v>1352967331</v>
      </c>
      <c r="F38" s="38">
        <v>1270290659.4757993</v>
      </c>
      <c r="G38" s="46"/>
      <c r="H38" s="40">
        <f t="shared" si="1"/>
        <v>1270290659.4757993</v>
      </c>
    </row>
    <row r="39" spans="1:8">
      <c r="A39" s="31">
        <v>29</v>
      </c>
      <c r="B39" s="35" t="s">
        <v>71</v>
      </c>
      <c r="C39" s="36">
        <v>19092671.469999999</v>
      </c>
      <c r="D39" s="44"/>
      <c r="E39" s="37">
        <f t="shared" si="2"/>
        <v>19092671.469999999</v>
      </c>
      <c r="F39" s="38">
        <v>35415441.739999995</v>
      </c>
      <c r="G39" s="46"/>
      <c r="H39" s="40">
        <f t="shared" si="1"/>
        <v>35415441.739999995</v>
      </c>
    </row>
    <row r="40" spans="1:8">
      <c r="A40" s="31">
        <v>30</v>
      </c>
      <c r="B40" s="304" t="s">
        <v>277</v>
      </c>
      <c r="C40" s="36">
        <v>1594684980.6900001</v>
      </c>
      <c r="D40" s="44"/>
      <c r="E40" s="37">
        <f t="shared" si="2"/>
        <v>1594684980.6900001</v>
      </c>
      <c r="F40" s="38">
        <v>1523137116.3957994</v>
      </c>
      <c r="G40" s="46"/>
      <c r="H40" s="40">
        <f t="shared" si="1"/>
        <v>1523137116.3957994</v>
      </c>
    </row>
    <row r="41" spans="1:8" ht="15" thickBot="1">
      <c r="A41" s="48">
        <v>31</v>
      </c>
      <c r="B41" s="49" t="s">
        <v>72</v>
      </c>
      <c r="C41" s="50">
        <f>C31+C40</f>
        <v>7748200846.2586002</v>
      </c>
      <c r="D41" s="50">
        <f>D31+D40</f>
        <v>9703809751.2684994</v>
      </c>
      <c r="E41" s="50">
        <f>C41+D41</f>
        <v>17452010597.5271</v>
      </c>
      <c r="F41" s="50">
        <f>F31+F40</f>
        <v>6660537545.8479004</v>
      </c>
      <c r="G41" s="50">
        <f>G31+G40</f>
        <v>8089856309.3745003</v>
      </c>
      <c r="H41" s="51">
        <f>F41+G41</f>
        <v>14750393855.222401</v>
      </c>
    </row>
    <row r="43" spans="1:8">
      <c r="B43" s="52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workbookViewId="0">
      <pane xSplit="1" ySplit="6" topLeftCell="B30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504</v>
      </c>
      <c r="C1" s="3"/>
    </row>
    <row r="2" spans="1:8">
      <c r="A2" s="2" t="s">
        <v>36</v>
      </c>
      <c r="B2" s="485">
        <f>'1. key ratios 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4" t="s">
        <v>204</v>
      </c>
      <c r="B4" s="256" t="s">
        <v>27</v>
      </c>
      <c r="C4" s="24"/>
      <c r="D4" s="26"/>
      <c r="E4" s="26"/>
      <c r="F4" s="27"/>
      <c r="G4" s="27"/>
      <c r="H4" s="55" t="s">
        <v>78</v>
      </c>
    </row>
    <row r="5" spans="1:8">
      <c r="A5" s="56" t="s">
        <v>11</v>
      </c>
      <c r="B5" s="57"/>
      <c r="C5" s="517" t="s">
        <v>73</v>
      </c>
      <c r="D5" s="518"/>
      <c r="E5" s="519"/>
      <c r="F5" s="517" t="s">
        <v>77</v>
      </c>
      <c r="G5" s="518"/>
      <c r="H5" s="520"/>
    </row>
    <row r="6" spans="1:8">
      <c r="A6" s="58" t="s">
        <v>11</v>
      </c>
      <c r="B6" s="59"/>
      <c r="C6" s="60" t="s">
        <v>74</v>
      </c>
      <c r="D6" s="60" t="s">
        <v>75</v>
      </c>
      <c r="E6" s="60" t="s">
        <v>76</v>
      </c>
      <c r="F6" s="60" t="s">
        <v>74</v>
      </c>
      <c r="G6" s="60" t="s">
        <v>75</v>
      </c>
      <c r="H6" s="61" t="s">
        <v>76</v>
      </c>
    </row>
    <row r="7" spans="1:8">
      <c r="A7" s="62"/>
      <c r="B7" s="256" t="s">
        <v>203</v>
      </c>
      <c r="C7" s="63"/>
      <c r="D7" s="63"/>
      <c r="E7" s="63"/>
      <c r="F7" s="63"/>
      <c r="G7" s="63"/>
      <c r="H7" s="64"/>
    </row>
    <row r="8" spans="1:8">
      <c r="A8" s="62">
        <v>1</v>
      </c>
      <c r="B8" s="65" t="s">
        <v>202</v>
      </c>
      <c r="C8" s="63">
        <v>8786635.1999999993</v>
      </c>
      <c r="D8" s="63">
        <v>3977706.6</v>
      </c>
      <c r="E8" s="66">
        <f t="shared" ref="E8:E22" si="0">C8+D8</f>
        <v>12764341.799999999</v>
      </c>
      <c r="F8" s="63">
        <v>4798522.92</v>
      </c>
      <c r="G8" s="63">
        <v>5405999.4000000004</v>
      </c>
      <c r="H8" s="67">
        <f t="shared" ref="H8:H22" si="1">F8+G8</f>
        <v>10204522.32</v>
      </c>
    </row>
    <row r="9" spans="1:8">
      <c r="A9" s="62">
        <v>2</v>
      </c>
      <c r="B9" s="65" t="s">
        <v>201</v>
      </c>
      <c r="C9" s="68">
        <f>C10+C11+C12+C13+C14+C15+C16+C17+C18</f>
        <v>342217543.07999998</v>
      </c>
      <c r="D9" s="68">
        <f>D10+D11+D12+D13+D14+D15+D16+D17+D18</f>
        <v>217981558.20780015</v>
      </c>
      <c r="E9" s="66">
        <f t="shared" si="0"/>
        <v>560199101.28780007</v>
      </c>
      <c r="F9" s="68">
        <f>F10+F11+F12+F13+F14+F15+F16+F17+F18</f>
        <v>325629145</v>
      </c>
      <c r="G9" s="68">
        <f>G10+G11+G12+G13+G14+G15+G16+G17+G18</f>
        <v>200691187.4307991</v>
      </c>
      <c r="H9" s="67">
        <f t="shared" si="1"/>
        <v>526320332.43079913</v>
      </c>
    </row>
    <row r="10" spans="1:8">
      <c r="A10" s="62">
        <v>2.1</v>
      </c>
      <c r="B10" s="69" t="s">
        <v>200</v>
      </c>
      <c r="C10" s="63">
        <v>45831.81</v>
      </c>
      <c r="D10" s="63">
        <v>200073.42</v>
      </c>
      <c r="E10" s="66">
        <f t="shared" si="0"/>
        <v>245905.23</v>
      </c>
      <c r="F10" s="63">
        <v>12572</v>
      </c>
      <c r="G10" s="63">
        <v>1210.32</v>
      </c>
      <c r="H10" s="67">
        <f t="shared" si="1"/>
        <v>13782.32</v>
      </c>
    </row>
    <row r="11" spans="1:8">
      <c r="A11" s="62">
        <v>2.2000000000000002</v>
      </c>
      <c r="B11" s="69" t="s">
        <v>199</v>
      </c>
      <c r="C11" s="63">
        <v>49998364.953299999</v>
      </c>
      <c r="D11" s="63">
        <v>71175381.885954902</v>
      </c>
      <c r="E11" s="66">
        <f t="shared" si="0"/>
        <v>121173746.8392549</v>
      </c>
      <c r="F11" s="63">
        <v>35548249.520999998</v>
      </c>
      <c r="G11" s="63">
        <v>56676931.413800001</v>
      </c>
      <c r="H11" s="67">
        <f t="shared" si="1"/>
        <v>92225180.934799999</v>
      </c>
    </row>
    <row r="12" spans="1:8">
      <c r="A12" s="62">
        <v>2.2999999999999998</v>
      </c>
      <c r="B12" s="69" t="s">
        <v>198</v>
      </c>
      <c r="C12" s="63">
        <v>1371763.31</v>
      </c>
      <c r="D12" s="63">
        <v>2758514.9395674099</v>
      </c>
      <c r="E12" s="66">
        <f t="shared" si="0"/>
        <v>4130278.24956741</v>
      </c>
      <c r="F12" s="63">
        <v>1174128.6399999999</v>
      </c>
      <c r="G12" s="63">
        <v>2383038.2400000002</v>
      </c>
      <c r="H12" s="67">
        <f t="shared" si="1"/>
        <v>3557166.88</v>
      </c>
    </row>
    <row r="13" spans="1:8">
      <c r="A13" s="62">
        <v>2.4</v>
      </c>
      <c r="B13" s="69" t="s">
        <v>197</v>
      </c>
      <c r="C13" s="63">
        <v>6432002.7566999998</v>
      </c>
      <c r="D13" s="63">
        <v>3689294.23676673</v>
      </c>
      <c r="E13" s="66">
        <f t="shared" si="0"/>
        <v>10121296.993466729</v>
      </c>
      <c r="F13" s="63">
        <v>4187546.0762</v>
      </c>
      <c r="G13" s="63">
        <v>1737181.26</v>
      </c>
      <c r="H13" s="67">
        <f t="shared" si="1"/>
        <v>5924727.3361999998</v>
      </c>
    </row>
    <row r="14" spans="1:8">
      <c r="A14" s="62">
        <v>2.5</v>
      </c>
      <c r="B14" s="69" t="s">
        <v>196</v>
      </c>
      <c r="C14" s="63">
        <v>2737560.35</v>
      </c>
      <c r="D14" s="63">
        <v>20546816.728</v>
      </c>
      <c r="E14" s="66">
        <f t="shared" si="0"/>
        <v>23284377.078000002</v>
      </c>
      <c r="F14" s="63">
        <v>2037594.88</v>
      </c>
      <c r="G14" s="63">
        <v>15080726.960200001</v>
      </c>
      <c r="H14" s="67">
        <f t="shared" si="1"/>
        <v>17118321.8402</v>
      </c>
    </row>
    <row r="15" spans="1:8">
      <c r="A15" s="62">
        <v>2.6</v>
      </c>
      <c r="B15" s="69" t="s">
        <v>195</v>
      </c>
      <c r="C15" s="63">
        <v>10871555.539999999</v>
      </c>
      <c r="D15" s="63">
        <v>31930812.697011121</v>
      </c>
      <c r="E15" s="66">
        <f t="shared" si="0"/>
        <v>42802368.23701112</v>
      </c>
      <c r="F15" s="63">
        <v>7196297.1299999999</v>
      </c>
      <c r="G15" s="63">
        <v>30746561.206099112</v>
      </c>
      <c r="H15" s="67">
        <f t="shared" si="1"/>
        <v>37942858.336099111</v>
      </c>
    </row>
    <row r="16" spans="1:8">
      <c r="A16" s="62">
        <v>2.7</v>
      </c>
      <c r="B16" s="69" t="s">
        <v>194</v>
      </c>
      <c r="C16" s="63">
        <v>3886958.87</v>
      </c>
      <c r="D16" s="63">
        <v>4523343.4653000003</v>
      </c>
      <c r="E16" s="66">
        <f t="shared" si="0"/>
        <v>8410302.3353000004</v>
      </c>
      <c r="F16" s="63">
        <v>3340587.3827999998</v>
      </c>
      <c r="G16" s="63">
        <v>2773604.196</v>
      </c>
      <c r="H16" s="67">
        <f t="shared" si="1"/>
        <v>6114191.5788000003</v>
      </c>
    </row>
    <row r="17" spans="1:8">
      <c r="A17" s="62">
        <v>2.8</v>
      </c>
      <c r="B17" s="69" t="s">
        <v>193</v>
      </c>
      <c r="C17" s="63">
        <v>265658669.94999999</v>
      </c>
      <c r="D17" s="63">
        <v>81710213.025199994</v>
      </c>
      <c r="E17" s="66">
        <f t="shared" si="0"/>
        <v>347368882.9752</v>
      </c>
      <c r="F17" s="63">
        <v>271681682.25</v>
      </c>
      <c r="G17" s="63">
        <v>90425478.164700001</v>
      </c>
      <c r="H17" s="67">
        <f t="shared" si="1"/>
        <v>362107160.41470003</v>
      </c>
    </row>
    <row r="18" spans="1:8">
      <c r="A18" s="62">
        <v>2.9</v>
      </c>
      <c r="B18" s="69" t="s">
        <v>192</v>
      </c>
      <c r="C18" s="63">
        <v>1214835.54</v>
      </c>
      <c r="D18" s="63">
        <v>1447107.81</v>
      </c>
      <c r="E18" s="66">
        <f t="shared" si="0"/>
        <v>2661943.35</v>
      </c>
      <c r="F18" s="63">
        <v>450487.12</v>
      </c>
      <c r="G18" s="63">
        <v>866455.67</v>
      </c>
      <c r="H18" s="67">
        <f t="shared" si="1"/>
        <v>1316942.79</v>
      </c>
    </row>
    <row r="19" spans="1:8">
      <c r="A19" s="62">
        <v>3</v>
      </c>
      <c r="B19" s="65" t="s">
        <v>191</v>
      </c>
      <c r="C19" s="63">
        <v>4366990.1100000003</v>
      </c>
      <c r="D19" s="63">
        <v>667075.66</v>
      </c>
      <c r="E19" s="66">
        <f t="shared" si="0"/>
        <v>5034065.7700000005</v>
      </c>
      <c r="F19" s="63">
        <v>7626048.5199999996</v>
      </c>
      <c r="G19" s="63">
        <v>1053988.24</v>
      </c>
      <c r="H19" s="67">
        <f t="shared" si="1"/>
        <v>8680036.7599999998</v>
      </c>
    </row>
    <row r="20" spans="1:8">
      <c r="A20" s="62">
        <v>4</v>
      </c>
      <c r="B20" s="65" t="s">
        <v>190</v>
      </c>
      <c r="C20" s="63">
        <v>77307085.939999998</v>
      </c>
      <c r="D20" s="63">
        <v>847303.96</v>
      </c>
      <c r="E20" s="66">
        <f t="shared" si="0"/>
        <v>78154389.899999991</v>
      </c>
      <c r="F20" s="63">
        <v>64383349.140000001</v>
      </c>
      <c r="G20" s="63">
        <v>3092110.73</v>
      </c>
      <c r="H20" s="67">
        <f t="shared" si="1"/>
        <v>67475459.870000005</v>
      </c>
    </row>
    <row r="21" spans="1:8">
      <c r="A21" s="62">
        <v>5</v>
      </c>
      <c r="B21" s="65" t="s">
        <v>189</v>
      </c>
      <c r="C21" s="63">
        <v>0</v>
      </c>
      <c r="D21" s="63">
        <v>0</v>
      </c>
      <c r="E21" s="66">
        <f t="shared" si="0"/>
        <v>0</v>
      </c>
      <c r="F21" s="63">
        <v>0</v>
      </c>
      <c r="G21" s="63">
        <v>0</v>
      </c>
      <c r="H21" s="67">
        <f t="shared" si="1"/>
        <v>0</v>
      </c>
    </row>
    <row r="22" spans="1:8">
      <c r="A22" s="62">
        <v>6</v>
      </c>
      <c r="B22" s="70" t="s">
        <v>188</v>
      </c>
      <c r="C22" s="68">
        <f>C8+C9+C19+C20+C21</f>
        <v>432678254.32999998</v>
      </c>
      <c r="D22" s="68">
        <f>D8+D9+D19+D20+D21</f>
        <v>223473644.42780015</v>
      </c>
      <c r="E22" s="66">
        <f t="shared" si="0"/>
        <v>656151898.7578001</v>
      </c>
      <c r="F22" s="68">
        <f>F8+F9+F19+F20+F21</f>
        <v>402437065.57999998</v>
      </c>
      <c r="G22" s="68">
        <f>G8+G9+G19+G20+G21</f>
        <v>210243285.8007991</v>
      </c>
      <c r="H22" s="67">
        <f t="shared" si="1"/>
        <v>612680351.38079906</v>
      </c>
    </row>
    <row r="23" spans="1:8">
      <c r="A23" s="62"/>
      <c r="B23" s="256" t="s">
        <v>187</v>
      </c>
      <c r="C23" s="71"/>
      <c r="D23" s="71"/>
      <c r="E23" s="72"/>
      <c r="F23" s="71"/>
      <c r="G23" s="71"/>
      <c r="H23" s="73"/>
    </row>
    <row r="24" spans="1:8">
      <c r="A24" s="62">
        <v>7</v>
      </c>
      <c r="B24" s="65" t="s">
        <v>186</v>
      </c>
      <c r="C24" s="63">
        <v>33561283.119999997</v>
      </c>
      <c r="D24" s="63">
        <v>10370392.560000001</v>
      </c>
      <c r="E24" s="66">
        <f t="shared" ref="E24:E31" si="2">C24+D24</f>
        <v>43931675.68</v>
      </c>
      <c r="F24" s="63">
        <v>28214515.98</v>
      </c>
      <c r="G24" s="63">
        <v>8297474.75</v>
      </c>
      <c r="H24" s="67">
        <f t="shared" ref="H24:H31" si="3">F24+G24</f>
        <v>36511990.730000004</v>
      </c>
    </row>
    <row r="25" spans="1:8">
      <c r="A25" s="62">
        <v>8</v>
      </c>
      <c r="B25" s="65" t="s">
        <v>185</v>
      </c>
      <c r="C25" s="63">
        <v>83626877.989999995</v>
      </c>
      <c r="D25" s="63">
        <v>54743058.579999998</v>
      </c>
      <c r="E25" s="66">
        <f t="shared" si="2"/>
        <v>138369936.56999999</v>
      </c>
      <c r="F25" s="63">
        <v>48357295.740000002</v>
      </c>
      <c r="G25" s="63">
        <v>44800172.899999999</v>
      </c>
      <c r="H25" s="67">
        <f t="shared" si="3"/>
        <v>93157468.640000001</v>
      </c>
    </row>
    <row r="26" spans="1:8">
      <c r="A26" s="62">
        <v>9</v>
      </c>
      <c r="B26" s="65" t="s">
        <v>184</v>
      </c>
      <c r="C26" s="63">
        <v>2327650.77</v>
      </c>
      <c r="D26" s="63">
        <v>301034.90000000002</v>
      </c>
      <c r="E26" s="66">
        <f t="shared" si="2"/>
        <v>2628685.67</v>
      </c>
      <c r="F26" s="63">
        <v>4145171.07</v>
      </c>
      <c r="G26" s="63">
        <v>1079041.75</v>
      </c>
      <c r="H26" s="67">
        <f t="shared" si="3"/>
        <v>5224212.82</v>
      </c>
    </row>
    <row r="27" spans="1:8">
      <c r="A27" s="62">
        <v>10</v>
      </c>
      <c r="B27" s="65" t="s">
        <v>183</v>
      </c>
      <c r="C27" s="63">
        <v>25744864.68</v>
      </c>
      <c r="D27" s="63">
        <v>54393624.780000001</v>
      </c>
      <c r="E27" s="66">
        <f t="shared" si="2"/>
        <v>80138489.460000008</v>
      </c>
      <c r="F27" s="63">
        <v>33973560.640000001</v>
      </c>
      <c r="G27" s="63">
        <v>39748548.640000001</v>
      </c>
      <c r="H27" s="67">
        <f t="shared" si="3"/>
        <v>73722109.280000001</v>
      </c>
    </row>
    <row r="28" spans="1:8">
      <c r="A28" s="62">
        <v>11</v>
      </c>
      <c r="B28" s="65" t="s">
        <v>182</v>
      </c>
      <c r="C28" s="63">
        <v>90882638.260000005</v>
      </c>
      <c r="D28" s="63">
        <v>32853481.66</v>
      </c>
      <c r="E28" s="66">
        <f t="shared" si="2"/>
        <v>123736119.92</v>
      </c>
      <c r="F28" s="63">
        <v>47929003.810000002</v>
      </c>
      <c r="G28" s="63">
        <v>26188173.300000001</v>
      </c>
      <c r="H28" s="67">
        <f t="shared" si="3"/>
        <v>74117177.109999999</v>
      </c>
    </row>
    <row r="29" spans="1:8">
      <c r="A29" s="62">
        <v>12</v>
      </c>
      <c r="B29" s="65" t="s">
        <v>181</v>
      </c>
      <c r="C29" s="63">
        <v>0</v>
      </c>
      <c r="D29" s="63">
        <v>0</v>
      </c>
      <c r="E29" s="66">
        <f t="shared" si="2"/>
        <v>0</v>
      </c>
      <c r="F29" s="63">
        <v>0</v>
      </c>
      <c r="G29" s="63">
        <v>0</v>
      </c>
      <c r="H29" s="67">
        <f t="shared" si="3"/>
        <v>0</v>
      </c>
    </row>
    <row r="30" spans="1:8">
      <c r="A30" s="62">
        <v>13</v>
      </c>
      <c r="B30" s="74" t="s">
        <v>180</v>
      </c>
      <c r="C30" s="68">
        <f>C24+C25+C26+C27+C28+C29</f>
        <v>236143314.81999999</v>
      </c>
      <c r="D30" s="68">
        <f>D24+D25+D26+D27+D28+D29</f>
        <v>152661592.47999999</v>
      </c>
      <c r="E30" s="66">
        <f t="shared" si="2"/>
        <v>388804907.29999995</v>
      </c>
      <c r="F30" s="68">
        <f>F24+F25+F26+F27+F28+F29</f>
        <v>162619547.24000001</v>
      </c>
      <c r="G30" s="68">
        <f>G24+G25+G26+G27+G28+G29</f>
        <v>120113411.33999999</v>
      </c>
      <c r="H30" s="67">
        <f t="shared" si="3"/>
        <v>282732958.57999998</v>
      </c>
    </row>
    <row r="31" spans="1:8">
      <c r="A31" s="62">
        <v>14</v>
      </c>
      <c r="B31" s="74" t="s">
        <v>179</v>
      </c>
      <c r="C31" s="68">
        <f>C22-C30</f>
        <v>196534939.50999999</v>
      </c>
      <c r="D31" s="68">
        <f>D22-D30</f>
        <v>70812051.947800159</v>
      </c>
      <c r="E31" s="66">
        <f t="shared" si="2"/>
        <v>267346991.45780015</v>
      </c>
      <c r="F31" s="68">
        <f>F22-F30</f>
        <v>239817518.33999997</v>
      </c>
      <c r="G31" s="68">
        <f>G22-G30</f>
        <v>90129874.460799113</v>
      </c>
      <c r="H31" s="67">
        <f t="shared" si="3"/>
        <v>329947392.80079907</v>
      </c>
    </row>
    <row r="32" spans="1:8">
      <c r="A32" s="62"/>
      <c r="B32" s="75"/>
      <c r="C32" s="75"/>
      <c r="D32" s="76"/>
      <c r="E32" s="72"/>
      <c r="F32" s="76"/>
      <c r="G32" s="76"/>
      <c r="H32" s="73"/>
    </row>
    <row r="33" spans="1:8">
      <c r="A33" s="62"/>
      <c r="B33" s="75" t="s">
        <v>178</v>
      </c>
      <c r="C33" s="71"/>
      <c r="D33" s="71"/>
      <c r="E33" s="72"/>
      <c r="F33" s="71"/>
      <c r="G33" s="71"/>
      <c r="H33" s="73"/>
    </row>
    <row r="34" spans="1:8">
      <c r="A34" s="62">
        <v>15</v>
      </c>
      <c r="B34" s="77" t="s">
        <v>177</v>
      </c>
      <c r="C34" s="78">
        <f>C35-C36</f>
        <v>68068646.600000009</v>
      </c>
      <c r="D34" s="78">
        <f>D35-D36</f>
        <v>-13226637.870000001</v>
      </c>
      <c r="E34" s="66">
        <f t="shared" ref="E34:E45" si="4">C34+D34</f>
        <v>54842008.730000004</v>
      </c>
      <c r="F34" s="78">
        <f>F35-F36</f>
        <v>73392194.510000005</v>
      </c>
      <c r="G34" s="78">
        <f>G35-G36</f>
        <v>-691982.29000000283</v>
      </c>
      <c r="H34" s="66">
        <f t="shared" ref="H34:H45" si="5">F34+G34</f>
        <v>72700212.219999999</v>
      </c>
    </row>
    <row r="35" spans="1:8">
      <c r="A35" s="62">
        <v>15.1</v>
      </c>
      <c r="B35" s="69" t="s">
        <v>176</v>
      </c>
      <c r="C35" s="63">
        <v>86387190.010000005</v>
      </c>
      <c r="D35" s="63">
        <v>24806846.510000002</v>
      </c>
      <c r="E35" s="66">
        <f t="shared" si="4"/>
        <v>111194036.52000001</v>
      </c>
      <c r="F35" s="63">
        <v>92177332.620000005</v>
      </c>
      <c r="G35" s="63">
        <v>30170904.149999999</v>
      </c>
      <c r="H35" s="66">
        <f t="shared" si="5"/>
        <v>122348236.77000001</v>
      </c>
    </row>
    <row r="36" spans="1:8">
      <c r="A36" s="62">
        <v>15.2</v>
      </c>
      <c r="B36" s="69" t="s">
        <v>175</v>
      </c>
      <c r="C36" s="63">
        <v>18318543.41</v>
      </c>
      <c r="D36" s="63">
        <v>38033484.380000003</v>
      </c>
      <c r="E36" s="66">
        <f t="shared" si="4"/>
        <v>56352027.790000007</v>
      </c>
      <c r="F36" s="63">
        <v>18785138.109999999</v>
      </c>
      <c r="G36" s="63">
        <v>30862886.440000001</v>
      </c>
      <c r="H36" s="66">
        <f t="shared" si="5"/>
        <v>49648024.549999997</v>
      </c>
    </row>
    <row r="37" spans="1:8">
      <c r="A37" s="62">
        <v>16</v>
      </c>
      <c r="B37" s="65" t="s">
        <v>174</v>
      </c>
      <c r="C37" s="63">
        <v>632376.25</v>
      </c>
      <c r="D37" s="63">
        <v>0</v>
      </c>
      <c r="E37" s="66">
        <f t="shared" si="4"/>
        <v>632376.25</v>
      </c>
      <c r="F37" s="63">
        <v>210792.08</v>
      </c>
      <c r="G37" s="63">
        <v>664862.49</v>
      </c>
      <c r="H37" s="66">
        <f t="shared" si="5"/>
        <v>875654.57</v>
      </c>
    </row>
    <row r="38" spans="1:8">
      <c r="A38" s="62">
        <v>17</v>
      </c>
      <c r="B38" s="65" t="s">
        <v>173</v>
      </c>
      <c r="C38" s="63">
        <v>0</v>
      </c>
      <c r="D38" s="63">
        <v>1223336.3799999999</v>
      </c>
      <c r="E38" s="66">
        <f t="shared" si="4"/>
        <v>1223336.3799999999</v>
      </c>
      <c r="F38" s="63">
        <v>0</v>
      </c>
      <c r="G38" s="63">
        <v>0</v>
      </c>
      <c r="H38" s="66">
        <f t="shared" si="5"/>
        <v>0</v>
      </c>
    </row>
    <row r="39" spans="1:8">
      <c r="A39" s="62">
        <v>18</v>
      </c>
      <c r="B39" s="65" t="s">
        <v>172</v>
      </c>
      <c r="C39" s="63">
        <v>412279.06</v>
      </c>
      <c r="D39" s="63">
        <v>847232.84</v>
      </c>
      <c r="E39" s="66">
        <f t="shared" si="4"/>
        <v>1259511.8999999999</v>
      </c>
      <c r="F39" s="63">
        <v>6895809.9000000004</v>
      </c>
      <c r="G39" s="63">
        <v>998840.64</v>
      </c>
      <c r="H39" s="66">
        <f t="shared" si="5"/>
        <v>7894650.54</v>
      </c>
    </row>
    <row r="40" spans="1:8">
      <c r="A40" s="62">
        <v>19</v>
      </c>
      <c r="B40" s="65" t="s">
        <v>171</v>
      </c>
      <c r="C40" s="63">
        <v>91542917.109999999</v>
      </c>
      <c r="D40" s="63">
        <v>0</v>
      </c>
      <c r="E40" s="66">
        <f t="shared" si="4"/>
        <v>91542917.109999999</v>
      </c>
      <c r="F40" s="63">
        <v>56418162.75</v>
      </c>
      <c r="G40" s="63">
        <v>0</v>
      </c>
      <c r="H40" s="66">
        <f t="shared" si="5"/>
        <v>56418162.75</v>
      </c>
    </row>
    <row r="41" spans="1:8">
      <c r="A41" s="62">
        <v>20</v>
      </c>
      <c r="B41" s="65" t="s">
        <v>170</v>
      </c>
      <c r="C41" s="63">
        <v>-14309122.27</v>
      </c>
      <c r="D41" s="63">
        <v>0</v>
      </c>
      <c r="E41" s="66">
        <f t="shared" si="4"/>
        <v>-14309122.27</v>
      </c>
      <c r="F41" s="63">
        <v>-2313813.67</v>
      </c>
      <c r="G41" s="63">
        <v>0</v>
      </c>
      <c r="H41" s="66">
        <f t="shared" si="5"/>
        <v>-2313813.67</v>
      </c>
    </row>
    <row r="42" spans="1:8">
      <c r="A42" s="62">
        <v>21</v>
      </c>
      <c r="B42" s="65" t="s">
        <v>169</v>
      </c>
      <c r="C42" s="63">
        <v>3091124.38</v>
      </c>
      <c r="D42" s="63">
        <v>0</v>
      </c>
      <c r="E42" s="66">
        <f t="shared" si="4"/>
        <v>3091124.38</v>
      </c>
      <c r="F42" s="63">
        <v>1724844.65</v>
      </c>
      <c r="G42" s="63">
        <v>0</v>
      </c>
      <c r="H42" s="66">
        <f t="shared" si="5"/>
        <v>1724844.65</v>
      </c>
    </row>
    <row r="43" spans="1:8">
      <c r="A43" s="62">
        <v>22</v>
      </c>
      <c r="B43" s="65" t="s">
        <v>168</v>
      </c>
      <c r="C43" s="63">
        <v>5604463.5499999998</v>
      </c>
      <c r="D43" s="63">
        <v>15944694.380000001</v>
      </c>
      <c r="E43" s="66">
        <f t="shared" si="4"/>
        <v>21549157.93</v>
      </c>
      <c r="F43" s="63">
        <v>3648967.31</v>
      </c>
      <c r="G43" s="63">
        <v>11396524.189999999</v>
      </c>
      <c r="H43" s="66">
        <f t="shared" si="5"/>
        <v>15045491.5</v>
      </c>
    </row>
    <row r="44" spans="1:8">
      <c r="A44" s="62">
        <v>23</v>
      </c>
      <c r="B44" s="65" t="s">
        <v>167</v>
      </c>
      <c r="C44" s="63">
        <v>10532972.880000001</v>
      </c>
      <c r="D44" s="63">
        <v>-345.59</v>
      </c>
      <c r="E44" s="66">
        <f t="shared" si="4"/>
        <v>10532627.290000001</v>
      </c>
      <c r="F44" s="63">
        <v>57108.97</v>
      </c>
      <c r="G44" s="63">
        <v>-14606166.800000001</v>
      </c>
      <c r="H44" s="66">
        <f t="shared" si="5"/>
        <v>-14549057.83</v>
      </c>
    </row>
    <row r="45" spans="1:8">
      <c r="A45" s="62">
        <v>24</v>
      </c>
      <c r="B45" s="74" t="s">
        <v>284</v>
      </c>
      <c r="C45" s="68">
        <f>C34+C37+C38+C39+C40+C41+C42+C43+C44</f>
        <v>165575657.56</v>
      </c>
      <c r="D45" s="68">
        <f>D34+D37+D38+D39+D40+D41+D42+D43+D44</f>
        <v>4788280.1399999987</v>
      </c>
      <c r="E45" s="66">
        <f t="shared" si="4"/>
        <v>170363937.69999999</v>
      </c>
      <c r="F45" s="68">
        <f>F34+F37+F38+F39+F40+F41+F42+F43+F44</f>
        <v>140034066.50000003</v>
      </c>
      <c r="G45" s="68">
        <f>G34+G37+G38+G39+G40+G41+G42+G43+G44</f>
        <v>-2237921.7700000033</v>
      </c>
      <c r="H45" s="66">
        <f t="shared" si="5"/>
        <v>137796144.73000002</v>
      </c>
    </row>
    <row r="46" spans="1:8">
      <c r="A46" s="62"/>
      <c r="B46" s="256" t="s">
        <v>166</v>
      </c>
      <c r="C46" s="71"/>
      <c r="D46" s="71"/>
      <c r="E46" s="72"/>
      <c r="F46" s="71"/>
      <c r="G46" s="71"/>
      <c r="H46" s="73"/>
    </row>
    <row r="47" spans="1:8">
      <c r="A47" s="62">
        <v>25</v>
      </c>
      <c r="B47" s="65" t="s">
        <v>165</v>
      </c>
      <c r="C47" s="63">
        <v>5744752.0899999999</v>
      </c>
      <c r="D47" s="63">
        <v>4443287.6900000004</v>
      </c>
      <c r="E47" s="66">
        <f t="shared" ref="E47:E54" si="6">C47+D47</f>
        <v>10188039.780000001</v>
      </c>
      <c r="F47" s="63">
        <v>5712249.7400000002</v>
      </c>
      <c r="G47" s="63">
        <v>6025332.4900000002</v>
      </c>
      <c r="H47" s="67">
        <f t="shared" ref="H47:H54" si="7">F47+G47</f>
        <v>11737582.23</v>
      </c>
    </row>
    <row r="48" spans="1:8">
      <c r="A48" s="62">
        <v>26</v>
      </c>
      <c r="B48" s="65" t="s">
        <v>164</v>
      </c>
      <c r="C48" s="63">
        <v>10417605.689999999</v>
      </c>
      <c r="D48" s="63">
        <v>9504373.2200000007</v>
      </c>
      <c r="E48" s="66">
        <f t="shared" si="6"/>
        <v>19921978.91</v>
      </c>
      <c r="F48" s="63">
        <v>12436147.43</v>
      </c>
      <c r="G48" s="63">
        <v>9698205.0299999993</v>
      </c>
      <c r="H48" s="67">
        <f t="shared" si="7"/>
        <v>22134352.460000001</v>
      </c>
    </row>
    <row r="49" spans="1:8">
      <c r="A49" s="62">
        <v>27</v>
      </c>
      <c r="B49" s="65" t="s">
        <v>163</v>
      </c>
      <c r="C49" s="63">
        <v>102449809.12</v>
      </c>
      <c r="D49" s="63">
        <v>0</v>
      </c>
      <c r="E49" s="66">
        <f t="shared" si="6"/>
        <v>102449809.12</v>
      </c>
      <c r="F49" s="63">
        <v>109041694.83</v>
      </c>
      <c r="G49" s="63">
        <v>0</v>
      </c>
      <c r="H49" s="67">
        <f t="shared" si="7"/>
        <v>109041694.83</v>
      </c>
    </row>
    <row r="50" spans="1:8">
      <c r="A50" s="62">
        <v>28</v>
      </c>
      <c r="B50" s="65" t="s">
        <v>162</v>
      </c>
      <c r="C50" s="63">
        <v>5790131.5999999996</v>
      </c>
      <c r="D50" s="63">
        <v>0</v>
      </c>
      <c r="E50" s="66">
        <f t="shared" si="6"/>
        <v>5790131.5999999996</v>
      </c>
      <c r="F50" s="63">
        <v>5070776.8899999997</v>
      </c>
      <c r="G50" s="63">
        <v>0</v>
      </c>
      <c r="H50" s="67">
        <f t="shared" si="7"/>
        <v>5070776.8899999997</v>
      </c>
    </row>
    <row r="51" spans="1:8">
      <c r="A51" s="62">
        <v>29</v>
      </c>
      <c r="B51" s="65" t="s">
        <v>161</v>
      </c>
      <c r="C51" s="63">
        <v>42235867.259999998</v>
      </c>
      <c r="D51" s="63">
        <v>0</v>
      </c>
      <c r="E51" s="66">
        <f t="shared" si="6"/>
        <v>42235867.259999998</v>
      </c>
      <c r="F51" s="63">
        <v>27630908.559999999</v>
      </c>
      <c r="G51" s="63">
        <v>0</v>
      </c>
      <c r="H51" s="67">
        <f t="shared" si="7"/>
        <v>27630908.559999999</v>
      </c>
    </row>
    <row r="52" spans="1:8">
      <c r="A52" s="62">
        <v>30</v>
      </c>
      <c r="B52" s="65" t="s">
        <v>160</v>
      </c>
      <c r="C52" s="63">
        <v>25018385.379999999</v>
      </c>
      <c r="D52" s="63">
        <v>401463.88</v>
      </c>
      <c r="E52" s="66">
        <f t="shared" si="6"/>
        <v>25419849.259999998</v>
      </c>
      <c r="F52" s="63">
        <v>19565265.149999999</v>
      </c>
      <c r="G52" s="63">
        <v>551509.84</v>
      </c>
      <c r="H52" s="67">
        <f t="shared" si="7"/>
        <v>20116774.989999998</v>
      </c>
    </row>
    <row r="53" spans="1:8">
      <c r="A53" s="62">
        <v>31</v>
      </c>
      <c r="B53" s="74" t="s">
        <v>285</v>
      </c>
      <c r="C53" s="68">
        <f>C47+C48+C49+C50+C51+C52</f>
        <v>191656551.13999999</v>
      </c>
      <c r="D53" s="68">
        <f>D47+D48+D49+D50+D51+D52</f>
        <v>14349124.790000001</v>
      </c>
      <c r="E53" s="66">
        <f t="shared" si="6"/>
        <v>206005675.92999998</v>
      </c>
      <c r="F53" s="68">
        <f>F47+F48+F49+F50+F51+F52</f>
        <v>179457042.59999999</v>
      </c>
      <c r="G53" s="68">
        <f>G47+G48+G49+G50+G51+G52</f>
        <v>16275047.359999999</v>
      </c>
      <c r="H53" s="66">
        <f t="shared" si="7"/>
        <v>195732089.95999998</v>
      </c>
    </row>
    <row r="54" spans="1:8">
      <c r="A54" s="62">
        <v>32</v>
      </c>
      <c r="B54" s="74" t="s">
        <v>286</v>
      </c>
      <c r="C54" s="68">
        <f>C45-C53</f>
        <v>-26080893.579999983</v>
      </c>
      <c r="D54" s="68">
        <f>D45-D53</f>
        <v>-9560844.6500000022</v>
      </c>
      <c r="E54" s="66">
        <f t="shared" si="6"/>
        <v>-35641738.229999989</v>
      </c>
      <c r="F54" s="68">
        <f>F45-F53</f>
        <v>-39422976.099999964</v>
      </c>
      <c r="G54" s="68">
        <f>G45-G53</f>
        <v>-18512969.130000003</v>
      </c>
      <c r="H54" s="66">
        <f t="shared" si="7"/>
        <v>-57935945.229999967</v>
      </c>
    </row>
    <row r="55" spans="1:8">
      <c r="A55" s="62"/>
      <c r="B55" s="75"/>
      <c r="C55" s="76"/>
      <c r="D55" s="76"/>
      <c r="E55" s="72"/>
      <c r="F55" s="76"/>
      <c r="G55" s="76"/>
      <c r="H55" s="73"/>
    </row>
    <row r="56" spans="1:8">
      <c r="A56" s="62">
        <v>33</v>
      </c>
      <c r="B56" s="74" t="s">
        <v>159</v>
      </c>
      <c r="C56" s="68">
        <f>C31+C54</f>
        <v>170454045.93000001</v>
      </c>
      <c r="D56" s="68">
        <f>D31+D54</f>
        <v>61251207.297800153</v>
      </c>
      <c r="E56" s="66">
        <f>C56+D56</f>
        <v>231705253.22780016</v>
      </c>
      <c r="F56" s="68">
        <f>F31+F54</f>
        <v>200394542.24000001</v>
      </c>
      <c r="G56" s="68">
        <f>G31+G54</f>
        <v>71616905.330799103</v>
      </c>
      <c r="H56" s="67">
        <f>F56+G56</f>
        <v>272011447.57079911</v>
      </c>
    </row>
    <row r="57" spans="1:8">
      <c r="A57" s="62"/>
      <c r="B57" s="75"/>
      <c r="C57" s="76"/>
      <c r="D57" s="76"/>
      <c r="E57" s="72"/>
      <c r="F57" s="76"/>
      <c r="G57" s="76"/>
      <c r="H57" s="73"/>
    </row>
    <row r="58" spans="1:8">
      <c r="A58" s="62">
        <v>34</v>
      </c>
      <c r="B58" s="65" t="s">
        <v>158</v>
      </c>
      <c r="C58" s="63">
        <v>399000636.23390001</v>
      </c>
      <c r="D58" s="63">
        <v>-248126.62</v>
      </c>
      <c r="E58" s="66">
        <f>C58+D58</f>
        <v>398752509.61390001</v>
      </c>
      <c r="F58" s="63">
        <v>76266164.424999997</v>
      </c>
      <c r="G58" s="63">
        <v>-713835.17</v>
      </c>
      <c r="H58" s="67">
        <f>F58+G58</f>
        <v>75552329.254999995</v>
      </c>
    </row>
    <row r="59" spans="1:8" s="257" customFormat="1">
      <c r="A59" s="62">
        <v>35</v>
      </c>
      <c r="B59" s="65" t="s">
        <v>157</v>
      </c>
      <c r="C59" s="63">
        <v>9182727.1799999997</v>
      </c>
      <c r="D59" s="63">
        <v>0</v>
      </c>
      <c r="E59" s="66">
        <f>C59+D59</f>
        <v>9182727.1799999997</v>
      </c>
      <c r="F59" s="63">
        <v>-8297040.3799999999</v>
      </c>
      <c r="G59" s="63">
        <v>0</v>
      </c>
      <c r="H59" s="67">
        <f>F59+G59</f>
        <v>-8297040.3799999999</v>
      </c>
    </row>
    <row r="60" spans="1:8">
      <c r="A60" s="62">
        <v>36</v>
      </c>
      <c r="B60" s="65" t="s">
        <v>156</v>
      </c>
      <c r="C60" s="63">
        <v>22277364.473900001</v>
      </c>
      <c r="D60" s="63">
        <v>1343020.37</v>
      </c>
      <c r="E60" s="66">
        <f>C60+D60</f>
        <v>23620384.843900003</v>
      </c>
      <c r="F60" s="63">
        <v>16937019</v>
      </c>
      <c r="G60" s="63">
        <v>12908100</v>
      </c>
      <c r="H60" s="67">
        <f>F60+G60</f>
        <v>29845119</v>
      </c>
    </row>
    <row r="61" spans="1:8">
      <c r="A61" s="62">
        <v>37</v>
      </c>
      <c r="B61" s="74" t="s">
        <v>155</v>
      </c>
      <c r="C61" s="68">
        <f>C58+C59+C60</f>
        <v>430460727.88780004</v>
      </c>
      <c r="D61" s="68">
        <f>D58+D59+D60</f>
        <v>1094893.75</v>
      </c>
      <c r="E61" s="66">
        <f>C61+D61</f>
        <v>431555621.63780004</v>
      </c>
      <c r="F61" s="68">
        <f>F58+F59+F60</f>
        <v>84906143.045000002</v>
      </c>
      <c r="G61" s="68">
        <f>G58+G59+G60</f>
        <v>12194264.83</v>
      </c>
      <c r="H61" s="67">
        <f>F61+G61</f>
        <v>97100407.875</v>
      </c>
    </row>
    <row r="62" spans="1:8">
      <c r="A62" s="62"/>
      <c r="B62" s="79"/>
      <c r="C62" s="71"/>
      <c r="D62" s="71"/>
      <c r="E62" s="72"/>
      <c r="F62" s="71"/>
      <c r="G62" s="71"/>
      <c r="H62" s="73"/>
    </row>
    <row r="63" spans="1:8">
      <c r="A63" s="62">
        <v>38</v>
      </c>
      <c r="B63" s="80" t="s">
        <v>154</v>
      </c>
      <c r="C63" s="68">
        <f>C56-C61</f>
        <v>-260006681.95780003</v>
      </c>
      <c r="D63" s="68">
        <f>D56-D61</f>
        <v>60156313.547800153</v>
      </c>
      <c r="E63" s="66">
        <f>C63+D63</f>
        <v>-199850368.40999988</v>
      </c>
      <c r="F63" s="68">
        <f>F56-F61</f>
        <v>115488399.19500001</v>
      </c>
      <c r="G63" s="68">
        <f>G56-G61</f>
        <v>59422640.500799105</v>
      </c>
      <c r="H63" s="67">
        <f>F63+G63</f>
        <v>174911039.69579911</v>
      </c>
    </row>
    <row r="64" spans="1:8">
      <c r="A64" s="58">
        <v>39</v>
      </c>
      <c r="B64" s="65" t="s">
        <v>153</v>
      </c>
      <c r="C64" s="81">
        <v>-44845506</v>
      </c>
      <c r="D64" s="81"/>
      <c r="E64" s="66">
        <f>C64+D64</f>
        <v>-44845506</v>
      </c>
      <c r="F64" s="81">
        <v>17000000</v>
      </c>
      <c r="G64" s="81"/>
      <c r="H64" s="67">
        <f>F64+G64</f>
        <v>17000000</v>
      </c>
    </row>
    <row r="65" spans="1:8">
      <c r="A65" s="62">
        <v>40</v>
      </c>
      <c r="B65" s="74" t="s">
        <v>152</v>
      </c>
      <c r="C65" s="68">
        <f>C63-C64</f>
        <v>-215161175.95780003</v>
      </c>
      <c r="D65" s="68">
        <f>D63-D64</f>
        <v>60156313.547800153</v>
      </c>
      <c r="E65" s="66">
        <f>C65+D65</f>
        <v>-155004862.40999988</v>
      </c>
      <c r="F65" s="68">
        <f>F63-F64</f>
        <v>98488399.195000008</v>
      </c>
      <c r="G65" s="68">
        <f>G63-G64</f>
        <v>59422640.500799105</v>
      </c>
      <c r="H65" s="67">
        <f>F65+G65</f>
        <v>157911039.69579911</v>
      </c>
    </row>
    <row r="66" spans="1:8">
      <c r="A66" s="58">
        <v>41</v>
      </c>
      <c r="B66" s="65" t="s">
        <v>151</v>
      </c>
      <c r="C66" s="81">
        <v>-2159129.59</v>
      </c>
      <c r="D66" s="81"/>
      <c r="E66" s="66">
        <f>C66+D66</f>
        <v>-2159129.59</v>
      </c>
      <c r="F66" s="81">
        <v>-9558433.2200000007</v>
      </c>
      <c r="G66" s="81"/>
      <c r="H66" s="67">
        <f>F66+G66</f>
        <v>-9558433.2200000007</v>
      </c>
    </row>
    <row r="67" spans="1:8" ht="13.5" thickBot="1">
      <c r="A67" s="82">
        <v>42</v>
      </c>
      <c r="B67" s="83" t="s">
        <v>150</v>
      </c>
      <c r="C67" s="84">
        <f>C65+C66</f>
        <v>-217320305.54780003</v>
      </c>
      <c r="D67" s="84">
        <f>D65+D66</f>
        <v>60156313.547800153</v>
      </c>
      <c r="E67" s="85">
        <f>C67+D67</f>
        <v>-157163991.99999988</v>
      </c>
      <c r="F67" s="84">
        <f>F65+F66</f>
        <v>88929965.975000009</v>
      </c>
      <c r="G67" s="84">
        <f>G65+G66</f>
        <v>59422640.500799105</v>
      </c>
      <c r="H67" s="86">
        <f>F67+G67</f>
        <v>148352606.47579911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7" width="13.42578125" style="5" bestFit="1" customWidth="1"/>
    <col min="8" max="8" width="14.42578125" style="5" bestFit="1" customWidth="1"/>
    <col min="9" max="16384" width="9.140625" style="5"/>
  </cols>
  <sheetData>
    <row r="1" spans="1:8">
      <c r="A1" s="2" t="s">
        <v>35</v>
      </c>
      <c r="B1" s="5" t="s">
        <v>504</v>
      </c>
    </row>
    <row r="2" spans="1:8">
      <c r="A2" s="2" t="s">
        <v>36</v>
      </c>
      <c r="B2" s="485">
        <f>'1. key ratios '!B2</f>
        <v>44012</v>
      </c>
    </row>
    <row r="3" spans="1:8">
      <c r="A3" s="4"/>
    </row>
    <row r="4" spans="1:8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8">
      <c r="A5" s="521" t="s">
        <v>11</v>
      </c>
      <c r="B5" s="523" t="s">
        <v>351</v>
      </c>
      <c r="C5" s="517" t="s">
        <v>73</v>
      </c>
      <c r="D5" s="518"/>
      <c r="E5" s="519"/>
      <c r="F5" s="517" t="s">
        <v>77</v>
      </c>
      <c r="G5" s="518"/>
      <c r="H5" s="520"/>
    </row>
    <row r="6" spans="1:8">
      <c r="A6" s="522"/>
      <c r="B6" s="524"/>
      <c r="C6" s="33" t="s">
        <v>298</v>
      </c>
      <c r="D6" s="33" t="s">
        <v>127</v>
      </c>
      <c r="E6" s="33" t="s">
        <v>114</v>
      </c>
      <c r="F6" s="33" t="s">
        <v>298</v>
      </c>
      <c r="G6" s="33" t="s">
        <v>127</v>
      </c>
      <c r="H6" s="34" t="s">
        <v>114</v>
      </c>
    </row>
    <row r="7" spans="1:8" s="19" customFormat="1">
      <c r="A7" s="236">
        <v>1</v>
      </c>
      <c r="B7" s="237" t="s">
        <v>385</v>
      </c>
      <c r="C7" s="39"/>
      <c r="D7" s="39"/>
      <c r="E7" s="238">
        <f>C7+D7</f>
        <v>0</v>
      </c>
      <c r="F7" s="39"/>
      <c r="G7" s="39"/>
      <c r="H7" s="40">
        <f t="shared" ref="H7:H53" si="0">F7+G7</f>
        <v>0</v>
      </c>
    </row>
    <row r="8" spans="1:8" s="19" customFormat="1">
      <c r="A8" s="236">
        <v>1.1000000000000001</v>
      </c>
      <c r="B8" s="291" t="s">
        <v>316</v>
      </c>
      <c r="C8" s="39">
        <v>640657229.92999995</v>
      </c>
      <c r="D8" s="39">
        <v>716459285.8211</v>
      </c>
      <c r="E8" s="238">
        <f t="shared" ref="E8:E53" si="1">C8+D8</f>
        <v>1357116515.7511001</v>
      </c>
      <c r="F8" s="39">
        <v>501109375.67000002</v>
      </c>
      <c r="G8" s="39">
        <v>594194262.85769999</v>
      </c>
      <c r="H8" s="40">
        <f t="shared" si="0"/>
        <v>1095303638.5276999</v>
      </c>
    </row>
    <row r="9" spans="1:8" s="19" customFormat="1">
      <c r="A9" s="236">
        <v>1.2</v>
      </c>
      <c r="B9" s="291" t="s">
        <v>317</v>
      </c>
      <c r="C9" s="39">
        <v>0</v>
      </c>
      <c r="D9" s="39">
        <v>98583331.940000013</v>
      </c>
      <c r="E9" s="238">
        <f t="shared" si="1"/>
        <v>98583331.940000013</v>
      </c>
      <c r="F9" s="39">
        <v>0</v>
      </c>
      <c r="G9" s="39">
        <v>46411712.110000014</v>
      </c>
      <c r="H9" s="40">
        <f t="shared" si="0"/>
        <v>46411712.110000014</v>
      </c>
    </row>
    <row r="10" spans="1:8" s="19" customFormat="1">
      <c r="A10" s="236">
        <v>1.3</v>
      </c>
      <c r="B10" s="291" t="s">
        <v>318</v>
      </c>
      <c r="C10" s="39">
        <v>201189289</v>
      </c>
      <c r="D10" s="39">
        <v>14217759.283999994</v>
      </c>
      <c r="E10" s="238">
        <f t="shared" si="1"/>
        <v>215407048.28399998</v>
      </c>
      <c r="F10" s="39">
        <v>215534314.65000001</v>
      </c>
      <c r="G10" s="39">
        <v>13203569.783199988</v>
      </c>
      <c r="H10" s="40">
        <f t="shared" si="0"/>
        <v>228737884.4332</v>
      </c>
    </row>
    <row r="11" spans="1:8" s="19" customFormat="1">
      <c r="A11" s="236">
        <v>1.4</v>
      </c>
      <c r="B11" s="291" t="s">
        <v>299</v>
      </c>
      <c r="C11" s="39">
        <v>108364227.61</v>
      </c>
      <c r="D11" s="39">
        <v>188126910.77919999</v>
      </c>
      <c r="E11" s="238">
        <f t="shared" si="1"/>
        <v>296491138.38919997</v>
      </c>
      <c r="F11" s="39">
        <v>65970757.390000001</v>
      </c>
      <c r="G11" s="39">
        <v>137803640.52669999</v>
      </c>
      <c r="H11" s="40">
        <f t="shared" si="0"/>
        <v>203774397.91670001</v>
      </c>
    </row>
    <row r="12" spans="1:8" s="19" customFormat="1" ht="29.25" customHeight="1">
      <c r="A12" s="236">
        <v>2</v>
      </c>
      <c r="B12" s="240" t="s">
        <v>320</v>
      </c>
      <c r="C12" s="39">
        <v>0</v>
      </c>
      <c r="D12" s="39">
        <v>0</v>
      </c>
      <c r="E12" s="238">
        <f t="shared" si="1"/>
        <v>0</v>
      </c>
      <c r="F12" s="39">
        <v>0</v>
      </c>
      <c r="G12" s="39">
        <v>0</v>
      </c>
      <c r="H12" s="40">
        <f t="shared" si="0"/>
        <v>0</v>
      </c>
    </row>
    <row r="13" spans="1:8" s="19" customFormat="1" ht="19.899999999999999" customHeight="1">
      <c r="A13" s="236">
        <v>3</v>
      </c>
      <c r="B13" s="240" t="s">
        <v>319</v>
      </c>
      <c r="C13" s="39"/>
      <c r="D13" s="39"/>
      <c r="E13" s="238">
        <f t="shared" si="1"/>
        <v>0</v>
      </c>
      <c r="F13" s="39"/>
      <c r="G13" s="39"/>
      <c r="H13" s="40">
        <f t="shared" si="0"/>
        <v>0</v>
      </c>
    </row>
    <row r="14" spans="1:8" s="19" customFormat="1">
      <c r="A14" s="236">
        <v>3.1</v>
      </c>
      <c r="B14" s="292" t="s">
        <v>300</v>
      </c>
      <c r="C14" s="39">
        <v>1889748000</v>
      </c>
      <c r="D14" s="39">
        <v>0</v>
      </c>
      <c r="E14" s="238">
        <f t="shared" si="1"/>
        <v>1889748000</v>
      </c>
      <c r="F14" s="39">
        <v>1411872000</v>
      </c>
      <c r="G14" s="39">
        <v>0</v>
      </c>
      <c r="H14" s="40">
        <f t="shared" si="0"/>
        <v>1411872000</v>
      </c>
    </row>
    <row r="15" spans="1:8" s="19" customFormat="1">
      <c r="A15" s="236">
        <v>3.2</v>
      </c>
      <c r="B15" s="292" t="s">
        <v>301</v>
      </c>
      <c r="C15" s="39"/>
      <c r="D15" s="39"/>
      <c r="E15" s="238">
        <f t="shared" si="1"/>
        <v>0</v>
      </c>
      <c r="F15" s="39"/>
      <c r="G15" s="39"/>
      <c r="H15" s="40">
        <f t="shared" si="0"/>
        <v>0</v>
      </c>
    </row>
    <row r="16" spans="1:8" s="19" customFormat="1">
      <c r="A16" s="236">
        <v>4</v>
      </c>
      <c r="B16" s="295" t="s">
        <v>330</v>
      </c>
      <c r="C16" s="39"/>
      <c r="D16" s="39"/>
      <c r="E16" s="238">
        <f t="shared" si="1"/>
        <v>0</v>
      </c>
      <c r="F16" s="39"/>
      <c r="G16" s="39"/>
      <c r="H16" s="40">
        <f t="shared" si="0"/>
        <v>0</v>
      </c>
    </row>
    <row r="17" spans="1:8" s="19" customFormat="1">
      <c r="A17" s="236">
        <v>4.0999999999999996</v>
      </c>
      <c r="B17" s="292" t="s">
        <v>321</v>
      </c>
      <c r="C17" s="39">
        <v>247062315.69999999</v>
      </c>
      <c r="D17" s="39">
        <v>243093562.18000001</v>
      </c>
      <c r="E17" s="238">
        <f t="shared" si="1"/>
        <v>490155877.88</v>
      </c>
      <c r="F17" s="39">
        <v>268126005.99000001</v>
      </c>
      <c r="G17" s="39">
        <v>184069133.31999999</v>
      </c>
      <c r="H17" s="40">
        <f t="shared" si="0"/>
        <v>452195139.31</v>
      </c>
    </row>
    <row r="18" spans="1:8" s="19" customFormat="1">
      <c r="A18" s="236">
        <v>4.2</v>
      </c>
      <c r="B18" s="292" t="s">
        <v>315</v>
      </c>
      <c r="C18" s="39">
        <v>439847761.81999999</v>
      </c>
      <c r="D18" s="39">
        <v>466912749.84859997</v>
      </c>
      <c r="E18" s="238">
        <f t="shared" si="1"/>
        <v>906760511.66859996</v>
      </c>
      <c r="F18" s="39">
        <v>262486692.94999999</v>
      </c>
      <c r="G18" s="39">
        <v>375428880.93300003</v>
      </c>
      <c r="H18" s="40">
        <f t="shared" si="0"/>
        <v>637915573.88300002</v>
      </c>
    </row>
    <row r="19" spans="1:8" s="19" customFormat="1">
      <c r="A19" s="236">
        <v>5</v>
      </c>
      <c r="B19" s="240" t="s">
        <v>329</v>
      </c>
      <c r="C19" s="39"/>
      <c r="D19" s="39"/>
      <c r="E19" s="238">
        <f t="shared" si="1"/>
        <v>0</v>
      </c>
      <c r="F19" s="39"/>
      <c r="G19" s="39"/>
      <c r="H19" s="40">
        <f t="shared" si="0"/>
        <v>0</v>
      </c>
    </row>
    <row r="20" spans="1:8" s="19" customFormat="1">
      <c r="A20" s="236">
        <v>5.0999999999999996</v>
      </c>
      <c r="B20" s="293" t="s">
        <v>304</v>
      </c>
      <c r="C20" s="39">
        <v>119794095.41</v>
      </c>
      <c r="D20" s="39">
        <v>282935478.58999997</v>
      </c>
      <c r="E20" s="238">
        <f t="shared" si="1"/>
        <v>402729574</v>
      </c>
      <c r="F20" s="39">
        <v>64730396.920000002</v>
      </c>
      <c r="G20" s="39">
        <v>221616929.84999999</v>
      </c>
      <c r="H20" s="40">
        <f t="shared" si="0"/>
        <v>286347326.76999998</v>
      </c>
    </row>
    <row r="21" spans="1:8" s="19" customFormat="1">
      <c r="A21" s="236">
        <v>5.2</v>
      </c>
      <c r="B21" s="293" t="s">
        <v>303</v>
      </c>
      <c r="C21" s="39">
        <v>98840714.409999996</v>
      </c>
      <c r="D21" s="39">
        <v>958233.65</v>
      </c>
      <c r="E21" s="238">
        <f t="shared" si="1"/>
        <v>99798948.060000002</v>
      </c>
      <c r="F21" s="39">
        <v>86010441.489999995</v>
      </c>
      <c r="G21" s="39">
        <v>1998341.33</v>
      </c>
      <c r="H21" s="40">
        <f t="shared" si="0"/>
        <v>88008782.819999993</v>
      </c>
    </row>
    <row r="22" spans="1:8" s="19" customFormat="1">
      <c r="A22" s="236">
        <v>5.3</v>
      </c>
      <c r="B22" s="293" t="s">
        <v>302</v>
      </c>
      <c r="C22" s="39">
        <v>8026566385.3400011</v>
      </c>
      <c r="D22" s="39">
        <v>10777271283.570002</v>
      </c>
      <c r="E22" s="238">
        <f t="shared" si="1"/>
        <v>18803837668.910004</v>
      </c>
      <c r="F22" s="39">
        <v>6228675395.170001</v>
      </c>
      <c r="G22" s="39">
        <v>9661199344.3100014</v>
      </c>
      <c r="H22" s="40">
        <f t="shared" si="0"/>
        <v>15889874739.480003</v>
      </c>
    </row>
    <row r="23" spans="1:8" s="19" customFormat="1">
      <c r="A23" s="236" t="s">
        <v>20</v>
      </c>
      <c r="B23" s="241" t="s">
        <v>80</v>
      </c>
      <c r="C23" s="39">
        <v>5930422474.2700005</v>
      </c>
      <c r="D23" s="39">
        <v>4848839383.8400002</v>
      </c>
      <c r="E23" s="238">
        <f t="shared" si="1"/>
        <v>10779261858.110001</v>
      </c>
      <c r="F23" s="39">
        <v>4517347639.8900003</v>
      </c>
      <c r="G23" s="39">
        <v>4500104520.5699997</v>
      </c>
      <c r="H23" s="40">
        <f t="shared" si="0"/>
        <v>9017452160.4599991</v>
      </c>
    </row>
    <row r="24" spans="1:8" s="19" customFormat="1">
      <c r="A24" s="236" t="s">
        <v>21</v>
      </c>
      <c r="B24" s="241" t="s">
        <v>81</v>
      </c>
      <c r="C24" s="39">
        <v>1283396769.21</v>
      </c>
      <c r="D24" s="39">
        <v>4388310236.04</v>
      </c>
      <c r="E24" s="238">
        <f t="shared" si="1"/>
        <v>5671707005.25</v>
      </c>
      <c r="F24" s="39">
        <v>1094826556.9000001</v>
      </c>
      <c r="G24" s="39">
        <v>3961428768.1100001</v>
      </c>
      <c r="H24" s="40">
        <f t="shared" si="0"/>
        <v>5056255325.0100002</v>
      </c>
    </row>
    <row r="25" spans="1:8" s="19" customFormat="1">
      <c r="A25" s="236" t="s">
        <v>22</v>
      </c>
      <c r="B25" s="241" t="s">
        <v>82</v>
      </c>
      <c r="C25" s="39">
        <v>0</v>
      </c>
      <c r="D25" s="39">
        <v>0</v>
      </c>
      <c r="E25" s="238">
        <f t="shared" si="1"/>
        <v>0</v>
      </c>
      <c r="F25" s="39">
        <v>0</v>
      </c>
      <c r="G25" s="39">
        <v>0</v>
      </c>
      <c r="H25" s="40">
        <f t="shared" si="0"/>
        <v>0</v>
      </c>
    </row>
    <row r="26" spans="1:8" s="19" customFormat="1">
      <c r="A26" s="236" t="s">
        <v>23</v>
      </c>
      <c r="B26" s="241" t="s">
        <v>83</v>
      </c>
      <c r="C26" s="39">
        <v>812743692.23000002</v>
      </c>
      <c r="D26" s="39">
        <v>1540121663.6900001</v>
      </c>
      <c r="E26" s="238">
        <f t="shared" si="1"/>
        <v>2352865355.9200001</v>
      </c>
      <c r="F26" s="39">
        <v>616501198.38</v>
      </c>
      <c r="G26" s="39">
        <v>1199666055.6300001</v>
      </c>
      <c r="H26" s="40">
        <f t="shared" si="0"/>
        <v>1816167254.0100002</v>
      </c>
    </row>
    <row r="27" spans="1:8" s="19" customFormat="1">
      <c r="A27" s="236" t="s">
        <v>24</v>
      </c>
      <c r="B27" s="241" t="s">
        <v>84</v>
      </c>
      <c r="C27" s="39">
        <v>3449.63</v>
      </c>
      <c r="D27" s="39">
        <v>0</v>
      </c>
      <c r="E27" s="238">
        <f t="shared" si="1"/>
        <v>3449.63</v>
      </c>
      <c r="F27" s="39">
        <v>0</v>
      </c>
      <c r="G27" s="39">
        <v>0</v>
      </c>
      <c r="H27" s="40">
        <f t="shared" si="0"/>
        <v>0</v>
      </c>
    </row>
    <row r="28" spans="1:8" s="19" customFormat="1">
      <c r="A28" s="236">
        <v>5.4</v>
      </c>
      <c r="B28" s="293" t="s">
        <v>305</v>
      </c>
      <c r="C28" s="39">
        <v>282863641.98000002</v>
      </c>
      <c r="D28" s="39">
        <v>730074711.82000005</v>
      </c>
      <c r="E28" s="238">
        <f t="shared" si="1"/>
        <v>1012938353.8000001</v>
      </c>
      <c r="F28" s="39">
        <v>241707106.16</v>
      </c>
      <c r="G28" s="39">
        <v>1130055522.0699999</v>
      </c>
      <c r="H28" s="40">
        <f t="shared" si="0"/>
        <v>1371762628.23</v>
      </c>
    </row>
    <row r="29" spans="1:8" s="19" customFormat="1">
      <c r="A29" s="236">
        <v>5.5</v>
      </c>
      <c r="B29" s="293" t="s">
        <v>306</v>
      </c>
      <c r="C29" s="39">
        <v>0</v>
      </c>
      <c r="D29" s="39">
        <v>0</v>
      </c>
      <c r="E29" s="238">
        <f t="shared" si="1"/>
        <v>0</v>
      </c>
      <c r="F29" s="39">
        <v>0</v>
      </c>
      <c r="G29" s="39">
        <v>0</v>
      </c>
      <c r="H29" s="40">
        <f t="shared" si="0"/>
        <v>0</v>
      </c>
    </row>
    <row r="30" spans="1:8" s="19" customFormat="1">
      <c r="A30" s="236">
        <v>5.6</v>
      </c>
      <c r="B30" s="293" t="s">
        <v>307</v>
      </c>
      <c r="C30" s="39">
        <v>199043139.03</v>
      </c>
      <c r="D30" s="39">
        <v>1327170957.45</v>
      </c>
      <c r="E30" s="238">
        <f t="shared" si="1"/>
        <v>1526214096.48</v>
      </c>
      <c r="F30" s="39">
        <v>139153000.40000001</v>
      </c>
      <c r="G30" s="39">
        <v>901112279.28999996</v>
      </c>
      <c r="H30" s="40">
        <f t="shared" si="0"/>
        <v>1040265279.6899999</v>
      </c>
    </row>
    <row r="31" spans="1:8" s="19" customFormat="1">
      <c r="A31" s="236">
        <v>5.7</v>
      </c>
      <c r="B31" s="293" t="s">
        <v>84</v>
      </c>
      <c r="C31" s="39">
        <v>1692134469.3599999</v>
      </c>
      <c r="D31" s="39">
        <v>3945950799.9299998</v>
      </c>
      <c r="E31" s="238">
        <f t="shared" si="1"/>
        <v>5638085269.29</v>
      </c>
      <c r="F31" s="39">
        <v>1319056476.5899999</v>
      </c>
      <c r="G31" s="39">
        <v>3235409809.3000002</v>
      </c>
      <c r="H31" s="40">
        <f t="shared" si="0"/>
        <v>4554466285.8900003</v>
      </c>
    </row>
    <row r="32" spans="1:8" s="19" customFormat="1">
      <c r="A32" s="236">
        <v>6</v>
      </c>
      <c r="B32" s="240" t="s">
        <v>335</v>
      </c>
      <c r="C32" s="39"/>
      <c r="D32" s="39"/>
      <c r="E32" s="238">
        <f t="shared" si="1"/>
        <v>0</v>
      </c>
      <c r="F32" s="39"/>
      <c r="G32" s="39"/>
      <c r="H32" s="40">
        <f t="shared" si="0"/>
        <v>0</v>
      </c>
    </row>
    <row r="33" spans="1:8" s="19" customFormat="1">
      <c r="A33" s="236">
        <v>6.1</v>
      </c>
      <c r="B33" s="294" t="s">
        <v>325</v>
      </c>
      <c r="C33" s="39">
        <v>133693206.45</v>
      </c>
      <c r="D33" s="39">
        <v>2849082304.5496998</v>
      </c>
      <c r="E33" s="238">
        <f t="shared" si="1"/>
        <v>2982775510.9996996</v>
      </c>
      <c r="F33" s="39">
        <v>96902559.609999999</v>
      </c>
      <c r="G33" s="39">
        <v>1883341780.5086999</v>
      </c>
      <c r="H33" s="40">
        <f t="shared" si="0"/>
        <v>1980244340.1186998</v>
      </c>
    </row>
    <row r="34" spans="1:8" s="19" customFormat="1">
      <c r="A34" s="236">
        <v>6.2</v>
      </c>
      <c r="B34" s="294" t="s">
        <v>326</v>
      </c>
      <c r="C34" s="39">
        <v>84050844.549999997</v>
      </c>
      <c r="D34" s="39">
        <v>2902086107.3755002</v>
      </c>
      <c r="E34" s="238">
        <f t="shared" si="1"/>
        <v>2986136951.9255004</v>
      </c>
      <c r="F34" s="39">
        <v>127152238.8</v>
      </c>
      <c r="G34" s="39">
        <v>1818741472.155</v>
      </c>
      <c r="H34" s="40">
        <f t="shared" si="0"/>
        <v>1945893710.9549999</v>
      </c>
    </row>
    <row r="35" spans="1:8" s="19" customFormat="1">
      <c r="A35" s="236">
        <v>6.3</v>
      </c>
      <c r="B35" s="294" t="s">
        <v>322</v>
      </c>
      <c r="C35" s="39"/>
      <c r="D35" s="39">
        <v>0</v>
      </c>
      <c r="E35" s="238">
        <f t="shared" si="1"/>
        <v>0</v>
      </c>
      <c r="F35" s="39"/>
      <c r="G35" s="39">
        <v>1187180000</v>
      </c>
      <c r="H35" s="40">
        <f t="shared" si="0"/>
        <v>1187180000</v>
      </c>
    </row>
    <row r="36" spans="1:8" s="19" customFormat="1">
      <c r="A36" s="236">
        <v>6.4</v>
      </c>
      <c r="B36" s="294" t="s">
        <v>323</v>
      </c>
      <c r="C36" s="39"/>
      <c r="D36" s="39"/>
      <c r="E36" s="238">
        <f t="shared" si="1"/>
        <v>0</v>
      </c>
      <c r="F36" s="39"/>
      <c r="G36" s="39"/>
      <c r="H36" s="40">
        <f t="shared" si="0"/>
        <v>0</v>
      </c>
    </row>
    <row r="37" spans="1:8" s="19" customFormat="1">
      <c r="A37" s="236">
        <v>6.5</v>
      </c>
      <c r="B37" s="294" t="s">
        <v>324</v>
      </c>
      <c r="C37" s="39"/>
      <c r="D37" s="39">
        <v>15581520</v>
      </c>
      <c r="E37" s="238">
        <f t="shared" si="1"/>
        <v>15581520</v>
      </c>
      <c r="F37" s="39"/>
      <c r="G37" s="39">
        <v>14740500</v>
      </c>
      <c r="H37" s="40">
        <f t="shared" si="0"/>
        <v>14740500</v>
      </c>
    </row>
    <row r="38" spans="1:8" s="19" customFormat="1">
      <c r="A38" s="236">
        <v>6.6</v>
      </c>
      <c r="B38" s="294" t="s">
        <v>327</v>
      </c>
      <c r="C38" s="39"/>
      <c r="D38" s="39"/>
      <c r="E38" s="238">
        <f t="shared" si="1"/>
        <v>0</v>
      </c>
      <c r="F38" s="39"/>
      <c r="G38" s="39"/>
      <c r="H38" s="40">
        <f t="shared" si="0"/>
        <v>0</v>
      </c>
    </row>
    <row r="39" spans="1:8" s="19" customFormat="1">
      <c r="A39" s="236">
        <v>6.7</v>
      </c>
      <c r="B39" s="294" t="s">
        <v>328</v>
      </c>
      <c r="C39" s="39"/>
      <c r="D39" s="39"/>
      <c r="E39" s="238">
        <f t="shared" si="1"/>
        <v>0</v>
      </c>
      <c r="F39" s="39"/>
      <c r="G39" s="39"/>
      <c r="H39" s="40">
        <f t="shared" si="0"/>
        <v>0</v>
      </c>
    </row>
    <row r="40" spans="1:8" s="19" customFormat="1">
      <c r="A40" s="236">
        <v>7</v>
      </c>
      <c r="B40" s="240" t="s">
        <v>331</v>
      </c>
      <c r="C40" s="39"/>
      <c r="D40" s="39"/>
      <c r="E40" s="238">
        <f t="shared" si="1"/>
        <v>0</v>
      </c>
      <c r="F40" s="39"/>
      <c r="G40" s="39"/>
      <c r="H40" s="40">
        <f t="shared" si="0"/>
        <v>0</v>
      </c>
    </row>
    <row r="41" spans="1:8" s="19" customFormat="1">
      <c r="A41" s="236">
        <v>7.1</v>
      </c>
      <c r="B41" s="239" t="s">
        <v>332</v>
      </c>
      <c r="C41" s="39">
        <v>1293688.7</v>
      </c>
      <c r="D41" s="39">
        <v>2747551.45</v>
      </c>
      <c r="E41" s="238">
        <f t="shared" si="1"/>
        <v>4041240.1500000004</v>
      </c>
      <c r="F41" s="39">
        <v>25618666.329999998</v>
      </c>
      <c r="G41" s="39">
        <v>710864.36</v>
      </c>
      <c r="H41" s="40">
        <f t="shared" si="0"/>
        <v>26329530.689999998</v>
      </c>
    </row>
    <row r="42" spans="1:8" s="19" customFormat="1" ht="25.5">
      <c r="A42" s="236">
        <v>7.2</v>
      </c>
      <c r="B42" s="239" t="s">
        <v>333</v>
      </c>
      <c r="C42" s="39">
        <v>1166644.8700000001</v>
      </c>
      <c r="D42" s="39">
        <v>998632.8550477</v>
      </c>
      <c r="E42" s="238">
        <f t="shared" si="1"/>
        <v>2165277.7250477001</v>
      </c>
      <c r="F42" s="39">
        <v>2147289.91</v>
      </c>
      <c r="G42" s="39">
        <v>595447.85107209999</v>
      </c>
      <c r="H42" s="40">
        <f t="shared" si="0"/>
        <v>2742737.7610721001</v>
      </c>
    </row>
    <row r="43" spans="1:8" s="19" customFormat="1" ht="25.5">
      <c r="A43" s="236">
        <v>7.3</v>
      </c>
      <c r="B43" s="239" t="s">
        <v>336</v>
      </c>
      <c r="C43" s="39">
        <v>132550554.91</v>
      </c>
      <c r="D43" s="39">
        <v>124454933.69</v>
      </c>
      <c r="E43" s="238">
        <f t="shared" si="1"/>
        <v>257005488.59999999</v>
      </c>
      <c r="F43" s="39">
        <v>144650783.06999999</v>
      </c>
      <c r="G43" s="39">
        <v>104814525.59999999</v>
      </c>
      <c r="H43" s="40">
        <f t="shared" si="0"/>
        <v>249465308.66999999</v>
      </c>
    </row>
    <row r="44" spans="1:8" s="19" customFormat="1" ht="25.5">
      <c r="A44" s="236">
        <v>7.4</v>
      </c>
      <c r="B44" s="239" t="s">
        <v>337</v>
      </c>
      <c r="C44" s="39">
        <v>47278359.480000004</v>
      </c>
      <c r="D44" s="39">
        <v>65508631.251504704</v>
      </c>
      <c r="E44" s="238">
        <f t="shared" si="1"/>
        <v>112786990.73150471</v>
      </c>
      <c r="F44" s="39">
        <v>50652837.640000001</v>
      </c>
      <c r="G44" s="39">
        <v>74493875.384336099</v>
      </c>
      <c r="H44" s="40">
        <f t="shared" si="0"/>
        <v>125146713.0243361</v>
      </c>
    </row>
    <row r="45" spans="1:8" s="19" customFormat="1">
      <c r="A45" s="236">
        <v>8</v>
      </c>
      <c r="B45" s="240" t="s">
        <v>314</v>
      </c>
      <c r="C45" s="39"/>
      <c r="D45" s="39"/>
      <c r="E45" s="238">
        <f t="shared" si="1"/>
        <v>0</v>
      </c>
      <c r="F45" s="39"/>
      <c r="G45" s="39"/>
      <c r="H45" s="40">
        <f t="shared" si="0"/>
        <v>0</v>
      </c>
    </row>
    <row r="46" spans="1:8" s="19" customFormat="1">
      <c r="A46" s="236">
        <v>8.1</v>
      </c>
      <c r="B46" s="292" t="s">
        <v>338</v>
      </c>
      <c r="C46" s="39"/>
      <c r="D46" s="39"/>
      <c r="E46" s="238">
        <f t="shared" si="1"/>
        <v>0</v>
      </c>
      <c r="F46" s="39"/>
      <c r="G46" s="39"/>
      <c r="H46" s="40">
        <f t="shared" si="0"/>
        <v>0</v>
      </c>
    </row>
    <row r="47" spans="1:8" s="19" customFormat="1">
      <c r="A47" s="236">
        <v>8.1999999999999993</v>
      </c>
      <c r="B47" s="292" t="s">
        <v>339</v>
      </c>
      <c r="C47" s="39"/>
      <c r="D47" s="39"/>
      <c r="E47" s="238">
        <f t="shared" si="1"/>
        <v>0</v>
      </c>
      <c r="F47" s="39"/>
      <c r="G47" s="39"/>
      <c r="H47" s="40">
        <f t="shared" si="0"/>
        <v>0</v>
      </c>
    </row>
    <row r="48" spans="1:8" s="19" customFormat="1">
      <c r="A48" s="236">
        <v>8.3000000000000007</v>
      </c>
      <c r="B48" s="292" t="s">
        <v>340</v>
      </c>
      <c r="C48" s="39"/>
      <c r="D48" s="39"/>
      <c r="E48" s="238">
        <f t="shared" si="1"/>
        <v>0</v>
      </c>
      <c r="F48" s="39"/>
      <c r="G48" s="39"/>
      <c r="H48" s="40">
        <f t="shared" si="0"/>
        <v>0</v>
      </c>
    </row>
    <row r="49" spans="1:8" s="19" customFormat="1">
      <c r="A49" s="236">
        <v>8.4</v>
      </c>
      <c r="B49" s="292" t="s">
        <v>341</v>
      </c>
      <c r="C49" s="39"/>
      <c r="D49" s="39"/>
      <c r="E49" s="238">
        <f t="shared" si="1"/>
        <v>0</v>
      </c>
      <c r="F49" s="39"/>
      <c r="G49" s="39"/>
      <c r="H49" s="40">
        <f t="shared" si="0"/>
        <v>0</v>
      </c>
    </row>
    <row r="50" spans="1:8" s="19" customFormat="1">
      <c r="A50" s="236">
        <v>8.5</v>
      </c>
      <c r="B50" s="292" t="s">
        <v>342</v>
      </c>
      <c r="C50" s="39"/>
      <c r="D50" s="39"/>
      <c r="E50" s="238">
        <f t="shared" si="1"/>
        <v>0</v>
      </c>
      <c r="F50" s="39"/>
      <c r="G50" s="39"/>
      <c r="H50" s="40">
        <f t="shared" si="0"/>
        <v>0</v>
      </c>
    </row>
    <row r="51" spans="1:8" s="19" customFormat="1">
      <c r="A51" s="236">
        <v>8.6</v>
      </c>
      <c r="B51" s="292" t="s">
        <v>343</v>
      </c>
      <c r="C51" s="39"/>
      <c r="D51" s="39"/>
      <c r="E51" s="238">
        <f t="shared" si="1"/>
        <v>0</v>
      </c>
      <c r="F51" s="39"/>
      <c r="G51" s="39"/>
      <c r="H51" s="40">
        <f t="shared" si="0"/>
        <v>0</v>
      </c>
    </row>
    <row r="52" spans="1:8" s="19" customFormat="1">
      <c r="A52" s="236">
        <v>8.6999999999999993</v>
      </c>
      <c r="B52" s="292" t="s">
        <v>344</v>
      </c>
      <c r="C52" s="39"/>
      <c r="D52" s="39"/>
      <c r="E52" s="238">
        <f t="shared" si="1"/>
        <v>0</v>
      </c>
      <c r="F52" s="39"/>
      <c r="G52" s="39"/>
      <c r="H52" s="40">
        <f t="shared" si="0"/>
        <v>0</v>
      </c>
    </row>
    <row r="53" spans="1:8" s="19" customFormat="1" ht="15" thickBot="1">
      <c r="A53" s="242">
        <v>9</v>
      </c>
      <c r="B53" s="243" t="s">
        <v>334</v>
      </c>
      <c r="C53" s="244"/>
      <c r="D53" s="244"/>
      <c r="E53" s="245">
        <f t="shared" si="1"/>
        <v>0</v>
      </c>
      <c r="F53" s="244"/>
      <c r="G53" s="244"/>
      <c r="H53" s="51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3" customWidth="1"/>
    <col min="12" max="16384" width="9.140625" style="53"/>
  </cols>
  <sheetData>
    <row r="1" spans="1:8">
      <c r="A1" s="2" t="s">
        <v>35</v>
      </c>
      <c r="B1" s="3" t="s">
        <v>504</v>
      </c>
      <c r="C1" s="3"/>
    </row>
    <row r="2" spans="1:8">
      <c r="A2" s="2" t="s">
        <v>36</v>
      </c>
      <c r="B2" s="485">
        <f>'1. key ratios '!B2</f>
        <v>44012</v>
      </c>
      <c r="C2" s="6"/>
      <c r="D2" s="7"/>
      <c r="E2" s="87"/>
      <c r="F2" s="87"/>
      <c r="G2" s="87"/>
      <c r="H2" s="87"/>
    </row>
    <row r="3" spans="1:8">
      <c r="A3" s="2"/>
      <c r="B3" s="3"/>
      <c r="C3" s="6"/>
      <c r="D3" s="7"/>
      <c r="E3" s="87"/>
      <c r="F3" s="87"/>
      <c r="G3" s="87"/>
      <c r="H3" s="87"/>
    </row>
    <row r="4" spans="1:8" ht="15" customHeight="1" thickBot="1">
      <c r="A4" s="7" t="s">
        <v>208</v>
      </c>
      <c r="B4" s="179" t="s">
        <v>308</v>
      </c>
      <c r="D4" s="88" t="s">
        <v>78</v>
      </c>
    </row>
    <row r="5" spans="1:8" ht="15" customHeight="1">
      <c r="A5" s="277" t="s">
        <v>11</v>
      </c>
      <c r="B5" s="278"/>
      <c r="C5" s="408" t="s">
        <v>5</v>
      </c>
      <c r="D5" s="409" t="s">
        <v>6</v>
      </c>
    </row>
    <row r="6" spans="1:8" ht="15" customHeight="1">
      <c r="A6" s="89">
        <v>1</v>
      </c>
      <c r="B6" s="399" t="s">
        <v>312</v>
      </c>
      <c r="C6" s="401">
        <f>C7+C9+C10</f>
        <v>12321125371.723232</v>
      </c>
      <c r="D6" s="402">
        <f>D7+D9+D10</f>
        <v>12883221993</v>
      </c>
    </row>
    <row r="7" spans="1:8" ht="15" customHeight="1">
      <c r="A7" s="89">
        <v>1.1000000000000001</v>
      </c>
      <c r="B7" s="399" t="s">
        <v>207</v>
      </c>
      <c r="C7" s="403">
        <v>11696327094.094597</v>
      </c>
      <c r="D7" s="404">
        <v>12181260323</v>
      </c>
    </row>
    <row r="8" spans="1:8">
      <c r="A8" s="89" t="s">
        <v>19</v>
      </c>
      <c r="B8" s="399" t="s">
        <v>206</v>
      </c>
      <c r="C8" s="403">
        <v>317934764.11250001</v>
      </c>
      <c r="D8" s="404">
        <v>279980991</v>
      </c>
    </row>
    <row r="9" spans="1:8" ht="15" customHeight="1">
      <c r="A9" s="89">
        <v>1.2</v>
      </c>
      <c r="B9" s="400" t="s">
        <v>205</v>
      </c>
      <c r="C9" s="403">
        <v>591314013.37236249</v>
      </c>
      <c r="D9" s="404">
        <v>660043487</v>
      </c>
    </row>
    <row r="10" spans="1:8" ht="15" customHeight="1">
      <c r="A10" s="89">
        <v>1.3</v>
      </c>
      <c r="B10" s="399" t="s">
        <v>33</v>
      </c>
      <c r="C10" s="405">
        <v>33484264.256273601</v>
      </c>
      <c r="D10" s="404">
        <v>41918183</v>
      </c>
    </row>
    <row r="11" spans="1:8" ht="15" customHeight="1">
      <c r="A11" s="89">
        <v>2</v>
      </c>
      <c r="B11" s="399" t="s">
        <v>309</v>
      </c>
      <c r="C11" s="403">
        <v>86183447.197655097</v>
      </c>
      <c r="D11" s="404">
        <v>66044875</v>
      </c>
    </row>
    <row r="12" spans="1:8" ht="15" customHeight="1">
      <c r="A12" s="89">
        <v>3</v>
      </c>
      <c r="B12" s="399" t="s">
        <v>310</v>
      </c>
      <c r="C12" s="405">
        <v>1691801176.3040576</v>
      </c>
      <c r="D12" s="404">
        <v>1691801176</v>
      </c>
    </row>
    <row r="13" spans="1:8" ht="15" customHeight="1" thickBot="1">
      <c r="A13" s="91">
        <v>4</v>
      </c>
      <c r="B13" s="92" t="s">
        <v>311</v>
      </c>
      <c r="C13" s="406">
        <f>C6+C11+C12</f>
        <v>14099109995.224945</v>
      </c>
      <c r="D13" s="407">
        <f>D6+D11+D12</f>
        <v>14641068044</v>
      </c>
    </row>
    <row r="14" spans="1:8">
      <c r="B14" s="95"/>
    </row>
    <row r="15" spans="1:8" ht="25.5">
      <c r="B15" s="96" t="s">
        <v>508</v>
      </c>
    </row>
    <row r="16" spans="1:8">
      <c r="B16" s="96"/>
    </row>
    <row r="17" spans="1:4" ht="11.25">
      <c r="A17" s="53"/>
      <c r="B17" s="53"/>
      <c r="C17" s="53"/>
      <c r="D17" s="53"/>
    </row>
    <row r="18" spans="1:4" ht="11.25">
      <c r="A18" s="53"/>
      <c r="B18" s="53"/>
      <c r="C18" s="53"/>
      <c r="D18" s="53"/>
    </row>
    <row r="19" spans="1:4" ht="11.25">
      <c r="A19" s="53"/>
      <c r="B19" s="53"/>
      <c r="C19" s="53"/>
      <c r="D19" s="53"/>
    </row>
    <row r="20" spans="1:4" ht="11.25">
      <c r="A20" s="53"/>
      <c r="B20" s="53"/>
      <c r="C20" s="53"/>
      <c r="D20" s="53"/>
    </row>
    <row r="21" spans="1:4" ht="11.25">
      <c r="A21" s="53"/>
      <c r="B21" s="53"/>
      <c r="C21" s="53"/>
      <c r="D21" s="53"/>
    </row>
    <row r="22" spans="1:4" ht="11.25">
      <c r="A22" s="53"/>
      <c r="B22" s="53"/>
      <c r="C22" s="53"/>
      <c r="D22" s="53"/>
    </row>
    <row r="23" spans="1:4" ht="11.25">
      <c r="A23" s="53"/>
      <c r="B23" s="53"/>
      <c r="C23" s="53"/>
      <c r="D23" s="53"/>
    </row>
    <row r="24" spans="1:4" ht="11.25">
      <c r="A24" s="53"/>
      <c r="B24" s="53"/>
      <c r="C24" s="53"/>
      <c r="D24" s="53"/>
    </row>
    <row r="25" spans="1:4" ht="11.25">
      <c r="A25" s="53"/>
      <c r="B25" s="53"/>
      <c r="C25" s="53"/>
      <c r="D25" s="53"/>
    </row>
    <row r="26" spans="1:4" ht="11.25">
      <c r="A26" s="53"/>
      <c r="B26" s="53"/>
      <c r="C26" s="53"/>
      <c r="D26" s="53"/>
    </row>
    <row r="27" spans="1:4" ht="11.25">
      <c r="A27" s="53"/>
      <c r="B27" s="53"/>
      <c r="C27" s="53"/>
      <c r="D27" s="53"/>
    </row>
    <row r="28" spans="1:4" ht="11.25">
      <c r="A28" s="53"/>
      <c r="B28" s="53"/>
      <c r="C28" s="53"/>
      <c r="D28" s="53"/>
    </row>
    <row r="29" spans="1:4" ht="11.25">
      <c r="A29" s="53"/>
      <c r="B29" s="53"/>
      <c r="C29" s="53"/>
      <c r="D29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">
        <v>504</v>
      </c>
    </row>
    <row r="2" spans="1:8">
      <c r="A2" s="2" t="s">
        <v>36</v>
      </c>
      <c r="B2" s="485">
        <f>'1. key ratios '!B2</f>
        <v>44012</v>
      </c>
    </row>
    <row r="4" spans="1:8" ht="16.5" customHeight="1" thickBot="1">
      <c r="A4" s="97" t="s">
        <v>85</v>
      </c>
      <c r="B4" s="98" t="s">
        <v>278</v>
      </c>
      <c r="C4" s="99"/>
    </row>
    <row r="5" spans="1:8">
      <c r="A5" s="100"/>
      <c r="B5" s="525" t="s">
        <v>86</v>
      </c>
      <c r="C5" s="526"/>
    </row>
    <row r="6" spans="1:8">
      <c r="A6" s="101">
        <v>1</v>
      </c>
      <c r="B6" s="102" t="s">
        <v>505</v>
      </c>
      <c r="C6" s="103"/>
    </row>
    <row r="7" spans="1:8">
      <c r="A7" s="101">
        <v>2</v>
      </c>
      <c r="B7" s="102" t="s">
        <v>509</v>
      </c>
      <c r="C7" s="103"/>
    </row>
    <row r="8" spans="1:8">
      <c r="A8" s="101">
        <v>3</v>
      </c>
      <c r="B8" s="102" t="s">
        <v>510</v>
      </c>
      <c r="C8" s="103"/>
    </row>
    <row r="9" spans="1:8">
      <c r="A9" s="101">
        <v>4</v>
      </c>
      <c r="B9" s="102" t="s">
        <v>511</v>
      </c>
      <c r="C9" s="103"/>
    </row>
    <row r="10" spans="1:8">
      <c r="A10" s="101">
        <v>5</v>
      </c>
      <c r="B10" s="102" t="s">
        <v>512</v>
      </c>
      <c r="C10" s="103"/>
    </row>
    <row r="11" spans="1:8">
      <c r="A11" s="101">
        <v>6</v>
      </c>
      <c r="B11" s="102" t="s">
        <v>513</v>
      </c>
      <c r="C11" s="103"/>
    </row>
    <row r="12" spans="1:8">
      <c r="A12" s="101">
        <v>7</v>
      </c>
      <c r="B12" s="102" t="s">
        <v>514</v>
      </c>
      <c r="C12" s="103"/>
      <c r="H12" s="104"/>
    </row>
    <row r="13" spans="1:8">
      <c r="A13" s="101"/>
      <c r="B13" s="527"/>
      <c r="C13" s="528"/>
    </row>
    <row r="14" spans="1:8">
      <c r="A14" s="101"/>
      <c r="B14" s="529" t="s">
        <v>87</v>
      </c>
      <c r="C14" s="530"/>
    </row>
    <row r="15" spans="1:8">
      <c r="A15" s="101">
        <v>1</v>
      </c>
      <c r="B15" s="102" t="s">
        <v>506</v>
      </c>
      <c r="C15" s="105"/>
    </row>
    <row r="16" spans="1:8">
      <c r="A16" s="101">
        <v>2</v>
      </c>
      <c r="B16" s="102" t="s">
        <v>515</v>
      </c>
      <c r="C16" s="105"/>
    </row>
    <row r="17" spans="1:3">
      <c r="A17" s="101">
        <v>3</v>
      </c>
      <c r="B17" s="102" t="s">
        <v>516</v>
      </c>
      <c r="C17" s="105"/>
    </row>
    <row r="18" spans="1:3">
      <c r="A18" s="101">
        <v>4</v>
      </c>
      <c r="B18" s="102" t="s">
        <v>517</v>
      </c>
      <c r="C18" s="105"/>
    </row>
    <row r="19" spans="1:3">
      <c r="A19" s="101">
        <v>5</v>
      </c>
      <c r="B19" s="102" t="s">
        <v>518</v>
      </c>
      <c r="C19" s="105"/>
    </row>
    <row r="20" spans="1:3">
      <c r="A20" s="101">
        <v>6</v>
      </c>
      <c r="B20" s="102" t="s">
        <v>519</v>
      </c>
      <c r="C20" s="105"/>
    </row>
    <row r="21" spans="1:3">
      <c r="A21" s="101">
        <v>7</v>
      </c>
      <c r="B21" s="102" t="s">
        <v>520</v>
      </c>
      <c r="C21" s="105"/>
    </row>
    <row r="22" spans="1:3" ht="15.75" customHeight="1">
      <c r="A22" s="101"/>
      <c r="B22" s="102"/>
      <c r="C22" s="106"/>
    </row>
    <row r="23" spans="1:3" ht="30" customHeight="1">
      <c r="A23" s="101"/>
      <c r="B23" s="529" t="s">
        <v>88</v>
      </c>
      <c r="C23" s="530"/>
    </row>
    <row r="24" spans="1:3">
      <c r="A24" s="101">
        <v>1</v>
      </c>
      <c r="B24" s="102" t="s">
        <v>521</v>
      </c>
      <c r="C24" s="484">
        <v>0.19769999999999999</v>
      </c>
    </row>
    <row r="25" spans="1:3" ht="15.75" customHeight="1">
      <c r="A25" s="101">
        <v>2</v>
      </c>
      <c r="B25" s="102" t="s">
        <v>522</v>
      </c>
      <c r="C25" s="484">
        <v>0.79749999999999999</v>
      </c>
    </row>
    <row r="26" spans="1:3" ht="29.25" customHeight="1">
      <c r="A26" s="101"/>
      <c r="B26" s="529" t="s">
        <v>89</v>
      </c>
      <c r="C26" s="530"/>
    </row>
    <row r="27" spans="1:3">
      <c r="A27" s="101">
        <v>1</v>
      </c>
      <c r="B27" s="102" t="s">
        <v>523</v>
      </c>
      <c r="C27" s="484">
        <v>0.19900000000000001</v>
      </c>
    </row>
    <row r="28" spans="1:3" ht="15" thickBot="1">
      <c r="A28" s="107"/>
      <c r="B28" s="108"/>
      <c r="C28" s="109"/>
    </row>
  </sheetData>
  <mergeCells count="5">
    <mergeCell ref="B5:C5"/>
    <mergeCell ref="B13:C13"/>
    <mergeCell ref="B14:C14"/>
    <mergeCell ref="B26:C26"/>
    <mergeCell ref="B23:C2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7" t="s">
        <v>35</v>
      </c>
      <c r="B1" s="328" t="s">
        <v>504</v>
      </c>
      <c r="C1" s="124"/>
      <c r="D1" s="124"/>
      <c r="E1" s="124"/>
      <c r="F1" s="19"/>
    </row>
    <row r="2" spans="1:7" s="110" customFormat="1" ht="15.75" customHeight="1">
      <c r="A2" s="327" t="s">
        <v>36</v>
      </c>
      <c r="B2" s="485">
        <f>'1. key ratios '!B2</f>
        <v>44012</v>
      </c>
    </row>
    <row r="3" spans="1:7" s="110" customFormat="1" ht="15.75" customHeight="1">
      <c r="A3" s="327"/>
    </row>
    <row r="4" spans="1:7" s="110" customFormat="1" ht="15.75" customHeight="1" thickBot="1">
      <c r="A4" s="329" t="s">
        <v>212</v>
      </c>
      <c r="B4" s="535" t="s">
        <v>358</v>
      </c>
      <c r="C4" s="536"/>
      <c r="D4" s="536"/>
      <c r="E4" s="536"/>
    </row>
    <row r="5" spans="1:7" s="114" customFormat="1" ht="17.45" customHeight="1">
      <c r="A5" s="258"/>
      <c r="B5" s="259"/>
      <c r="C5" s="112" t="s">
        <v>0</v>
      </c>
      <c r="D5" s="112" t="s">
        <v>1</v>
      </c>
      <c r="E5" s="113" t="s">
        <v>2</v>
      </c>
    </row>
    <row r="6" spans="1:7" s="19" customFormat="1" ht="14.45" customHeight="1">
      <c r="A6" s="330"/>
      <c r="B6" s="531" t="s">
        <v>365</v>
      </c>
      <c r="C6" s="531" t="s">
        <v>98</v>
      </c>
      <c r="D6" s="533" t="s">
        <v>211</v>
      </c>
      <c r="E6" s="534"/>
      <c r="G6" s="5"/>
    </row>
    <row r="7" spans="1:7" s="19" customFormat="1" ht="99.6" customHeight="1">
      <c r="A7" s="330"/>
      <c r="B7" s="532"/>
      <c r="C7" s="531"/>
      <c r="D7" s="371" t="s">
        <v>210</v>
      </c>
      <c r="E7" s="372" t="s">
        <v>366</v>
      </c>
      <c r="G7" s="5"/>
    </row>
    <row r="8" spans="1:7">
      <c r="A8" s="331">
        <v>1</v>
      </c>
      <c r="B8" s="373" t="s">
        <v>40</v>
      </c>
      <c r="C8" s="374">
        <v>634460249.82599998</v>
      </c>
      <c r="D8" s="374"/>
      <c r="E8" s="375">
        <v>634460249.82599998</v>
      </c>
      <c r="F8" s="19"/>
    </row>
    <row r="9" spans="1:7">
      <c r="A9" s="331">
        <v>2</v>
      </c>
      <c r="B9" s="373" t="s">
        <v>41</v>
      </c>
      <c r="C9" s="374">
        <v>1952435563.9200001</v>
      </c>
      <c r="D9" s="374"/>
      <c r="E9" s="375">
        <v>1952435563.9200001</v>
      </c>
      <c r="F9" s="19"/>
    </row>
    <row r="10" spans="1:7">
      <c r="A10" s="331">
        <v>3</v>
      </c>
      <c r="B10" s="373" t="s">
        <v>42</v>
      </c>
      <c r="C10" s="374">
        <v>655851013.88</v>
      </c>
      <c r="D10" s="374"/>
      <c r="E10" s="375">
        <v>655851013.88</v>
      </c>
      <c r="F10" s="19"/>
    </row>
    <row r="11" spans="1:7">
      <c r="A11" s="331">
        <v>4</v>
      </c>
      <c r="B11" s="373" t="s">
        <v>43</v>
      </c>
      <c r="C11" s="374">
        <v>303.24</v>
      </c>
      <c r="D11" s="374"/>
      <c r="E11" s="375">
        <v>303.24</v>
      </c>
      <c r="F11" s="19"/>
    </row>
    <row r="12" spans="1:7">
      <c r="A12" s="331">
        <v>5</v>
      </c>
      <c r="B12" s="373" t="s">
        <v>44</v>
      </c>
      <c r="C12" s="374">
        <v>1960105963.6803999</v>
      </c>
      <c r="D12" s="374"/>
      <c r="E12" s="375">
        <v>1960105963.6803999</v>
      </c>
      <c r="F12" s="19"/>
    </row>
    <row r="13" spans="1:7">
      <c r="A13" s="331">
        <v>6.1</v>
      </c>
      <c r="B13" s="376" t="s">
        <v>45</v>
      </c>
      <c r="C13" s="377">
        <v>11746581618.7115</v>
      </c>
      <c r="D13" s="374">
        <v>0</v>
      </c>
      <c r="E13" s="375">
        <v>11746581618.7115</v>
      </c>
      <c r="F13" s="19"/>
    </row>
    <row r="14" spans="1:7">
      <c r="A14" s="331">
        <v>6.2</v>
      </c>
      <c r="B14" s="378" t="s">
        <v>46</v>
      </c>
      <c r="C14" s="377">
        <v>-774901412.02099991</v>
      </c>
      <c r="D14" s="374">
        <v>0</v>
      </c>
      <c r="E14" s="375">
        <v>-774901412.02099991</v>
      </c>
      <c r="F14" s="19"/>
    </row>
    <row r="15" spans="1:7">
      <c r="A15" s="331">
        <v>6</v>
      </c>
      <c r="B15" s="373" t="s">
        <v>47</v>
      </c>
      <c r="C15" s="374">
        <v>10971680206.6905</v>
      </c>
      <c r="D15" s="374">
        <v>0</v>
      </c>
      <c r="E15" s="375">
        <v>10971680206.6905</v>
      </c>
      <c r="F15" s="19"/>
    </row>
    <row r="16" spans="1:7">
      <c r="A16" s="331">
        <v>7</v>
      </c>
      <c r="B16" s="373" t="s">
        <v>48</v>
      </c>
      <c r="C16" s="374">
        <v>280706723.25830001</v>
      </c>
      <c r="D16" s="374"/>
      <c r="E16" s="375">
        <v>280706723.25830001</v>
      </c>
      <c r="F16" s="19"/>
    </row>
    <row r="17" spans="1:7">
      <c r="A17" s="331">
        <v>8</v>
      </c>
      <c r="B17" s="373" t="s">
        <v>209</v>
      </c>
      <c r="C17" s="374">
        <v>97601889.001000002</v>
      </c>
      <c r="D17" s="374"/>
      <c r="E17" s="375">
        <v>97601889.001000002</v>
      </c>
      <c r="F17" s="332"/>
      <c r="G17" s="118"/>
    </row>
    <row r="18" spans="1:7">
      <c r="A18" s="331">
        <v>9</v>
      </c>
      <c r="B18" s="373" t="s">
        <v>49</v>
      </c>
      <c r="C18" s="374">
        <v>143701232.02000001</v>
      </c>
      <c r="D18" s="374">
        <v>15935985.904999996</v>
      </c>
      <c r="E18" s="375">
        <v>127765246.11500001</v>
      </c>
      <c r="F18" s="19"/>
      <c r="G18" s="118"/>
    </row>
    <row r="19" spans="1:7">
      <c r="A19" s="331">
        <v>10</v>
      </c>
      <c r="B19" s="373" t="s">
        <v>50</v>
      </c>
      <c r="C19" s="374">
        <v>528198404.00999999</v>
      </c>
      <c r="D19" s="374">
        <v>125184663.56999999</v>
      </c>
      <c r="E19" s="375">
        <v>403013740.44</v>
      </c>
      <c r="F19" s="19"/>
      <c r="G19" s="118"/>
    </row>
    <row r="20" spans="1:7">
      <c r="A20" s="331">
        <v>11</v>
      </c>
      <c r="B20" s="373" t="s">
        <v>51</v>
      </c>
      <c r="C20" s="374">
        <v>227269048.00089717</v>
      </c>
      <c r="D20" s="374">
        <v>44845506</v>
      </c>
      <c r="E20" s="375">
        <v>182423542.00089717</v>
      </c>
      <c r="F20" s="19"/>
    </row>
    <row r="21" spans="1:7" ht="26.25" thickBot="1">
      <c r="A21" s="200"/>
      <c r="B21" s="333" t="s">
        <v>368</v>
      </c>
      <c r="C21" s="260">
        <f>SUM(C8:C12, C15:C20)</f>
        <v>17452010597.527096</v>
      </c>
      <c r="D21" s="260">
        <f>SUM(D8:D12, D15:D20)</f>
        <v>185966155.47499999</v>
      </c>
      <c r="E21" s="379">
        <f>SUM(E8:E12, E15:E20)</f>
        <v>17266044442.052097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">
        <v>504</v>
      </c>
    </row>
    <row r="2" spans="1:6" s="110" customFormat="1" ht="15.75" customHeight="1">
      <c r="A2" s="2" t="s">
        <v>36</v>
      </c>
      <c r="B2" s="485">
        <f>'1. key ratios '!B2</f>
        <v>44012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90</v>
      </c>
      <c r="B4" s="334" t="s">
        <v>345</v>
      </c>
      <c r="C4" s="111" t="s">
        <v>78</v>
      </c>
      <c r="D4" s="4"/>
      <c r="E4" s="4"/>
      <c r="F4" s="4"/>
    </row>
    <row r="5" spans="1:6">
      <c r="A5" s="265">
        <v>1</v>
      </c>
      <c r="B5" s="335" t="s">
        <v>367</v>
      </c>
      <c r="C5" s="266">
        <v>17266044442.052097</v>
      </c>
    </row>
    <row r="6" spans="1:6" s="267" customFormat="1">
      <c r="A6" s="120">
        <v>2.1</v>
      </c>
      <c r="B6" s="262" t="s">
        <v>346</v>
      </c>
      <c r="C6" s="188">
        <v>1958065777.8666999</v>
      </c>
    </row>
    <row r="7" spans="1:6" s="95" customFormat="1" outlineLevel="1">
      <c r="A7" s="89">
        <v>2.2000000000000002</v>
      </c>
      <c r="B7" s="90" t="s">
        <v>347</v>
      </c>
      <c r="C7" s="268">
        <v>2637711934.1984</v>
      </c>
    </row>
    <row r="8" spans="1:6" s="95" customFormat="1" ht="25.5">
      <c r="A8" s="89">
        <v>3</v>
      </c>
      <c r="B8" s="263" t="s">
        <v>348</v>
      </c>
      <c r="C8" s="269">
        <f>SUM(C5:C7)</f>
        <v>21861822154.117195</v>
      </c>
    </row>
    <row r="9" spans="1:6" s="267" customFormat="1">
      <c r="A9" s="120">
        <v>4</v>
      </c>
      <c r="B9" s="122" t="s">
        <v>93</v>
      </c>
      <c r="C9" s="188">
        <v>208590531.73059991</v>
      </c>
    </row>
    <row r="10" spans="1:6" s="95" customFormat="1" outlineLevel="1">
      <c r="A10" s="89">
        <v>5.0999999999999996</v>
      </c>
      <c r="B10" s="90" t="s">
        <v>349</v>
      </c>
      <c r="C10" s="268">
        <v>-1090692308.7325001</v>
      </c>
    </row>
    <row r="11" spans="1:6" s="95" customFormat="1" outlineLevel="1">
      <c r="A11" s="89">
        <v>5.2</v>
      </c>
      <c r="B11" s="90" t="s">
        <v>350</v>
      </c>
      <c r="C11" s="268">
        <v>-2565902390.3144321</v>
      </c>
    </row>
    <row r="12" spans="1:6" s="95" customFormat="1">
      <c r="A12" s="89">
        <v>6</v>
      </c>
      <c r="B12" s="261" t="s">
        <v>92</v>
      </c>
      <c r="C12" s="268">
        <v>285275229</v>
      </c>
    </row>
    <row r="13" spans="1:6" s="95" customFormat="1" ht="13.5" thickBot="1">
      <c r="A13" s="91">
        <v>7</v>
      </c>
      <c r="B13" s="264" t="s">
        <v>296</v>
      </c>
      <c r="C13" s="270">
        <f>SUM(C8:C12)</f>
        <v>18699093215.800865</v>
      </c>
    </row>
    <row r="15" spans="1:6" ht="25.5">
      <c r="A15" s="284"/>
      <c r="B15" s="96" t="s">
        <v>455</v>
      </c>
    </row>
    <row r="16" spans="1:6">
      <c r="A16" s="284"/>
      <c r="B16" s="284"/>
    </row>
    <row r="17" spans="1:5" ht="15">
      <c r="A17" s="279"/>
      <c r="B17" s="280"/>
      <c r="C17" s="284"/>
      <c r="D17" s="284"/>
      <c r="E17" s="284"/>
    </row>
    <row r="18" spans="1:5" ht="15">
      <c r="A18" s="285"/>
      <c r="B18" s="286"/>
      <c r="C18" s="284"/>
      <c r="D18" s="284"/>
      <c r="E18" s="284"/>
    </row>
    <row r="19" spans="1:5">
      <c r="A19" s="287"/>
      <c r="B19" s="281"/>
      <c r="C19" s="284"/>
      <c r="D19" s="284"/>
      <c r="E19" s="284"/>
    </row>
    <row r="20" spans="1:5">
      <c r="A20" s="288"/>
      <c r="B20" s="282"/>
      <c r="C20" s="284"/>
      <c r="D20" s="284"/>
      <c r="E20" s="284"/>
    </row>
    <row r="21" spans="1:5">
      <c r="A21" s="288"/>
      <c r="B21" s="286"/>
      <c r="C21" s="284"/>
      <c r="D21" s="284"/>
      <c r="E21" s="284"/>
    </row>
    <row r="22" spans="1:5">
      <c r="A22" s="287"/>
      <c r="B22" s="283"/>
      <c r="C22" s="284"/>
      <c r="D22" s="284"/>
      <c r="E22" s="284"/>
    </row>
    <row r="23" spans="1:5">
      <c r="A23" s="288"/>
      <c r="B23" s="282"/>
      <c r="C23" s="284"/>
      <c r="D23" s="284"/>
      <c r="E23" s="284"/>
    </row>
    <row r="24" spans="1:5">
      <c r="A24" s="288"/>
      <c r="B24" s="282"/>
      <c r="C24" s="284"/>
      <c r="D24" s="284"/>
      <c r="E24" s="284"/>
    </row>
    <row r="25" spans="1:5">
      <c r="A25" s="288"/>
      <c r="B25" s="289"/>
      <c r="C25" s="284"/>
      <c r="D25" s="284"/>
      <c r="E25" s="284"/>
    </row>
    <row r="26" spans="1:5">
      <c r="A26" s="288"/>
      <c r="B26" s="286"/>
      <c r="C26" s="284"/>
      <c r="D26" s="284"/>
      <c r="E26" s="284"/>
    </row>
    <row r="27" spans="1:5">
      <c r="A27" s="284"/>
      <c r="B27" s="290"/>
      <c r="C27" s="284"/>
      <c r="D27" s="284"/>
      <c r="E27" s="284"/>
    </row>
    <row r="28" spans="1:5">
      <c r="A28" s="284"/>
      <c r="B28" s="290"/>
      <c r="C28" s="284"/>
      <c r="D28" s="284"/>
      <c r="E28" s="284"/>
    </row>
    <row r="29" spans="1:5">
      <c r="A29" s="284"/>
      <c r="B29" s="290"/>
      <c r="C29" s="284"/>
      <c r="D29" s="284"/>
      <c r="E29" s="284"/>
    </row>
    <row r="30" spans="1:5">
      <c r="A30" s="284"/>
      <c r="B30" s="290"/>
      <c r="C30" s="284"/>
      <c r="D30" s="284"/>
      <c r="E30" s="284"/>
    </row>
    <row r="31" spans="1:5">
      <c r="A31" s="284"/>
      <c r="B31" s="290"/>
      <c r="C31" s="284"/>
      <c r="D31" s="284"/>
      <c r="E31" s="284"/>
    </row>
    <row r="32" spans="1:5">
      <c r="A32" s="284"/>
      <c r="B32" s="290"/>
      <c r="C32" s="284"/>
      <c r="D32" s="284"/>
      <c r="E32" s="284"/>
    </row>
    <row r="33" spans="1:5">
      <c r="A33" s="284"/>
      <c r="B33" s="290"/>
      <c r="C33" s="284"/>
      <c r="D33" s="284"/>
      <c r="E33" s="28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2020-07-31T13:43:09Z</dcterms:modified>
</cp:coreProperties>
</file>