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47" i="69" l="1"/>
  <c r="C39" i="69"/>
  <c r="C16" i="69"/>
  <c r="C27" i="69" s="1"/>
  <c r="G34" i="85" l="1"/>
  <c r="F34" i="85"/>
  <c r="D34" i="85"/>
  <c r="C34" i="85"/>
  <c r="G14" i="83" l="1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53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<sst xmlns="http://schemas.openxmlformats.org/spreadsheetml/2006/main" count="753" uniqueCount="526">
  <si>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</si>
  <si>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</si>
  <si>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</si>
  <si>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</si>
  <si>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</si>
  <si>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</si>
  <si>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</si>
  <si>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</si>
  <si>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</si>
  <si>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</si>
  <si>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</si>
  <si>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</si>
  <si>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</si>
  <si>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</si>
  <si>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</si>
  <si>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</si>
  <si>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</si>
  <si>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</si>
  <si>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</si>
  <si>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</si>
  <si>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</si>
  <si>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</si>
  <si>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</si>
  <si>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</si>
  <si>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</si>
  <si>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</si>
  <si>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</si>
  <si>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</si>
  <si>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</si>
  <si>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</si>
  <si>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</si>
  <si>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</si>
  <si>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</si>
  <si>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</si>
  <si>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</si>
  <si>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</si>
  <si>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</si>
  <si>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</si>
  <si>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</si>
  <si>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</si>
  <si>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</si>
  <si>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</si>
  <si>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</si>
  <si>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</si>
  <si>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</si>
  <si>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</si>
  <si>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</si>
  <si>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</si>
  <si>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</si>
  <si>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</si>
  <si>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</si>
  <si>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</si>
  <si>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</si>
  <si>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</si>
  <si>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</si>
  <si>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</si>
  <si>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</si>
  <si>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</si>
  <si>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</si>
  <si>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</si>
  <si>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</si>
  <si>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</si>
  <si>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</si>
  <si>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</si>
  <si>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</si>
  <si>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</si>
  <si>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</si>
  <si>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</si>
  <si>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</si>
  <si>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</si>
  <si>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</si>
  <si>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</si>
  <si>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</si>
  <si>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</si>
  <si>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</si>
  <si>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</si>
  <si>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</si>
  <si>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</si>
  <si>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</si>
  <si>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</si>
  <si>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</si>
  <si>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</si>
  <si>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</si>
  <si>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</si>
  <si>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</si>
  <si>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</si>
  <si>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</si>
  <si>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</si>
  <si>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</si>
  <si>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</si>
  <si>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</si>
  <si>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</si>
  <si>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</si>
  <si>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</si>
  <si>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</si>
  <si>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</si>
  <si>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</si>
  <si>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</si>
  <si>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</si>
  <si>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</si>
  <si>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</si>
  <si>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</si>
  <si>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</si>
  <si>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</si>
  <si>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</si>
  <si>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</si>
  <si>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</si>
  <si>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</si>
  <si>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</si>
  <si>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</si>
  <si>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</si>
  <si>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</si>
  <si>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</si>
  <si>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</si>
  <si>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</si>
  <si>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</si>
  <si>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</si>
  <si>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</si>
  <si>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</si>
  <si>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</si>
  <si>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</si>
  <si>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</si>
  <si>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</si>
  <si>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</si>
  <si>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</si>
  <si>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</si>
  <si>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</si>
  <si>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</si>
  <si>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</si>
  <si>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</si>
  <si>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</si>
  <si>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</si>
  <si>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</si>
  <si>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</si>
  <si>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</si>
  <si>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</si>
  <si>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</si>
  <si>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</si>
  <si>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</si>
  <si>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</si>
  <si>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</si>
  <si>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</si>
  <si>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</si>
  <si>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</si>
  <si>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</si>
  <si>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</si>
  <si>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</si>
  <si>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</si>
  <si>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</si>
  <si>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</si>
  <si>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</si>
  <si>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</si>
  <si>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</si>
  <si>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</si>
  <si>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</si>
  <si>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</si>
  <si>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</si>
  <si>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</si>
  <si>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</si>
  <si>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</si>
  <si>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</si>
  <si>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</si>
  <si>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</si>
  <si>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</si>
  <si>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</si>
  <si>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</si>
  <si>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</si>
  <si>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</si>
  <si>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</si>
  <si>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</si>
  <si>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</si>
  <si>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</si>
  <si>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</si>
  <si>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</si>
  <si>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</si>
  <si>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</si>
  <si>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</si>
  <si>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</si>
  <si>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</si>
  <si>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</si>
  <si>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</si>
  <si>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</si>
  <si>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</si>
  <si>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</si>
  <si>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</si>
  <si>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</si>
  <si>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</si>
  <si>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</si>
  <si>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</si>
  <si>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</si>
  <si>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</si>
  <si>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</si>
  <si>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</si>
  <si>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</si>
  <si>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</si>
  <si>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</si>
  <si>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</si>
  <si>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</si>
  <si>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</si>
  <si>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</si>
  <si>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</si>
  <si>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</si>
  <si>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</si>
  <si>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</si>
  <si>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</si>
  <si>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</si>
  <si>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</si>
  <si>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</si>
  <si>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</si>
  <si>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</si>
  <si>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</si>
  <si>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</si>
  <si>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</si>
  <si>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</si>
  <si>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</si>
  <si>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</si>
  <si>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</si>
  <si>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</si>
  <si>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</si>
  <si>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</si>
  <si>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</si>
  <si>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</si>
  <si>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</si>
  <si>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</si>
  <si>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</si>
  <si>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</si>
  <si>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</si>
  <si>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</si>
  <si>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</si>
  <si>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</si>
  <si>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</si>
  <si>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</si>
  <si>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</si>
  <si>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</si>
  <si>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</si>
  <si>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</si>
  <si>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</si>
  <si>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</si>
  <si>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</si>
  <si>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</si>
  <si>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</si>
  <si>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</si>
  <si>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</si>
  <si>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</si>
  <si>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</si>
  <si>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</si>
  <si>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</si>
  <si>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</si>
  <si>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</si>
  <si>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</si>
  <si>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</si>
  <si>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</si>
  <si>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</si>
  <si>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</si>
  <si>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</si>
  <si>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</si>
  <si>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</si>
  <si>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</si>
  <si>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</si>
  <si>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</si>
  <si>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</si>
  <si>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</si>
  <si>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</si>
  <si>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</si>
  <si>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</si>
  <si>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</si>
  <si>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</si>
  <si>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</si>
  <si>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</si>
  <si>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</si>
  <si>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</si>
  <si>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</si>
  <si>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</si>
  <si>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</si>
  <si>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</si>
  <si>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</si>
  <si>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</si>
  <si>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</si>
  <si>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</si>
  <si>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</si>
  <si>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</si>
  <si>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</si>
  <si>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</si>
  <si>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</si>
  <si>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</si>
  <si>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</si>
  <si>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</si>
  <si>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</si>
  <si>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</si>
  <si>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</si>
  <si>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</si>
  <si>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</si>
  <si>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</si>
  <si>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</si>
  <si>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</si>
  <si>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</si>
  <si>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</si>
  <si>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</si>
  <si>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</si>
  <si>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</si>
  <si>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</si>
  <si>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</si>
  <si>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</si>
  <si>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</si>
  <si>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</si>
  <si>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</si>
  <si>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</si>
  <si>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</si>
  <si>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</si>
  <si>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</si>
  <si>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</si>
  <si>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</si>
  <si>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</si>
  <si>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</si>
  <si>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</si>
  <si>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</si>
  <si>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</si>
  <si>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</si>
  <si>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</si>
  <si>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</si>
  <si>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</si>
  <si>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</si>
  <si>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</si>
  <si>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</si>
  <si>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</si>
  <si>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</si>
  <si>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</si>
  <si>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</si>
  <si>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</si>
  <si>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</si>
  <si>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</si>
  <si>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</si>
  <si>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</si>
  <si>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</si>
  <si>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</si>
  <si>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</si>
  <si>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</si>
  <si>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</si>
  <si>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</si>
  <si>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</si>
  <si>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</si>
  <si>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</si>
  <si>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</si>
  <si>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</si>
  <si>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</si>
  <si>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</si>
  <si>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</si>
  <si>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</si>
  <si>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</si>
  <si>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</si>
  <si>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</si>
  <si>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</si>
  <si>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</si>
  <si>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</si>
  <si>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</si>
  <si>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</si>
  <si>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</si>
  <si>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</si>
  <si>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</si>
  <si>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</si>
  <si>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</si>
  <si>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</si>
  <si>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</si>
  <si>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</si>
  <si>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</si>
  <si>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</si>
  <si>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</si>
  <si>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</si>
  <si>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</si>
  <si>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</si>
  <si>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</si>
  <si>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</si>
  <si>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</si>
  <si>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</si>
  <si>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</si>
  <si>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</si>
  <si>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</si>
  <si>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</si>
  <si>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</si>
  <si>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</si>
  <si>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</si>
  <si>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</si>
  <si>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</si>
  <si>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</si>
  <si>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</si>
  <si>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</si>
  <si>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</si>
  <si>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</si>
  <si>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</si>
  <si>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</si>
  <si>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</si>
  <si>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</si>
  <si>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</si>
  <si>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</si>
  <si>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</si>
  <si>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</si>
  <si>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</si>
  <si>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</si>
  <si>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</si>
  <si>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</si>
  <si>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</si>
  <si>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</si>
  <si>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</si>
  <si>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</si>
  <si>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</si>
  <si>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</si>
  <si>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</si>
  <si>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</si>
  <si>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</si>
  <si>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</si>
  <si>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</si>
  <si>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</si>
  <si>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</si>
  <si>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</si>
  <si>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</si>
  <si>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</si>
  <si>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</si>
  <si>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</si>
  <si>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</si>
  <si>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</si>
  <si>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</si>
  <si>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</si>
  <si>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</si>
  <si>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</si>
  <si>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</si>
  <si>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</si>
  <si>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</si>
  <si>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</si>
  <si>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</si>
  <si>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</si>
  <si>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</si>
  <si>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</si>
  <si>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</si>
  <si>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</si>
  <si>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</si>
  <si>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</si>
  <si>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</si>
  <si>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</si>
  <si>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</si>
  <si>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</si>
  <si>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</si>
  <si>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</si>
  <si>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</si>
  <si>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</si>
  <si>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</si>
  <si>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</si>
  <si>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</si>
  <si>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</si>
  <si>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</si>
  <si>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</si>
  <si>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</si>
  <si>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</si>
  <si>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</si>
  <si>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კოეფიციენტი</t>
  </si>
  <si>
    <t>თანხა (ლარი)</t>
  </si>
  <si>
    <t>Bank of Georgia</t>
  </si>
  <si>
    <t xml:space="preserve">Neil Janin </t>
  </si>
  <si>
    <t>www.bog.ge</t>
  </si>
  <si>
    <t>Archil Gachechiladze</t>
  </si>
  <si>
    <t>Tamaz Giorgadze</t>
  </si>
  <si>
    <t xml:space="preserve">Alasdair Breach </t>
  </si>
  <si>
    <t>Hanna Loikkanen</t>
  </si>
  <si>
    <t>Jonathan Muir</t>
  </si>
  <si>
    <t>QUILLEN III CECIL DYER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</si>
  <si>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</si>
  <si>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</si>
  <si>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</si>
  <si>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</si>
  <si>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</si>
  <si>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</si>
  <si>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Giorgi Pailodze</t>
  </si>
  <si>
    <t>Bank of Georgia Group Plc</t>
  </si>
  <si>
    <t>JSC BGEO Group</t>
  </si>
  <si>
    <t>JSC Georgia Capital</t>
  </si>
  <si>
    <t>of which Deferred tax assets not subject to the threshold deduction (net of related tax liability)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</si>
  <si>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</si>
  <si>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</si>
  <si>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</si>
  <si>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</si>
  <si>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</si>
  <si>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</si>
  <si>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</si>
  <si>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</si>
  <si>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</si>
  <si>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</si>
  <si>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</si>
  <si>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</si>
  <si>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</si>
  <si>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</si>
  <si>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</si>
  <si>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</si>
  <si>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</si>
  <si>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</si>
  <si>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</si>
  <si>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</si>
  <si>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</si>
  <si>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</si>
  <si>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</si>
  <si>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</si>
  <si>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</si>
  <si>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</si>
  <si>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</si>
  <si>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</si>
  <si>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</si>
  <si>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</si>
  <si>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</si>
  <si>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</si>
  <si>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</si>
  <si>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</si>
  <si>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</si>
  <si>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</si>
  <si>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</si>
  <si>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</si>
  <si>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</si>
  <si>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</si>
  <si>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</si>
  <si>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</si>
  <si>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</si>
  <si>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</si>
  <si>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</si>
  <si>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table 9 (Capital), N10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</si>
  <si>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</si>
  <si>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</si>
  <si>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</si>
  <si>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*COVID 19 related provisions are deducted from balance sheet items</t>
  </si>
  <si>
    <t>Less: Covid 19 related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</si>
</sst>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5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1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4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6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6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2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0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2" xfId="0" applyFont="1" applyFill="1" applyBorder="1" applyAlignment="1">
      <alignment horizontal="left"/>
    </xf>
    <xf numFmtId="0" fontId="100" fillId="3" borderId="83" xfId="0" applyFont="1" applyFill="1" applyBorder="1" applyAlignment="1">
      <alignment horizontal="left"/>
    </xf>
    <xf numFmtId="0" fontId="4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89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vertical="center"/>
    </xf>
    <xf numFmtId="169" fontId="9" fillId="37" borderId="27" xfId="20" applyBorder="1"/>
    <xf numFmtId="169" fontId="9" fillId="37" borderId="93" xfId="20" applyBorder="1"/>
    <xf numFmtId="169" fontId="9" fillId="37" borderId="28" xfId="20" applyBorder="1"/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4" xfId="0" applyFont="1" applyFill="1" applyBorder="1" applyAlignment="1">
      <alignment horizontal="center" vertical="center" wrapText="1"/>
    </xf>
    <xf numFmtId="0" fontId="86" fillId="0" borderId="85" xfId="0" applyFont="1" applyFill="1" applyBorder="1" applyAlignment="1">
      <alignment horizontal="center" vertical="center" wrapText="1"/>
    </xf>
    <xf numFmtId="0" fontId="84" fillId="0" borderId="84" xfId="0" applyFont="1" applyFill="1" applyBorder="1"/>
    <xf numFmtId="193" fontId="84" fillId="0" borderId="84" xfId="0" applyNumberFormat="1" applyFont="1" applyFill="1" applyBorder="1" applyAlignment="1">
      <alignment horizontal="center" vertical="center"/>
    </xf>
    <xf numFmtId="193" fontId="84" fillId="0" borderId="85" xfId="0" applyNumberFormat="1" applyFont="1" applyFill="1" applyBorder="1" applyAlignment="1">
      <alignment horizontal="center" vertical="center"/>
    </xf>
    <xf numFmtId="0" fontId="84" fillId="0" borderId="84" xfId="0" applyFont="1" applyFill="1" applyBorder="1" applyAlignment="1">
      <alignment horizontal="left" indent="1"/>
    </xf>
    <xf numFmtId="193" fontId="88" fillId="0" borderId="84" xfId="0" applyNumberFormat="1" applyFont="1" applyFill="1" applyBorder="1" applyAlignment="1">
      <alignment horizontal="center" vertical="center"/>
    </xf>
    <xf numFmtId="0" fontId="88" fillId="0" borderId="84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4" xfId="0" applyFont="1" applyFill="1" applyBorder="1" applyAlignment="1">
      <alignment horizontal="left" vertical="center" wrapText="1"/>
    </xf>
    <xf numFmtId="0" fontId="4" fillId="36" borderId="8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4" xfId="0" applyFont="1" applyFill="1" applyBorder="1" applyAlignment="1">
      <alignment horizontal="left" vertical="center" wrapText="1"/>
    </xf>
    <xf numFmtId="9" fontId="4" fillId="36" borderId="84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4" xfId="20962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0" fontId="84" fillId="0" borderId="84" xfId="0" applyFont="1" applyBorder="1" applyAlignment="1">
      <alignment vertical="center" wrapText="1"/>
    </xf>
    <xf numFmtId="14" fontId="2" fillId="3" borderId="84" xfId="8" quotePrefix="1" applyNumberFormat="1" applyFont="1" applyFill="1" applyBorder="1" applyAlignment="1" applyProtection="1">
      <alignment horizontal="left"/>
      <protection locked="0"/>
    </xf>
    <xf numFmtId="3" fontId="105" fillId="36" borderId="84" xfId="0" applyNumberFormat="1" applyFont="1" applyFill="1" applyBorder="1" applyAlignment="1">
      <alignment vertical="center" wrapText="1"/>
    </xf>
    <xf numFmtId="3" fontId="105" fillId="36" borderId="85" xfId="0" applyNumberFormat="1" applyFont="1" applyFill="1" applyBorder="1" applyAlignment="1">
      <alignment vertical="center" wrapText="1"/>
    </xf>
    <xf numFmtId="3" fontId="105" fillId="0" borderId="84" xfId="0" applyNumberFormat="1" applyFont="1" applyBorder="1" applyAlignment="1">
      <alignment vertical="center" wrapText="1"/>
    </xf>
    <xf numFmtId="3" fontId="105" fillId="0" borderId="85" xfId="0" applyNumberFormat="1" applyFont="1" applyBorder="1" applyAlignment="1">
      <alignment vertical="center" wrapText="1"/>
    </xf>
    <xf numFmtId="3" fontId="105" fillId="0" borderId="84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4" xfId="17" applyFill="1" applyBorder="1" applyAlignment="1" applyProtection="1"/>
    <xf numFmtId="49" fontId="84" fillId="0" borderId="84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93" fontId="106" fillId="36" borderId="13" xfId="0" applyNumberFormat="1" applyFont="1" applyFill="1" applyBorder="1" applyAlignment="1">
      <alignment vertical="center"/>
    </xf>
    <xf numFmtId="193" fontId="107" fillId="36" borderId="16" xfId="0" applyNumberFormat="1" applyFont="1" applyFill="1" applyBorder="1" applyAlignment="1">
      <alignment vertical="center"/>
    </xf>
    <xf numFmtId="193" fontId="107" fillId="36" borderId="61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6" fillId="0" borderId="65" xfId="0" applyNumberFormat="1" applyFont="1" applyBorder="1" applyAlignment="1">
      <alignment horizontal="center"/>
    </xf>
    <xf numFmtId="167" fontId="106" fillId="0" borderId="63" xfId="0" applyNumberFormat="1" applyFont="1" applyBorder="1" applyAlignment="1">
      <alignment horizontal="center"/>
    </xf>
    <xf numFmtId="167" fontId="107" fillId="36" borderId="62" xfId="0" applyNumberFormat="1" applyFont="1" applyFill="1" applyBorder="1" applyAlignment="1">
      <alignment horizontal="center"/>
    </xf>
    <xf numFmtId="0" fontId="85" fillId="0" borderId="84" xfId="0" applyFont="1" applyBorder="1"/>
    <xf numFmtId="165" fontId="2" fillId="0" borderId="3" xfId="20962" applyNumberFormat="1" applyFont="1" applyBorder="1" applyAlignment="1" applyProtection="1">
      <alignment horizontal="right"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0" xfId="20962" applyNumberFormat="1" applyFont="1" applyFill="1" applyBorder="1"/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6" xfId="20962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0" fontId="2" fillId="0" borderId="90" xfId="0" applyFont="1" applyBorder="1" applyAlignment="1">
      <alignment wrapText="1"/>
    </xf>
    <xf numFmtId="10" fontId="84" fillId="0" borderId="88" xfId="20962" applyNumberFormat="1" applyFont="1" applyBorder="1" applyAlignment="1"/>
    <xf numFmtId="9" fontId="3" fillId="0" borderId="84" xfId="20962" applyFont="1" applyFill="1" applyBorder="1" applyAlignment="1">
      <alignment horizontal="left" vertical="center" wrapText="1"/>
    </xf>
    <xf numFmtId="9" fontId="4" fillId="36" borderId="19" xfId="20962" applyFont="1" applyFill="1" applyBorder="1" applyAlignment="1">
      <alignment horizontal="center" vertical="center" wrapText="1"/>
    </xf>
    <xf numFmtId="164" fontId="3" fillId="0" borderId="85" xfId="7" applyNumberFormat="1" applyFont="1" applyFill="1" applyBorder="1" applyAlignment="1">
      <alignment horizontal="left" vertical="center" wrapText="1"/>
    </xf>
    <xf numFmtId="164" fontId="4" fillId="36" borderId="85" xfId="7" applyNumberFormat="1" applyFont="1" applyFill="1" applyBorder="1" applyAlignment="1">
      <alignment horizontal="left" vertical="center" wrapText="1"/>
    </xf>
    <xf numFmtId="164" fontId="101" fillId="0" borderId="85" xfId="7" applyNumberFormat="1" applyFont="1" applyFill="1" applyBorder="1" applyAlignment="1">
      <alignment horizontal="left" vertical="center" wrapText="1"/>
    </xf>
    <xf numFmtId="164" fontId="4" fillId="36" borderId="20" xfId="7" applyNumberFormat="1" applyFont="1" applyFill="1" applyBorder="1" applyAlignment="1">
      <alignment horizontal="center" vertical="center" wrapText="1"/>
    </xf>
    <xf numFmtId="164" fontId="4" fillId="0" borderId="85" xfId="7" applyNumberFormat="1" applyFont="1" applyFill="1" applyBorder="1" applyAlignment="1">
      <alignment horizontal="left" vertical="center" wrapText="1"/>
    </xf>
    <xf numFmtId="164" fontId="97" fillId="0" borderId="26" xfId="7" applyNumberFormat="1" applyFont="1" applyFill="1" applyBorder="1" applyAlignment="1" applyProtection="1">
      <alignment horizontal="left" vertical="center"/>
    </xf>
    <xf numFmtId="193" fontId="84" fillId="0" borderId="102" xfId="0" applyNumberFormat="1" applyFont="1" applyBorder="1" applyAlignment="1">
      <alignment vertical="center"/>
    </xf>
    <xf numFmtId="0" fontId="84" fillId="0" borderId="101" xfId="0" applyFont="1" applyBorder="1" applyAlignment="1">
      <alignment horizontal="right" wrapText="1"/>
    </xf>
    <xf numFmtId="9" fontId="3" fillId="0" borderId="98" xfId="20962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0" fontId="45" fillId="76" borderId="90" xfId="20964" applyFont="1" applyFill="1" applyBorder="1" applyAlignment="1">
      <alignment vertical="center"/>
    </xf>
    <xf numFmtId="0" fontId="45" fillId="76" borderId="87" xfId="20964" applyFont="1" applyFill="1" applyBorder="1" applyAlignment="1">
      <alignment vertical="center"/>
    </xf>
    <xf numFmtId="0" fontId="45" fillId="76" borderId="10" xfId="20964" applyFont="1" applyFill="1" applyBorder="1" applyAlignment="1">
      <alignment vertical="center"/>
    </xf>
    <xf numFmtId="0" fontId="108" fillId="70" borderId="92" xfId="20964" applyFont="1" applyFill="1" applyBorder="1" applyAlignment="1">
      <alignment horizontal="center" vertical="center"/>
    </xf>
    <xf numFmtId="0" fontId="108" fillId="70" borderId="10" xfId="20964" applyFont="1" applyFill="1" applyBorder="1" applyAlignment="1">
      <alignment horizontal="left" vertical="center" wrapText="1"/>
    </xf>
    <xf numFmtId="164" fontId="108" fillId="0" borderId="84" xfId="7" applyNumberFormat="1" applyFont="1" applyFill="1" applyBorder="1" applyAlignment="1" applyProtection="1">
      <alignment horizontal="right" vertical="center"/>
      <protection locked="0"/>
    </xf>
    <xf numFmtId="0" fontId="109" fillId="77" borderId="84" xfId="20964" applyFont="1" applyFill="1" applyBorder="1" applyAlignment="1">
      <alignment horizontal="center" vertical="center"/>
    </xf>
    <xf numFmtId="0" fontId="109" fillId="77" borderId="87" xfId="20964" applyFont="1" applyFill="1" applyBorder="1" applyAlignment="1">
      <alignment vertical="top" wrapText="1"/>
    </xf>
    <xf numFmtId="164" fontId="45" fillId="76" borderId="10" xfId="7" applyNumberFormat="1" applyFont="1" applyFill="1" applyBorder="1" applyAlignment="1">
      <alignment horizontal="right" vertical="center"/>
    </xf>
    <xf numFmtId="0" fontId="110" fillId="70" borderId="92" xfId="20964" applyFont="1" applyFill="1" applyBorder="1" applyAlignment="1">
      <alignment horizontal="center" vertical="center"/>
    </xf>
    <xf numFmtId="0" fontId="108" fillId="70" borderId="87" xfId="20964" applyFont="1" applyFill="1" applyBorder="1" applyAlignment="1">
      <alignment vertical="center" wrapText="1"/>
    </xf>
    <xf numFmtId="0" fontId="108" fillId="70" borderId="10" xfId="20964" applyFont="1" applyFill="1" applyBorder="1" applyAlignment="1">
      <alignment horizontal="left" vertical="center"/>
    </xf>
    <xf numFmtId="0" fontId="110" fillId="3" borderId="92" xfId="20964" applyFont="1" applyFill="1" applyBorder="1" applyAlignment="1">
      <alignment horizontal="center" vertical="center"/>
    </xf>
    <xf numFmtId="0" fontId="108" fillId="3" borderId="10" xfId="20964" applyFont="1" applyFill="1" applyBorder="1" applyAlignment="1">
      <alignment horizontal="left" vertical="center"/>
    </xf>
    <xf numFmtId="0" fontId="110" fillId="0" borderId="92" xfId="20964" applyFont="1" applyFill="1" applyBorder="1" applyAlignment="1">
      <alignment horizontal="center" vertical="center"/>
    </xf>
    <xf numFmtId="0" fontId="108" fillId="0" borderId="10" xfId="20964" applyFont="1" applyFill="1" applyBorder="1" applyAlignment="1">
      <alignment horizontal="left" vertical="center"/>
    </xf>
    <xf numFmtId="0" fontId="112" fillId="77" borderId="84" xfId="20964" applyFont="1" applyFill="1" applyBorder="1" applyAlignment="1">
      <alignment horizontal="center" vertical="center"/>
    </xf>
    <xf numFmtId="0" fontId="109" fillId="77" borderId="87" xfId="20964" applyFont="1" applyFill="1" applyBorder="1" applyAlignment="1">
      <alignment vertical="center"/>
    </xf>
    <xf numFmtId="164" fontId="108" fillId="77" borderId="84" xfId="7" applyNumberFormat="1" applyFont="1" applyFill="1" applyBorder="1" applyAlignment="1" applyProtection="1">
      <alignment horizontal="right" vertical="center"/>
      <protection locked="0"/>
    </xf>
    <xf numFmtId="0" fontId="109" fillId="76" borderId="90" xfId="20964" applyFont="1" applyFill="1" applyBorder="1" applyAlignment="1">
      <alignment vertical="center"/>
    </xf>
    <xf numFmtId="0" fontId="109" fillId="76" borderId="87" xfId="20964" applyFont="1" applyFill="1" applyBorder="1" applyAlignment="1">
      <alignment vertical="center"/>
    </xf>
    <xf numFmtId="164" fontId="109" fillId="76" borderId="10" xfId="7" applyNumberFormat="1" applyFont="1" applyFill="1" applyBorder="1" applyAlignment="1">
      <alignment horizontal="right" vertical="center"/>
    </xf>
    <xf numFmtId="0" fontId="113" fillId="3" borderId="92" xfId="20964" applyFont="1" applyFill="1" applyBorder="1" applyAlignment="1">
      <alignment horizontal="center" vertical="center"/>
    </xf>
    <xf numFmtId="0" fontId="114" fillId="77" borderId="84" xfId="20964" applyFont="1" applyFill="1" applyBorder="1" applyAlignment="1">
      <alignment horizontal="center" vertical="center"/>
    </xf>
    <xf numFmtId="0" fontId="45" fillId="77" borderId="87" xfId="20964" applyFont="1" applyFill="1" applyBorder="1" applyAlignment="1">
      <alignment vertical="center"/>
    </xf>
    <xf numFmtId="0" fontId="113" fillId="70" borderId="92" xfId="20964" applyFont="1" applyFill="1" applyBorder="1" applyAlignment="1">
      <alignment horizontal="center" vertical="center"/>
    </xf>
    <xf numFmtId="164" fontId="108" fillId="3" borderId="84" xfId="7" applyNumberFormat="1" applyFont="1" applyFill="1" applyBorder="1" applyAlignment="1" applyProtection="1">
      <alignment horizontal="right" vertical="center"/>
      <protection locked="0"/>
    </xf>
    <xf numFmtId="0" fontId="114" fillId="3" borderId="84" xfId="20964" applyFont="1" applyFill="1" applyBorder="1" applyAlignment="1">
      <alignment horizontal="center" vertical="center"/>
    </xf>
    <xf numFmtId="0" fontId="45" fillId="3" borderId="87" xfId="20964" applyFont="1" applyFill="1" applyBorder="1" applyAlignment="1">
      <alignment vertical="center"/>
    </xf>
    <xf numFmtId="10" fontId="108" fillId="0" borderId="84" xfId="20962" applyNumberFormat="1" applyFont="1" applyFill="1" applyBorder="1" applyAlignment="1" applyProtection="1">
      <alignment horizontal="right" vertical="center"/>
      <protection locked="0"/>
    </xf>
    <xf numFmtId="0" fontId="110" fillId="70" borderId="84" xfId="20964" applyFont="1" applyFill="1" applyBorder="1" applyAlignment="1">
      <alignment horizontal="center" vertical="center"/>
    </xf>
    <xf numFmtId="0" fontId="19" fillId="70" borderId="84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67" fontId="46" fillId="78" borderId="63" xfId="0" applyNumberFormat="1" applyFont="1" applyFill="1" applyBorder="1" applyAlignment="1">
      <alignment horizontal="center"/>
    </xf>
    <xf numFmtId="0" fontId="94" fillId="0" borderId="69" xfId="0" applyFont="1" applyBorder="1" applyAlignment="1">
      <alignment horizontal="left" wrapText="1"/>
    </xf>
    <xf numFmtId="0" fontId="94" fillId="0" borderId="68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0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4" xfId="0" applyFont="1" applyFill="1" applyBorder="1" applyAlignment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85" xfId="11" applyFont="1" applyFill="1" applyBorder="1" applyAlignment="1" applyProtection="1">
      <alignment horizontal="center" vertical="center" wrapText="1"/>
    </xf>
    <xf numFmtId="0" fontId="45" fillId="0" borderId="74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3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6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5" xfId="13" applyFont="1" applyFill="1" applyBorder="1" applyAlignment="1" applyProtection="1">
      <alignment horizontal="center" vertical="center" wrapText="1"/>
      <protection locked="0"/>
    </xf>
    <xf numFmtId="0" fontId="99" fillId="3" borderId="67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3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86" fillId="0" borderId="78" xfId="0" applyFont="1" applyBorder="1" applyAlignment="1">
      <alignment horizontal="center"/>
    </xf>
    <xf numFmtId="0" fontId="86" fillId="0" borderId="79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8"/>
      <c r="B1" s="246" t="s">
        <v>355</v>
      </c>
      <c r="C1" s="198"/>
    </row>
    <row r="2" spans="1:3">
      <c r="A2" s="247">
        <v>1</v>
      </c>
      <c r="B2" s="421" t="s">
        <v>356</v>
      </c>
      <c r="C2" s="440" t="s">
        <v>455</v>
      </c>
    </row>
    <row r="3" spans="1:3">
      <c r="A3" s="247">
        <v>2</v>
      </c>
      <c r="B3" s="422" t="s">
        <v>352</v>
      </c>
      <c r="C3" s="440" t="s">
        <v>456</v>
      </c>
    </row>
    <row r="4" spans="1:3">
      <c r="A4" s="247">
        <v>3</v>
      </c>
      <c r="B4" s="423" t="s">
        <v>357</v>
      </c>
      <c r="C4" s="440" t="s">
        <v>458</v>
      </c>
    </row>
    <row r="5" spans="1:3">
      <c r="A5" s="248">
        <v>4</v>
      </c>
      <c r="B5" s="424" t="s">
        <v>353</v>
      </c>
      <c r="C5" s="440" t="s">
        <v>457</v>
      </c>
    </row>
    <row r="6" spans="1:3" s="249" customFormat="1" ht="45.75" customHeight="1">
      <c r="A6" s="504" t="s">
        <v>437</v>
      </c>
      <c r="B6" s="505"/>
      <c r="C6" s="505"/>
    </row>
    <row r="7" spans="1:3" ht="15">
      <c r="A7" s="250" t="s">
        <v>34</v>
      </c>
      <c r="B7" s="246" t="s">
        <v>354</v>
      </c>
    </row>
    <row r="8" spans="1:3">
      <c r="A8" s="198">
        <v>1</v>
      </c>
      <c r="B8" s="296" t="s">
        <v>25</v>
      </c>
    </row>
    <row r="9" spans="1:3">
      <c r="A9" s="198">
        <v>2</v>
      </c>
      <c r="B9" s="297" t="s">
        <v>26</v>
      </c>
    </row>
    <row r="10" spans="1:3">
      <c r="A10" s="198">
        <v>3</v>
      </c>
      <c r="B10" s="297" t="s">
        <v>27</v>
      </c>
    </row>
    <row r="11" spans="1:3">
      <c r="A11" s="198">
        <v>4</v>
      </c>
      <c r="B11" s="297" t="s">
        <v>28</v>
      </c>
      <c r="C11" s="121"/>
    </row>
    <row r="12" spans="1:3">
      <c r="A12" s="198">
        <v>5</v>
      </c>
      <c r="B12" s="297" t="s">
        <v>29</v>
      </c>
    </row>
    <row r="13" spans="1:3">
      <c r="A13" s="198">
        <v>6</v>
      </c>
      <c r="B13" s="298" t="s">
        <v>364</v>
      </c>
    </row>
    <row r="14" spans="1:3">
      <c r="A14" s="198">
        <v>7</v>
      </c>
      <c r="B14" s="297" t="s">
        <v>358</v>
      </c>
    </row>
    <row r="15" spans="1:3">
      <c r="A15" s="198">
        <v>8</v>
      </c>
      <c r="B15" s="297" t="s">
        <v>359</v>
      </c>
    </row>
    <row r="16" spans="1:3">
      <c r="A16" s="198">
        <v>9</v>
      </c>
      <c r="B16" s="297" t="s">
        <v>30</v>
      </c>
    </row>
    <row r="17" spans="1:2">
      <c r="A17" s="420" t="s">
        <v>436</v>
      </c>
      <c r="B17" s="419" t="s">
        <v>420</v>
      </c>
    </row>
    <row r="18" spans="1:2">
      <c r="A18" s="198">
        <v>10</v>
      </c>
      <c r="B18" s="297" t="s">
        <v>31</v>
      </c>
    </row>
    <row r="19" spans="1:2">
      <c r="A19" s="198">
        <v>11</v>
      </c>
      <c r="B19" s="298" t="s">
        <v>360</v>
      </c>
    </row>
    <row r="20" spans="1:2">
      <c r="A20" s="198">
        <v>12</v>
      </c>
      <c r="B20" s="298" t="s">
        <v>32</v>
      </c>
    </row>
    <row r="21" spans="1:2">
      <c r="A21" s="198">
        <v>13</v>
      </c>
      <c r="B21" s="299" t="s">
        <v>361</v>
      </c>
    </row>
    <row r="22" spans="1:2">
      <c r="A22" s="198">
        <v>14</v>
      </c>
      <c r="B22" s="296" t="s">
        <v>388</v>
      </c>
    </row>
    <row r="23" spans="1:2">
      <c r="A23" s="251">
        <v>15</v>
      </c>
      <c r="B23" s="298" t="s">
        <v>33</v>
      </c>
    </row>
    <row r="24" spans="1:2">
      <c r="A24" s="124"/>
      <c r="B24" s="20"/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455</v>
      </c>
    </row>
    <row r="2" spans="1:3" s="111" customFormat="1" ht="15.75" customHeight="1">
      <c r="A2" s="111" t="s">
        <v>36</v>
      </c>
      <c r="B2" s="454">
        <v>43921</v>
      </c>
    </row>
    <row r="3" spans="1:3" s="111" customFormat="1" ht="15.75" customHeight="1"/>
    <row r="4" spans="1:3" ht="13.5" thickBot="1">
      <c r="A4" s="124" t="s">
        <v>256</v>
      </c>
      <c r="B4" s="179" t="s">
        <v>255</v>
      </c>
    </row>
    <row r="5" spans="1:3">
      <c r="A5" s="125" t="s">
        <v>11</v>
      </c>
      <c r="B5" s="126"/>
      <c r="C5" s="127" t="s">
        <v>78</v>
      </c>
    </row>
    <row r="6" spans="1:3">
      <c r="A6" s="128">
        <v>1</v>
      </c>
      <c r="B6" s="129" t="s">
        <v>254</v>
      </c>
      <c r="C6" s="130">
        <f>SUM(C7:C11)</f>
        <v>1440694890.1618967</v>
      </c>
    </row>
    <row r="7" spans="1:3">
      <c r="A7" s="128">
        <v>2</v>
      </c>
      <c r="B7" s="131" t="s">
        <v>253</v>
      </c>
      <c r="C7" s="132">
        <v>27993660.18</v>
      </c>
    </row>
    <row r="8" spans="1:3">
      <c r="A8" s="128">
        <v>3</v>
      </c>
      <c r="B8" s="133" t="s">
        <v>252</v>
      </c>
      <c r="C8" s="132">
        <v>180628143.59</v>
      </c>
    </row>
    <row r="9" spans="1:3">
      <c r="A9" s="128">
        <v>4</v>
      </c>
      <c r="B9" s="133" t="s">
        <v>251</v>
      </c>
      <c r="C9" s="132">
        <v>-1642799</v>
      </c>
    </row>
    <row r="10" spans="1:3">
      <c r="A10" s="128">
        <v>5</v>
      </c>
      <c r="B10" s="133" t="s">
        <v>250</v>
      </c>
      <c r="C10" s="132"/>
    </row>
    <row r="11" spans="1:3">
      <c r="A11" s="128">
        <v>6</v>
      </c>
      <c r="B11" s="134" t="s">
        <v>249</v>
      </c>
      <c r="C11" s="132">
        <v>1233715885.3918967</v>
      </c>
    </row>
    <row r="12" spans="1:3" s="96" customFormat="1">
      <c r="A12" s="128">
        <v>7</v>
      </c>
      <c r="B12" s="129" t="s">
        <v>248</v>
      </c>
      <c r="C12" s="135">
        <f>SUM(C13:C27)</f>
        <v>218370051.76281029</v>
      </c>
    </row>
    <row r="13" spans="1:3" s="96" customFormat="1">
      <c r="A13" s="128">
        <v>8</v>
      </c>
      <c r="B13" s="136" t="s">
        <v>247</v>
      </c>
      <c r="C13" s="137">
        <v>-1642799</v>
      </c>
    </row>
    <row r="14" spans="1:3" s="96" customFormat="1" ht="25.5">
      <c r="A14" s="128">
        <v>9</v>
      </c>
      <c r="B14" s="138" t="s">
        <v>246</v>
      </c>
      <c r="C14" s="137">
        <v>0</v>
      </c>
    </row>
    <row r="15" spans="1:3" s="96" customFormat="1">
      <c r="A15" s="128">
        <v>10</v>
      </c>
      <c r="B15" s="139" t="s">
        <v>245</v>
      </c>
      <c r="C15" s="137">
        <v>122988437.76000001</v>
      </c>
    </row>
    <row r="16" spans="1:3" s="96" customFormat="1">
      <c r="A16" s="128">
        <v>11</v>
      </c>
      <c r="B16" s="140" t="s">
        <v>244</v>
      </c>
      <c r="C16" s="137">
        <v>0</v>
      </c>
    </row>
    <row r="17" spans="1:3" s="96" customFormat="1">
      <c r="A17" s="128">
        <v>12</v>
      </c>
      <c r="B17" s="139" t="s">
        <v>243</v>
      </c>
      <c r="C17" s="137">
        <v>2237680.2000000002</v>
      </c>
    </row>
    <row r="18" spans="1:3" s="96" customFormat="1">
      <c r="A18" s="128">
        <v>13</v>
      </c>
      <c r="B18" s="139" t="s">
        <v>242</v>
      </c>
      <c r="C18" s="137">
        <v>2186106</v>
      </c>
    </row>
    <row r="19" spans="1:3" s="96" customFormat="1">
      <c r="A19" s="128">
        <v>14</v>
      </c>
      <c r="B19" s="139" t="s">
        <v>241</v>
      </c>
      <c r="C19" s="137">
        <v>0</v>
      </c>
    </row>
    <row r="20" spans="1:3" s="96" customFormat="1">
      <c r="A20" s="128">
        <v>15</v>
      </c>
      <c r="B20" s="139" t="s">
        <v>240</v>
      </c>
      <c r="C20" s="137">
        <v>58623336</v>
      </c>
    </row>
    <row r="21" spans="1:3" s="96" customFormat="1" ht="25.5">
      <c r="A21" s="128">
        <v>16</v>
      </c>
      <c r="B21" s="138" t="s">
        <v>239</v>
      </c>
      <c r="C21" s="137">
        <v>0</v>
      </c>
    </row>
    <row r="22" spans="1:3" s="96" customFormat="1">
      <c r="A22" s="128">
        <v>17</v>
      </c>
      <c r="B22" s="141" t="s">
        <v>238</v>
      </c>
      <c r="C22" s="137">
        <v>9878148.8699999992</v>
      </c>
    </row>
    <row r="23" spans="1:3" s="96" customFormat="1">
      <c r="A23" s="128">
        <v>18</v>
      </c>
      <c r="B23" s="138" t="s">
        <v>237</v>
      </c>
      <c r="C23" s="137">
        <v>24099141.932810292</v>
      </c>
    </row>
    <row r="24" spans="1:3" s="96" customFormat="1" ht="25.5">
      <c r="A24" s="128">
        <v>19</v>
      </c>
      <c r="B24" s="138" t="s">
        <v>214</v>
      </c>
      <c r="C24" s="137">
        <v>0</v>
      </c>
    </row>
    <row r="25" spans="1:3" s="96" customFormat="1">
      <c r="A25" s="128">
        <v>20</v>
      </c>
      <c r="B25" s="142" t="s">
        <v>236</v>
      </c>
      <c r="C25" s="137">
        <v>0</v>
      </c>
    </row>
    <row r="26" spans="1:3" s="96" customFormat="1">
      <c r="A26" s="128">
        <v>21</v>
      </c>
      <c r="B26" s="142" t="s">
        <v>235</v>
      </c>
      <c r="C26" s="137">
        <v>0</v>
      </c>
    </row>
    <row r="27" spans="1:3" s="96" customFormat="1">
      <c r="A27" s="128">
        <v>22</v>
      </c>
      <c r="B27" s="142" t="s">
        <v>234</v>
      </c>
      <c r="C27" s="137">
        <v>0</v>
      </c>
    </row>
    <row r="28" spans="1:3" s="96" customFormat="1">
      <c r="A28" s="128">
        <v>23</v>
      </c>
      <c r="B28" s="143" t="s">
        <v>233</v>
      </c>
      <c r="C28" s="135">
        <f>C6-C12</f>
        <v>1222324838.3990865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232</v>
      </c>
      <c r="C30" s="135">
        <f>C31+C34</f>
        <v>328450000</v>
      </c>
    </row>
    <row r="31" spans="1:3" s="96" customFormat="1">
      <c r="A31" s="144">
        <v>25</v>
      </c>
      <c r="B31" s="133" t="s">
        <v>231</v>
      </c>
      <c r="C31" s="146">
        <f>C32+C33</f>
        <v>0</v>
      </c>
    </row>
    <row r="32" spans="1:3" s="96" customFormat="1">
      <c r="A32" s="144">
        <v>26</v>
      </c>
      <c r="B32" s="147" t="s">
        <v>313</v>
      </c>
      <c r="C32" s="137"/>
    </row>
    <row r="33" spans="1:3" s="96" customFormat="1">
      <c r="A33" s="144">
        <v>27</v>
      </c>
      <c r="B33" s="147" t="s">
        <v>230</v>
      </c>
      <c r="C33" s="137"/>
    </row>
    <row r="34" spans="1:3" s="96" customFormat="1">
      <c r="A34" s="144">
        <v>28</v>
      </c>
      <c r="B34" s="133" t="s">
        <v>229</v>
      </c>
      <c r="C34" s="137">
        <v>328450000</v>
      </c>
    </row>
    <row r="35" spans="1:3" s="96" customFormat="1">
      <c r="A35" s="144">
        <v>29</v>
      </c>
      <c r="B35" s="143" t="s">
        <v>228</v>
      </c>
      <c r="C35" s="135">
        <f>SUM(C36:C40)</f>
        <v>0</v>
      </c>
    </row>
    <row r="36" spans="1:3" s="96" customFormat="1">
      <c r="A36" s="144">
        <v>30</v>
      </c>
      <c r="B36" s="138" t="s">
        <v>227</v>
      </c>
      <c r="C36" s="137"/>
    </row>
    <row r="37" spans="1:3" s="96" customFormat="1">
      <c r="A37" s="144">
        <v>31</v>
      </c>
      <c r="B37" s="139" t="s">
        <v>226</v>
      </c>
      <c r="C37" s="137"/>
    </row>
    <row r="38" spans="1:3" s="96" customFormat="1" ht="25.5">
      <c r="A38" s="144">
        <v>32</v>
      </c>
      <c r="B38" s="138" t="s">
        <v>225</v>
      </c>
      <c r="C38" s="137"/>
    </row>
    <row r="39" spans="1:3" s="96" customFormat="1" ht="25.5">
      <c r="A39" s="144">
        <v>33</v>
      </c>
      <c r="B39" s="138" t="s">
        <v>214</v>
      </c>
      <c r="C39" s="137"/>
    </row>
    <row r="40" spans="1:3" s="96" customFormat="1">
      <c r="A40" s="144">
        <v>34</v>
      </c>
      <c r="B40" s="142" t="s">
        <v>224</v>
      </c>
      <c r="C40" s="137"/>
    </row>
    <row r="41" spans="1:3" s="96" customFormat="1">
      <c r="A41" s="144">
        <v>35</v>
      </c>
      <c r="B41" s="143" t="s">
        <v>223</v>
      </c>
      <c r="C41" s="135">
        <f>C30-C35</f>
        <v>328450000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222</v>
      </c>
      <c r="C43" s="135">
        <f>SUM(C44:C46)</f>
        <v>693129274.91140223</v>
      </c>
    </row>
    <row r="44" spans="1:3" s="96" customFormat="1">
      <c r="A44" s="144">
        <v>37</v>
      </c>
      <c r="B44" s="133" t="s">
        <v>221</v>
      </c>
      <c r="C44" s="137">
        <v>532089000</v>
      </c>
    </row>
    <row r="45" spans="1:3" s="96" customFormat="1">
      <c r="A45" s="144">
        <v>38</v>
      </c>
      <c r="B45" s="133" t="s">
        <v>220</v>
      </c>
      <c r="C45" s="137">
        <v>0</v>
      </c>
    </row>
    <row r="46" spans="1:3" s="96" customFormat="1">
      <c r="A46" s="144">
        <v>39</v>
      </c>
      <c r="B46" s="133" t="s">
        <v>219</v>
      </c>
      <c r="C46" s="137">
        <v>161040274.91140226</v>
      </c>
    </row>
    <row r="47" spans="1:3" s="96" customFormat="1">
      <c r="A47" s="144">
        <v>40</v>
      </c>
      <c r="B47" s="148" t="s">
        <v>218</v>
      </c>
      <c r="C47" s="135">
        <f>SUM(C48:C51)</f>
        <v>0</v>
      </c>
    </row>
    <row r="48" spans="1:3" s="96" customFormat="1">
      <c r="A48" s="144">
        <v>41</v>
      </c>
      <c r="B48" s="138" t="s">
        <v>217</v>
      </c>
      <c r="C48" s="137"/>
    </row>
    <row r="49" spans="1:3" s="96" customFormat="1">
      <c r="A49" s="144">
        <v>42</v>
      </c>
      <c r="B49" s="139" t="s">
        <v>216</v>
      </c>
      <c r="C49" s="137"/>
    </row>
    <row r="50" spans="1:3" s="96" customFormat="1">
      <c r="A50" s="144">
        <v>43</v>
      </c>
      <c r="B50" s="138" t="s">
        <v>215</v>
      </c>
      <c r="C50" s="137"/>
    </row>
    <row r="51" spans="1:3" s="96" customFormat="1" ht="25.5">
      <c r="A51" s="144">
        <v>44</v>
      </c>
      <c r="B51" s="138" t="s">
        <v>214</v>
      </c>
      <c r="C51" s="137"/>
    </row>
    <row r="52" spans="1:3" s="96" customFormat="1" ht="13.5" thickBot="1">
      <c r="A52" s="149">
        <v>45</v>
      </c>
      <c r="B52" s="150" t="s">
        <v>213</v>
      </c>
      <c r="C52" s="151">
        <f>C43-C47</f>
        <v>693129274.91140223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showGridLines="0" zoomScaleNormal="100" workbookViewId="0">
      <selection activeCell="B23" sqref="B23"/>
    </sheetView>
  </sheetViews>
  <sheetFormatPr defaultColWidth="9.140625" defaultRowHeight="12.75"/>
  <cols>
    <col min="1" max="1" width="9.42578125" style="313" bestFit="1" customWidth="1"/>
    <col min="2" max="2" width="59" style="313" customWidth="1"/>
    <col min="3" max="3" width="16.7109375" style="313" bestFit="1" customWidth="1"/>
    <col min="4" max="4" width="16" style="313" bestFit="1" customWidth="1"/>
    <col min="5" max="16384" width="9.140625" style="313"/>
  </cols>
  <sheetData>
    <row r="1" spans="1:4" ht="15">
      <c r="A1" s="388" t="s">
        <v>35</v>
      </c>
      <c r="B1" s="3" t="s">
        <v>455</v>
      </c>
    </row>
    <row r="2" spans="1:4" s="279" customFormat="1" ht="15.75" customHeight="1">
      <c r="A2" s="279" t="s">
        <v>36</v>
      </c>
      <c r="B2" s="454">
        <v>43921</v>
      </c>
    </row>
    <row r="3" spans="1:4" s="279" customFormat="1" ht="15.75" customHeight="1"/>
    <row r="4" spans="1:4" ht="13.5" thickBot="1">
      <c r="A4" s="339" t="s">
        <v>419</v>
      </c>
      <c r="B4" s="401" t="s">
        <v>420</v>
      </c>
    </row>
    <row r="5" spans="1:4" s="402" customFormat="1">
      <c r="A5" s="526" t="s">
        <v>423</v>
      </c>
      <c r="B5" s="527"/>
      <c r="C5" s="389" t="s">
        <v>421</v>
      </c>
      <c r="D5" s="390" t="s">
        <v>422</v>
      </c>
    </row>
    <row r="6" spans="1:4" s="403" customFormat="1">
      <c r="A6" s="391">
        <v>1</v>
      </c>
      <c r="B6" s="392" t="s">
        <v>424</v>
      </c>
      <c r="C6" s="392"/>
      <c r="D6" s="393"/>
    </row>
    <row r="7" spans="1:4" s="403" customFormat="1">
      <c r="A7" s="394" t="s">
        <v>410</v>
      </c>
      <c r="B7" s="395" t="s">
        <v>425</v>
      </c>
      <c r="C7" s="457">
        <v>4.4999999999999998E-2</v>
      </c>
      <c r="D7" s="459">
        <v>658848062.00049484</v>
      </c>
    </row>
    <row r="8" spans="1:4" s="403" customFormat="1">
      <c r="A8" s="394" t="s">
        <v>411</v>
      </c>
      <c r="B8" s="395" t="s">
        <v>426</v>
      </c>
      <c r="C8" s="457">
        <v>0.06</v>
      </c>
      <c r="D8" s="459">
        <v>878464082.66732645</v>
      </c>
    </row>
    <row r="9" spans="1:4" s="403" customFormat="1">
      <c r="A9" s="394" t="s">
        <v>412</v>
      </c>
      <c r="B9" s="395" t="s">
        <v>427</v>
      </c>
      <c r="C9" s="457">
        <v>0.08</v>
      </c>
      <c r="D9" s="459">
        <v>1171285443.5564353</v>
      </c>
    </row>
    <row r="10" spans="1:4" s="403" customFormat="1">
      <c r="A10" s="391" t="s">
        <v>413</v>
      </c>
      <c r="B10" s="392" t="s">
        <v>428</v>
      </c>
      <c r="C10" s="398"/>
      <c r="D10" s="460"/>
    </row>
    <row r="11" spans="1:4" s="404" customFormat="1">
      <c r="A11" s="396" t="s">
        <v>414</v>
      </c>
      <c r="B11" s="397" t="s">
        <v>429</v>
      </c>
      <c r="C11" s="400">
        <v>0</v>
      </c>
      <c r="D11" s="461">
        <v>0</v>
      </c>
    </row>
    <row r="12" spans="1:4" s="404" customFormat="1">
      <c r="A12" s="396" t="s">
        <v>415</v>
      </c>
      <c r="B12" s="397" t="s">
        <v>430</v>
      </c>
      <c r="C12" s="400">
        <v>0</v>
      </c>
      <c r="D12" s="461">
        <v>0</v>
      </c>
    </row>
    <row r="13" spans="1:4" s="404" customFormat="1">
      <c r="A13" s="396" t="s">
        <v>416</v>
      </c>
      <c r="B13" s="397" t="s">
        <v>431</v>
      </c>
      <c r="C13" s="400">
        <v>1.4999999999999999E-2</v>
      </c>
      <c r="D13" s="461">
        <v>219616020.66683161</v>
      </c>
    </row>
    <row r="14" spans="1:4" s="404" customFormat="1">
      <c r="A14" s="391" t="s">
        <v>417</v>
      </c>
      <c r="B14" s="392" t="s">
        <v>432</v>
      </c>
      <c r="C14" s="398"/>
      <c r="D14" s="460"/>
    </row>
    <row r="15" spans="1:4" s="404" customFormat="1">
      <c r="A15" s="396">
        <v>3.1</v>
      </c>
      <c r="B15" s="397" t="s">
        <v>438</v>
      </c>
      <c r="C15" s="400">
        <v>8.9079510545374049E-3</v>
      </c>
      <c r="D15" s="461">
        <v>130421917.52616075</v>
      </c>
    </row>
    <row r="16" spans="1:4" s="404" customFormat="1">
      <c r="A16" s="396">
        <v>3.2</v>
      </c>
      <c r="B16" s="397" t="s">
        <v>439</v>
      </c>
      <c r="C16" s="400">
        <v>1.1903333407432519E-2</v>
      </c>
      <c r="D16" s="461">
        <v>174277514.37405914</v>
      </c>
    </row>
    <row r="17" spans="1:6" s="403" customFormat="1" ht="13.5" thickBot="1">
      <c r="A17" s="396">
        <v>3.3</v>
      </c>
      <c r="B17" s="397" t="s">
        <v>440</v>
      </c>
      <c r="C17" s="400">
        <v>3.8012765896479644E-2</v>
      </c>
      <c r="D17" s="461">
        <v>556547492.04831374</v>
      </c>
    </row>
    <row r="18" spans="1:6" s="402" customFormat="1">
      <c r="A18" s="528" t="s">
        <v>435</v>
      </c>
      <c r="B18" s="529"/>
      <c r="C18" s="458" t="s">
        <v>453</v>
      </c>
      <c r="D18" s="462" t="s">
        <v>454</v>
      </c>
    </row>
    <row r="19" spans="1:6" s="403" customFormat="1">
      <c r="A19" s="399">
        <v>4</v>
      </c>
      <c r="B19" s="397" t="s">
        <v>433</v>
      </c>
      <c r="C19" s="400">
        <v>6.8907951054537397E-2</v>
      </c>
      <c r="D19" s="463">
        <v>1008886000.193487</v>
      </c>
    </row>
    <row r="20" spans="1:6" s="403" customFormat="1">
      <c r="A20" s="399">
        <v>5</v>
      </c>
      <c r="B20" s="397" t="s">
        <v>145</v>
      </c>
      <c r="C20" s="400">
        <v>8.6903333407432518E-2</v>
      </c>
      <c r="D20" s="463">
        <v>1272357617.7082171</v>
      </c>
    </row>
    <row r="21" spans="1:6" s="403" customFormat="1" ht="13.5" thickBot="1">
      <c r="A21" s="405" t="s">
        <v>418</v>
      </c>
      <c r="B21" s="406" t="s">
        <v>434</v>
      </c>
      <c r="C21" s="407">
        <v>0.13301276589647965</v>
      </c>
      <c r="D21" s="464">
        <v>1947448956.2715805</v>
      </c>
    </row>
    <row r="22" spans="1:6">
      <c r="F22" s="339"/>
    </row>
    <row r="23" spans="1:6" ht="51">
      <c r="B23" s="338" t="s">
        <v>521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Normal="100"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C15" sqref="C1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455</v>
      </c>
      <c r="E1" s="4"/>
    </row>
    <row r="2" spans="1:5" s="111" customFormat="1" ht="12.75">
      <c r="A2" s="2" t="s">
        <v>36</v>
      </c>
      <c r="B2" s="454">
        <v>43921</v>
      </c>
    </row>
    <row r="3" spans="1:5" s="111" customFormat="1" ht="12.75">
      <c r="A3" s="152"/>
    </row>
    <row r="4" spans="1:5" s="111" customFormat="1" ht="13.5" thickBot="1">
      <c r="A4" s="111" t="s">
        <v>91</v>
      </c>
      <c r="B4" s="271" t="s">
        <v>297</v>
      </c>
      <c r="D4" s="56" t="s">
        <v>78</v>
      </c>
    </row>
    <row r="5" spans="1:5" ht="25.5">
      <c r="A5" s="153" t="s">
        <v>11</v>
      </c>
      <c r="B5" s="302" t="s">
        <v>351</v>
      </c>
      <c r="C5" s="154" t="s">
        <v>98</v>
      </c>
      <c r="D5" s="155" t="s">
        <v>99</v>
      </c>
    </row>
    <row r="6" spans="1:5" ht="15.75">
      <c r="A6" s="117">
        <v>1</v>
      </c>
      <c r="B6" s="156" t="s">
        <v>40</v>
      </c>
      <c r="C6" s="157">
        <v>591939907.02999997</v>
      </c>
      <c r="D6" s="437"/>
      <c r="E6" s="158"/>
    </row>
    <row r="7" spans="1:5" ht="15.75">
      <c r="A7" s="117">
        <v>2</v>
      </c>
      <c r="B7" s="159" t="s">
        <v>41</v>
      </c>
      <c r="C7" s="160">
        <v>2047466869.1299999</v>
      </c>
      <c r="D7" s="438"/>
      <c r="E7" s="158"/>
    </row>
    <row r="8" spans="1:5" ht="15.75">
      <c r="A8" s="117">
        <v>3</v>
      </c>
      <c r="B8" s="159" t="s">
        <v>42</v>
      </c>
      <c r="C8" s="160">
        <v>780473805.75</v>
      </c>
      <c r="D8" s="438"/>
      <c r="E8" s="158"/>
    </row>
    <row r="9" spans="1:5" ht="15.75">
      <c r="A9" s="117">
        <v>4</v>
      </c>
      <c r="B9" s="159" t="s">
        <v>43</v>
      </c>
      <c r="C9" s="160">
        <v>303.24</v>
      </c>
      <c r="D9" s="438"/>
      <c r="E9" s="158"/>
    </row>
    <row r="10" spans="1:5" ht="15.75">
      <c r="A10" s="117">
        <v>5</v>
      </c>
      <c r="B10" s="159" t="s">
        <v>44</v>
      </c>
      <c r="C10" s="160">
        <v>1781491553.0138998</v>
      </c>
      <c r="D10" s="438"/>
      <c r="E10" s="158"/>
    </row>
    <row r="11" spans="1:5" ht="15.75">
      <c r="A11" s="117">
        <v>5.0999999999999996</v>
      </c>
      <c r="B11" s="272" t="s">
        <v>449</v>
      </c>
      <c r="C11" s="160">
        <v>-472000</v>
      </c>
      <c r="D11" s="438"/>
      <c r="E11" s="162"/>
    </row>
    <row r="12" spans="1:5" ht="15.75">
      <c r="A12" s="117">
        <v>6.1</v>
      </c>
      <c r="B12" s="434" t="s">
        <v>45</v>
      </c>
      <c r="C12" s="161">
        <v>12468719523.097799</v>
      </c>
      <c r="D12" s="438"/>
      <c r="E12" s="162"/>
    </row>
    <row r="13" spans="1:5" ht="15.75">
      <c r="A13" s="117">
        <v>6.2</v>
      </c>
      <c r="B13" s="272" t="s">
        <v>46</v>
      </c>
      <c r="C13" s="161">
        <v>-829260780.96410012</v>
      </c>
      <c r="D13" s="438"/>
      <c r="E13" s="158"/>
    </row>
    <row r="14" spans="1:5" ht="15.75">
      <c r="A14" s="117" t="s">
        <v>450</v>
      </c>
      <c r="B14" s="435" t="s">
        <v>451</v>
      </c>
      <c r="C14" s="161">
        <v>-229601898.75080001</v>
      </c>
      <c r="D14" s="438"/>
      <c r="E14" s="158"/>
    </row>
    <row r="15" spans="1:5" ht="15.75">
      <c r="A15" s="117"/>
      <c r="B15" s="435" t="s">
        <v>525</v>
      </c>
      <c r="C15" s="161">
        <v>-405371746</v>
      </c>
      <c r="D15" s="438"/>
      <c r="E15" s="158"/>
    </row>
    <row r="16" spans="1:5" ht="15.75">
      <c r="A16" s="117">
        <v>6</v>
      </c>
      <c r="B16" s="159" t="s">
        <v>47</v>
      </c>
      <c r="C16" s="431">
        <f>C12+C13</f>
        <v>11639458742.133699</v>
      </c>
      <c r="D16" s="438"/>
      <c r="E16" s="158"/>
    </row>
    <row r="17" spans="1:5" ht="15.75">
      <c r="A17" s="117">
        <v>7</v>
      </c>
      <c r="B17" s="159" t="s">
        <v>48</v>
      </c>
      <c r="C17" s="160">
        <v>150499774.32879999</v>
      </c>
      <c r="D17" s="438"/>
      <c r="E17" s="158"/>
    </row>
    <row r="18" spans="1:5" ht="15.75">
      <c r="A18" s="117">
        <v>8</v>
      </c>
      <c r="B18" s="300" t="s">
        <v>209</v>
      </c>
      <c r="C18" s="160">
        <v>100161763.332</v>
      </c>
      <c r="D18" s="438"/>
      <c r="E18" s="158"/>
    </row>
    <row r="19" spans="1:5" ht="15.75">
      <c r="A19" s="117">
        <v>9</v>
      </c>
      <c r="B19" s="159" t="s">
        <v>49</v>
      </c>
      <c r="C19" s="160">
        <v>148442418.79999998</v>
      </c>
      <c r="D19" s="438"/>
      <c r="E19" s="158"/>
    </row>
    <row r="20" spans="1:5" ht="15.75">
      <c r="A20" s="117">
        <v>9.1</v>
      </c>
      <c r="B20" s="163" t="s">
        <v>94</v>
      </c>
      <c r="C20" s="161">
        <v>9878148.8699999992</v>
      </c>
      <c r="D20" s="438"/>
      <c r="E20" s="158"/>
    </row>
    <row r="21" spans="1:5" ht="15.75">
      <c r="A21" s="117">
        <v>9.1999999999999993</v>
      </c>
      <c r="B21" s="163" t="s">
        <v>95</v>
      </c>
      <c r="C21" s="161">
        <v>2186106</v>
      </c>
      <c r="D21" s="438"/>
      <c r="E21" s="158"/>
    </row>
    <row r="22" spans="1:5" ht="15.75">
      <c r="A22" s="117">
        <v>9.3000000000000007</v>
      </c>
      <c r="B22" s="273" t="s">
        <v>279</v>
      </c>
      <c r="C22" s="161">
        <v>24099141.932810292</v>
      </c>
      <c r="D22" s="438"/>
      <c r="E22" s="158"/>
    </row>
    <row r="23" spans="1:5" ht="15.75">
      <c r="A23" s="117">
        <v>10</v>
      </c>
      <c r="B23" s="159" t="s">
        <v>50</v>
      </c>
      <c r="C23" s="160">
        <v>514261011.81</v>
      </c>
      <c r="D23" s="438"/>
      <c r="E23" s="158"/>
    </row>
    <row r="24" spans="1:5" ht="15">
      <c r="A24" s="117">
        <v>10.1</v>
      </c>
      <c r="B24" s="163" t="s">
        <v>96</v>
      </c>
      <c r="C24" s="160">
        <v>122988437.76000001</v>
      </c>
      <c r="D24" s="503" t="s">
        <v>520</v>
      </c>
      <c r="E24" s="167"/>
    </row>
    <row r="25" spans="1:5" ht="15.75">
      <c r="A25" s="117">
        <v>11</v>
      </c>
      <c r="B25" s="164" t="s">
        <v>51</v>
      </c>
      <c r="C25" s="165">
        <v>231874336.66339999</v>
      </c>
      <c r="D25" s="438"/>
      <c r="E25" s="158"/>
    </row>
    <row r="26" spans="1:5" ht="15.75">
      <c r="A26" s="117">
        <v>10.1</v>
      </c>
      <c r="B26" s="466" t="s">
        <v>474</v>
      </c>
      <c r="C26" s="465">
        <v>58623336</v>
      </c>
      <c r="D26" s="438"/>
      <c r="E26" s="158"/>
    </row>
    <row r="27" spans="1:5" ht="15.75">
      <c r="A27" s="117">
        <v>12</v>
      </c>
      <c r="B27" s="166" t="s">
        <v>52</v>
      </c>
      <c r="C27" s="432">
        <f>SUM(C6:C10,C16:C19,C23,C25)</f>
        <v>17986070485.2318</v>
      </c>
      <c r="D27" s="438"/>
      <c r="E27" s="158"/>
    </row>
    <row r="28" spans="1:5" ht="15.75">
      <c r="A28" s="117">
        <v>13</v>
      </c>
      <c r="B28" s="159" t="s">
        <v>54</v>
      </c>
      <c r="C28" s="168">
        <v>248269862.34999999</v>
      </c>
      <c r="D28" s="438"/>
      <c r="E28" s="158"/>
    </row>
    <row r="29" spans="1:5" ht="15.75">
      <c r="A29" s="117">
        <v>14</v>
      </c>
      <c r="B29" s="159" t="s">
        <v>55</v>
      </c>
      <c r="C29" s="160">
        <v>2462592415.5464997</v>
      </c>
      <c r="D29" s="438"/>
      <c r="E29" s="158"/>
    </row>
    <row r="30" spans="1:5" ht="15.75">
      <c r="A30" s="117">
        <v>15</v>
      </c>
      <c r="B30" s="159" t="s">
        <v>56</v>
      </c>
      <c r="C30" s="160">
        <v>2528388649.8157043</v>
      </c>
      <c r="D30" s="438"/>
      <c r="E30" s="158"/>
    </row>
    <row r="31" spans="1:5" ht="15.75">
      <c r="A31" s="117">
        <v>16</v>
      </c>
      <c r="B31" s="159" t="s">
        <v>57</v>
      </c>
      <c r="C31" s="160">
        <v>5204646797.4800005</v>
      </c>
      <c r="D31" s="438"/>
      <c r="E31" s="158"/>
    </row>
    <row r="32" spans="1:5" ht="15.75">
      <c r="A32" s="117">
        <v>17</v>
      </c>
      <c r="B32" s="159" t="s">
        <v>58</v>
      </c>
      <c r="C32" s="160">
        <v>1823560563.3600001</v>
      </c>
      <c r="D32" s="438"/>
      <c r="E32" s="158"/>
    </row>
    <row r="33" spans="1:5" ht="15.75">
      <c r="A33" s="117">
        <v>18</v>
      </c>
      <c r="B33" s="159" t="s">
        <v>59</v>
      </c>
      <c r="C33" s="160">
        <v>2863116573.0679998</v>
      </c>
      <c r="D33" s="438"/>
      <c r="E33" s="158"/>
    </row>
    <row r="34" spans="1:5" ht="15.75">
      <c r="A34" s="117">
        <v>19</v>
      </c>
      <c r="B34" s="159" t="s">
        <v>60</v>
      </c>
      <c r="C34" s="160">
        <v>114711436.57999998</v>
      </c>
      <c r="D34" s="438"/>
      <c r="E34" s="158"/>
    </row>
    <row r="35" spans="1:5" ht="15.75">
      <c r="A35" s="117">
        <v>20</v>
      </c>
      <c r="B35" s="159" t="s">
        <v>61</v>
      </c>
      <c r="C35" s="160">
        <v>441787977.48969996</v>
      </c>
      <c r="D35" s="438"/>
      <c r="E35" s="158"/>
    </row>
    <row r="36" spans="1:5" ht="15.75">
      <c r="A36" s="117">
        <v>20.100000000000001</v>
      </c>
      <c r="B36" s="436" t="s">
        <v>452</v>
      </c>
      <c r="C36" s="165">
        <v>28432979.618999999</v>
      </c>
      <c r="D36" s="438"/>
      <c r="E36" s="167"/>
    </row>
    <row r="37" spans="1:5" ht="15.75">
      <c r="A37" s="117">
        <v>21</v>
      </c>
      <c r="B37" s="164" t="s">
        <v>62</v>
      </c>
      <c r="C37" s="165">
        <v>860539000</v>
      </c>
      <c r="D37" s="438"/>
      <c r="E37" s="158"/>
    </row>
    <row r="38" spans="1:5" ht="15.75">
      <c r="A38" s="117">
        <v>21.1</v>
      </c>
      <c r="B38" s="169" t="s">
        <v>97</v>
      </c>
      <c r="C38" s="170">
        <v>860539000</v>
      </c>
      <c r="D38" s="438"/>
      <c r="E38" s="158"/>
    </row>
    <row r="39" spans="1:5" ht="15.75">
      <c r="A39" s="117">
        <v>22</v>
      </c>
      <c r="B39" s="166" t="s">
        <v>63</v>
      </c>
      <c r="C39" s="432">
        <f>SUM(C28:C35)+C37</f>
        <v>16547613275.689905</v>
      </c>
      <c r="D39" s="438"/>
      <c r="E39" s="158"/>
    </row>
    <row r="40" spans="1:5" ht="15.75">
      <c r="A40" s="117">
        <v>23</v>
      </c>
      <c r="B40" s="164" t="s">
        <v>65</v>
      </c>
      <c r="C40" s="160">
        <v>27993660.18</v>
      </c>
      <c r="D40" s="438"/>
      <c r="E40" s="158"/>
    </row>
    <row r="41" spans="1:5" ht="15.75">
      <c r="A41" s="117">
        <v>24</v>
      </c>
      <c r="B41" s="164" t="s">
        <v>66</v>
      </c>
      <c r="C41" s="160">
        <v>0</v>
      </c>
      <c r="D41" s="438"/>
      <c r="E41" s="158"/>
    </row>
    <row r="42" spans="1:5" ht="15.75">
      <c r="A42" s="117">
        <v>25</v>
      </c>
      <c r="B42" s="164" t="s">
        <v>67</v>
      </c>
      <c r="C42" s="160">
        <v>-2237680.2000000002</v>
      </c>
      <c r="D42" s="438"/>
      <c r="E42" s="158"/>
    </row>
    <row r="43" spans="1:5" ht="15.75">
      <c r="A43" s="117">
        <v>26</v>
      </c>
      <c r="B43" s="164" t="s">
        <v>68</v>
      </c>
      <c r="C43" s="160">
        <v>180628143.58999997</v>
      </c>
      <c r="D43" s="438"/>
      <c r="E43" s="158"/>
    </row>
    <row r="44" spans="1:5" ht="15.75">
      <c r="A44" s="117">
        <v>27</v>
      </c>
      <c r="B44" s="164" t="s">
        <v>69</v>
      </c>
      <c r="C44" s="160">
        <v>0</v>
      </c>
      <c r="D44" s="438"/>
      <c r="E44" s="167"/>
    </row>
    <row r="45" spans="1:5" ht="15.75">
      <c r="A45" s="117">
        <v>28</v>
      </c>
      <c r="B45" s="164" t="s">
        <v>70</v>
      </c>
      <c r="C45" s="160">
        <v>1233715885.3918967</v>
      </c>
      <c r="D45" s="438"/>
    </row>
    <row r="46" spans="1:5" ht="15.75">
      <c r="A46" s="117">
        <v>29</v>
      </c>
      <c r="B46" s="164" t="s">
        <v>71</v>
      </c>
      <c r="C46" s="160">
        <v>-1642799.42</v>
      </c>
      <c r="D46" s="438"/>
    </row>
    <row r="47" spans="1:5" ht="16.5" thickBot="1">
      <c r="A47" s="171">
        <v>30</v>
      </c>
      <c r="B47" s="172" t="s">
        <v>277</v>
      </c>
      <c r="C47" s="433">
        <f>SUM(C40:C46)</f>
        <v>1438457209.5418966</v>
      </c>
      <c r="D47" s="43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pane xSplit="1" ySplit="4" topLeftCell="B5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35</v>
      </c>
      <c r="B1" s="3" t="s">
        <v>455</v>
      </c>
    </row>
    <row r="2" spans="1:19">
      <c r="A2" s="2" t="s">
        <v>36</v>
      </c>
      <c r="B2" s="454">
        <v>43921</v>
      </c>
    </row>
    <row r="4" spans="1:19" ht="26.25" thickBot="1">
      <c r="A4" s="4" t="s">
        <v>259</v>
      </c>
      <c r="B4" s="324" t="s">
        <v>386</v>
      </c>
    </row>
    <row r="5" spans="1:19" s="310" customFormat="1">
      <c r="A5" s="305"/>
      <c r="B5" s="306"/>
      <c r="C5" s="307" t="s">
        <v>0</v>
      </c>
      <c r="D5" s="307" t="s">
        <v>1</v>
      </c>
      <c r="E5" s="307" t="s">
        <v>2</v>
      </c>
      <c r="F5" s="307" t="s">
        <v>3</v>
      </c>
      <c r="G5" s="307" t="s">
        <v>4</v>
      </c>
      <c r="H5" s="307" t="s">
        <v>10</v>
      </c>
      <c r="I5" s="307" t="s">
        <v>13</v>
      </c>
      <c r="J5" s="307" t="s">
        <v>14</v>
      </c>
      <c r="K5" s="307" t="s">
        <v>15</v>
      </c>
      <c r="L5" s="307" t="s">
        <v>16</v>
      </c>
      <c r="M5" s="307" t="s">
        <v>17</v>
      </c>
      <c r="N5" s="307" t="s">
        <v>18</v>
      </c>
      <c r="O5" s="307" t="s">
        <v>369</v>
      </c>
      <c r="P5" s="307" t="s">
        <v>370</v>
      </c>
      <c r="Q5" s="307" t="s">
        <v>371</v>
      </c>
      <c r="R5" s="308" t="s">
        <v>372</v>
      </c>
      <c r="S5" s="309" t="s">
        <v>373</v>
      </c>
    </row>
    <row r="6" spans="1:19" s="310" customFormat="1" ht="99" customHeight="1">
      <c r="A6" s="311"/>
      <c r="B6" s="534" t="s">
        <v>374</v>
      </c>
      <c r="C6" s="530">
        <v>0</v>
      </c>
      <c r="D6" s="531"/>
      <c r="E6" s="530">
        <v>0.2</v>
      </c>
      <c r="F6" s="531"/>
      <c r="G6" s="530">
        <v>0.35</v>
      </c>
      <c r="H6" s="531"/>
      <c r="I6" s="530">
        <v>0.5</v>
      </c>
      <c r="J6" s="531"/>
      <c r="K6" s="530">
        <v>0.75</v>
      </c>
      <c r="L6" s="531"/>
      <c r="M6" s="530">
        <v>1</v>
      </c>
      <c r="N6" s="531"/>
      <c r="O6" s="530">
        <v>1.5</v>
      </c>
      <c r="P6" s="531"/>
      <c r="Q6" s="530">
        <v>2.5</v>
      </c>
      <c r="R6" s="531"/>
      <c r="S6" s="532" t="s">
        <v>258</v>
      </c>
    </row>
    <row r="7" spans="1:19" s="310" customFormat="1" ht="30.75" customHeight="1">
      <c r="A7" s="311"/>
      <c r="B7" s="535"/>
      <c r="C7" s="301" t="s">
        <v>261</v>
      </c>
      <c r="D7" s="301" t="s">
        <v>260</v>
      </c>
      <c r="E7" s="301" t="s">
        <v>261</v>
      </c>
      <c r="F7" s="301" t="s">
        <v>260</v>
      </c>
      <c r="G7" s="301" t="s">
        <v>261</v>
      </c>
      <c r="H7" s="301" t="s">
        <v>260</v>
      </c>
      <c r="I7" s="301" t="s">
        <v>261</v>
      </c>
      <c r="J7" s="301" t="s">
        <v>260</v>
      </c>
      <c r="K7" s="301" t="s">
        <v>261</v>
      </c>
      <c r="L7" s="301" t="s">
        <v>260</v>
      </c>
      <c r="M7" s="301" t="s">
        <v>261</v>
      </c>
      <c r="N7" s="301" t="s">
        <v>260</v>
      </c>
      <c r="O7" s="301" t="s">
        <v>261</v>
      </c>
      <c r="P7" s="301" t="s">
        <v>260</v>
      </c>
      <c r="Q7" s="301" t="s">
        <v>261</v>
      </c>
      <c r="R7" s="301" t="s">
        <v>260</v>
      </c>
      <c r="S7" s="533"/>
    </row>
    <row r="8" spans="1:19" s="175" customFormat="1">
      <c r="A8" s="173">
        <v>1</v>
      </c>
      <c r="B8" s="1" t="s">
        <v>101</v>
      </c>
      <c r="C8" s="174">
        <v>1058711793.87</v>
      </c>
      <c r="D8" s="174"/>
      <c r="E8" s="174">
        <v>0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1868693849.7899997</v>
      </c>
      <c r="N8" s="174"/>
      <c r="O8" s="174">
        <v>0</v>
      </c>
      <c r="P8" s="174"/>
      <c r="Q8" s="174">
        <v>0</v>
      </c>
      <c r="R8" s="174"/>
      <c r="S8" s="325">
        <f>$C$6*SUM(C8:D8)+$E$6*SUM(E8:F8)+$G$6*SUM(G8:H8)+$I$6*SUM(I8:J8)+$K$6*SUM(K8:L8)+$M$6*SUM(M8:N8)+$O$6*SUM(O8:P8)+$Q$6*SUM(Q8:R8)</f>
        <v>1868693849.7899997</v>
      </c>
    </row>
    <row r="9" spans="1:19" s="175" customFormat="1">
      <c r="A9" s="173">
        <v>2</v>
      </c>
      <c r="B9" s="1" t="s">
        <v>102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5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73">
        <v>3</v>
      </c>
      <c r="B10" s="1" t="s">
        <v>280</v>
      </c>
      <c r="C10" s="174"/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5">
        <f t="shared" si="0"/>
        <v>0</v>
      </c>
    </row>
    <row r="11" spans="1:19" s="175" customFormat="1">
      <c r="A11" s="173">
        <v>4</v>
      </c>
      <c r="B11" s="1" t="s">
        <v>103</v>
      </c>
      <c r="C11" s="174">
        <v>752753348.86000001</v>
      </c>
      <c r="D11" s="174"/>
      <c r="E11" s="174">
        <v>0</v>
      </c>
      <c r="F11" s="174"/>
      <c r="G11" s="174">
        <v>0</v>
      </c>
      <c r="H11" s="174"/>
      <c r="I11" s="174">
        <v>151907116.26999998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5">
        <f t="shared" si="0"/>
        <v>75953558.13499999</v>
      </c>
    </row>
    <row r="12" spans="1:19" s="175" customFormat="1">
      <c r="A12" s="173">
        <v>5</v>
      </c>
      <c r="B12" s="1" t="s">
        <v>104</v>
      </c>
      <c r="C12" s="174">
        <v>0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5">
        <f t="shared" si="0"/>
        <v>0</v>
      </c>
    </row>
    <row r="13" spans="1:19" s="175" customFormat="1">
      <c r="A13" s="173">
        <v>6</v>
      </c>
      <c r="B13" s="1" t="s">
        <v>105</v>
      </c>
      <c r="C13" s="174"/>
      <c r="D13" s="174"/>
      <c r="E13" s="174">
        <v>850416398.73699999</v>
      </c>
      <c r="F13" s="174"/>
      <c r="G13" s="174">
        <v>0</v>
      </c>
      <c r="H13" s="174"/>
      <c r="I13" s="174">
        <v>31688890.41</v>
      </c>
      <c r="J13" s="174"/>
      <c r="K13" s="174">
        <v>0</v>
      </c>
      <c r="L13" s="174"/>
      <c r="M13" s="174">
        <v>49372.71</v>
      </c>
      <c r="N13" s="174"/>
      <c r="O13" s="174">
        <v>60737.4</v>
      </c>
      <c r="P13" s="174"/>
      <c r="Q13" s="174">
        <v>0</v>
      </c>
      <c r="R13" s="174"/>
      <c r="S13" s="325">
        <f t="shared" si="0"/>
        <v>186068203.76240003</v>
      </c>
    </row>
    <row r="14" spans="1:19" s="175" customFormat="1">
      <c r="A14" s="173">
        <v>7</v>
      </c>
      <c r="B14" s="1" t="s">
        <v>106</v>
      </c>
      <c r="C14" s="174"/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v>0</v>
      </c>
      <c r="L14" s="174"/>
      <c r="M14" s="174">
        <v>4815280537.8858299</v>
      </c>
      <c r="N14" s="174">
        <v>818464032.65020001</v>
      </c>
      <c r="O14" s="174">
        <v>76587800.572170004</v>
      </c>
      <c r="P14" s="174"/>
      <c r="Q14" s="174">
        <v>0</v>
      </c>
      <c r="R14" s="174"/>
      <c r="S14" s="325">
        <f t="shared" si="0"/>
        <v>5748626271.3942852</v>
      </c>
    </row>
    <row r="15" spans="1:19" s="175" customFormat="1">
      <c r="A15" s="173">
        <v>8</v>
      </c>
      <c r="B15" s="1" t="s">
        <v>107</v>
      </c>
      <c r="C15" s="174"/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3641866786.6884999</v>
      </c>
      <c r="L15" s="174">
        <v>109457233.10415</v>
      </c>
      <c r="M15" s="174">
        <v>0</v>
      </c>
      <c r="N15" s="174">
        <v>0</v>
      </c>
      <c r="O15" s="174"/>
      <c r="P15" s="174"/>
      <c r="Q15" s="174">
        <v>0</v>
      </c>
      <c r="R15" s="174"/>
      <c r="S15" s="325">
        <f t="shared" si="0"/>
        <v>2813493014.8444872</v>
      </c>
    </row>
    <row r="16" spans="1:19" s="175" customFormat="1">
      <c r="A16" s="173">
        <v>9</v>
      </c>
      <c r="B16" s="1" t="s">
        <v>108</v>
      </c>
      <c r="C16" s="174"/>
      <c r="D16" s="174"/>
      <c r="E16" s="174">
        <v>0</v>
      </c>
      <c r="F16" s="174"/>
      <c r="G16" s="174">
        <v>2898792519.7020998</v>
      </c>
      <c r="H16" s="174"/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5">
        <f t="shared" si="0"/>
        <v>1014577381.8957349</v>
      </c>
    </row>
    <row r="17" spans="1:19" s="175" customFormat="1">
      <c r="A17" s="173">
        <v>10</v>
      </c>
      <c r="B17" s="1" t="s">
        <v>109</v>
      </c>
      <c r="C17" s="174"/>
      <c r="D17" s="174"/>
      <c r="E17" s="174">
        <v>0</v>
      </c>
      <c r="F17" s="174"/>
      <c r="G17" s="174">
        <v>0</v>
      </c>
      <c r="H17" s="174"/>
      <c r="I17" s="174">
        <v>14549167.9782</v>
      </c>
      <c r="J17" s="174"/>
      <c r="K17" s="174">
        <v>0</v>
      </c>
      <c r="L17" s="174"/>
      <c r="M17" s="174">
        <v>108541498.919</v>
      </c>
      <c r="N17" s="174"/>
      <c r="O17" s="174">
        <v>4445270.3843</v>
      </c>
      <c r="P17" s="174"/>
      <c r="Q17" s="174">
        <v>0</v>
      </c>
      <c r="R17" s="174"/>
      <c r="S17" s="325">
        <f t="shared" si="0"/>
        <v>122483988.48455</v>
      </c>
    </row>
    <row r="18" spans="1:19" s="175" customFormat="1">
      <c r="A18" s="173">
        <v>11</v>
      </c>
      <c r="B18" s="1" t="s">
        <v>110</v>
      </c>
      <c r="C18" s="174"/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562299867.85099995</v>
      </c>
      <c r="N18" s="174"/>
      <c r="O18" s="174">
        <v>236348328.2737</v>
      </c>
      <c r="P18" s="174"/>
      <c r="Q18" s="174">
        <v>23070694.344746914</v>
      </c>
      <c r="R18" s="174"/>
      <c r="S18" s="325">
        <f t="shared" si="0"/>
        <v>974499096.12341726</v>
      </c>
    </row>
    <row r="19" spans="1:19" s="175" customFormat="1">
      <c r="A19" s="173">
        <v>12</v>
      </c>
      <c r="B19" s="1" t="s">
        <v>111</v>
      </c>
      <c r="C19" s="174"/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5">
        <f t="shared" si="0"/>
        <v>0</v>
      </c>
    </row>
    <row r="20" spans="1:19" s="175" customFormat="1">
      <c r="A20" s="173">
        <v>13</v>
      </c>
      <c r="B20" s="1" t="s">
        <v>257</v>
      </c>
      <c r="C20" s="174"/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5">
        <f t="shared" si="0"/>
        <v>0</v>
      </c>
    </row>
    <row r="21" spans="1:19" s="175" customFormat="1">
      <c r="A21" s="173">
        <v>14</v>
      </c>
      <c r="B21" s="1" t="s">
        <v>113</v>
      </c>
      <c r="C21" s="174">
        <v>591939907.02999997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603519414.43385315</v>
      </c>
      <c r="N21" s="174"/>
      <c r="O21" s="174">
        <v>0</v>
      </c>
      <c r="P21" s="174"/>
      <c r="Q21" s="174">
        <v>112279021.99718969</v>
      </c>
      <c r="R21" s="174"/>
      <c r="S21" s="325">
        <f t="shared" si="0"/>
        <v>884216969.42682743</v>
      </c>
    </row>
    <row r="22" spans="1:19" ht="13.5" thickBot="1">
      <c r="A22" s="176"/>
      <c r="B22" s="177" t="s">
        <v>114</v>
      </c>
      <c r="C22" s="178">
        <f>SUM(C8:C21)</f>
        <v>2403405049.7600002</v>
      </c>
      <c r="D22" s="178">
        <f t="shared" ref="D22:J22" si="1">SUM(D8:D21)</f>
        <v>0</v>
      </c>
      <c r="E22" s="178">
        <f t="shared" si="1"/>
        <v>850416398.73699999</v>
      </c>
      <c r="F22" s="178">
        <f t="shared" si="1"/>
        <v>0</v>
      </c>
      <c r="G22" s="178">
        <f t="shared" si="1"/>
        <v>2898792519.7020998</v>
      </c>
      <c r="H22" s="178">
        <f t="shared" si="1"/>
        <v>0</v>
      </c>
      <c r="I22" s="178">
        <f t="shared" si="1"/>
        <v>198145174.65819997</v>
      </c>
      <c r="J22" s="178">
        <f t="shared" si="1"/>
        <v>0</v>
      </c>
      <c r="K22" s="178">
        <f t="shared" ref="K22:S22" si="2">SUM(K8:K21)</f>
        <v>3641866786.6884999</v>
      </c>
      <c r="L22" s="178">
        <f t="shared" si="2"/>
        <v>109457233.10415</v>
      </c>
      <c r="M22" s="178">
        <f t="shared" si="2"/>
        <v>7958384541.5896826</v>
      </c>
      <c r="N22" s="178">
        <f t="shared" si="2"/>
        <v>818464032.65020001</v>
      </c>
      <c r="O22" s="178">
        <f t="shared" si="2"/>
        <v>317442136.63016999</v>
      </c>
      <c r="P22" s="178">
        <f t="shared" si="2"/>
        <v>0</v>
      </c>
      <c r="Q22" s="178">
        <f t="shared" si="2"/>
        <v>135349716.34193659</v>
      </c>
      <c r="R22" s="178">
        <f t="shared" si="2"/>
        <v>0</v>
      </c>
      <c r="S22" s="326">
        <f t="shared" si="2"/>
        <v>13688612333.856701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zoomScaleNormal="100" workbookViewId="0">
      <pane xSplit="2" ySplit="6" topLeftCell="P7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35</v>
      </c>
      <c r="B1" s="3" t="s">
        <v>455</v>
      </c>
    </row>
    <row r="2" spans="1:22">
      <c r="A2" s="2" t="s">
        <v>36</v>
      </c>
      <c r="B2" s="454">
        <v>43921</v>
      </c>
    </row>
    <row r="4" spans="1:22" ht="13.5" thickBot="1">
      <c r="A4" s="4" t="s">
        <v>377</v>
      </c>
      <c r="B4" s="179" t="s">
        <v>100</v>
      </c>
      <c r="V4" s="56" t="s">
        <v>78</v>
      </c>
    </row>
    <row r="5" spans="1:22" ht="12.75" customHeight="1">
      <c r="A5" s="180"/>
      <c r="B5" s="181"/>
      <c r="C5" s="536" t="s">
        <v>288</v>
      </c>
      <c r="D5" s="537"/>
      <c r="E5" s="537"/>
      <c r="F5" s="537"/>
      <c r="G5" s="537"/>
      <c r="H5" s="537"/>
      <c r="I5" s="537"/>
      <c r="J5" s="537"/>
      <c r="K5" s="537"/>
      <c r="L5" s="538"/>
      <c r="M5" s="539" t="s">
        <v>289</v>
      </c>
      <c r="N5" s="540"/>
      <c r="O5" s="540"/>
      <c r="P5" s="540"/>
      <c r="Q5" s="540"/>
      <c r="R5" s="540"/>
      <c r="S5" s="541"/>
      <c r="T5" s="544" t="s">
        <v>375</v>
      </c>
      <c r="U5" s="544" t="s">
        <v>376</v>
      </c>
      <c r="V5" s="542" t="s">
        <v>126</v>
      </c>
    </row>
    <row r="6" spans="1:22" s="123" customFormat="1" ht="102">
      <c r="A6" s="120"/>
      <c r="B6" s="182"/>
      <c r="C6" s="183" t="s">
        <v>115</v>
      </c>
      <c r="D6" s="276" t="s">
        <v>116</v>
      </c>
      <c r="E6" s="210" t="s">
        <v>291</v>
      </c>
      <c r="F6" s="210" t="s">
        <v>292</v>
      </c>
      <c r="G6" s="276" t="s">
        <v>295</v>
      </c>
      <c r="H6" s="276" t="s">
        <v>290</v>
      </c>
      <c r="I6" s="276" t="s">
        <v>117</v>
      </c>
      <c r="J6" s="276" t="s">
        <v>118</v>
      </c>
      <c r="K6" s="184" t="s">
        <v>119</v>
      </c>
      <c r="L6" s="185" t="s">
        <v>120</v>
      </c>
      <c r="M6" s="183" t="s">
        <v>293</v>
      </c>
      <c r="N6" s="184" t="s">
        <v>121</v>
      </c>
      <c r="O6" s="184" t="s">
        <v>122</v>
      </c>
      <c r="P6" s="184" t="s">
        <v>123</v>
      </c>
      <c r="Q6" s="184" t="s">
        <v>124</v>
      </c>
      <c r="R6" s="184" t="s">
        <v>125</v>
      </c>
      <c r="S6" s="303" t="s">
        <v>294</v>
      </c>
      <c r="T6" s="545"/>
      <c r="U6" s="545"/>
      <c r="V6" s="543"/>
    </row>
    <row r="7" spans="1:22" s="175" customFormat="1">
      <c r="A7" s="186">
        <v>1</v>
      </c>
      <c r="B7" s="1" t="s">
        <v>101</v>
      </c>
      <c r="C7" s="187"/>
      <c r="D7" s="174">
        <v>0</v>
      </c>
      <c r="E7" s="174"/>
      <c r="F7" s="174"/>
      <c r="G7" s="174"/>
      <c r="H7" s="174"/>
      <c r="I7" s="174"/>
      <c r="J7" s="174"/>
      <c r="K7" s="174"/>
      <c r="L7" s="188"/>
      <c r="M7" s="187">
        <v>0</v>
      </c>
      <c r="N7" s="174"/>
      <c r="O7" s="174"/>
      <c r="P7" s="174"/>
      <c r="Q7" s="174"/>
      <c r="R7" s="174">
        <v>0</v>
      </c>
      <c r="S7" s="188"/>
      <c r="T7" s="312"/>
      <c r="U7" s="312"/>
      <c r="V7" s="189">
        <f>SUM(C7:S7)</f>
        <v>0</v>
      </c>
    </row>
    <row r="8" spans="1:22" s="175" customFormat="1">
      <c r="A8" s="186">
        <v>2</v>
      </c>
      <c r="B8" s="1" t="s">
        <v>102</v>
      </c>
      <c r="C8" s="187"/>
      <c r="D8" s="174">
        <v>0</v>
      </c>
      <c r="E8" s="174"/>
      <c r="F8" s="174"/>
      <c r="G8" s="174"/>
      <c r="H8" s="174"/>
      <c r="I8" s="174"/>
      <c r="J8" s="174"/>
      <c r="K8" s="174"/>
      <c r="L8" s="188"/>
      <c r="M8" s="187"/>
      <c r="N8" s="174"/>
      <c r="O8" s="174"/>
      <c r="P8" s="174"/>
      <c r="Q8" s="174"/>
      <c r="R8" s="174">
        <v>0</v>
      </c>
      <c r="S8" s="188"/>
      <c r="T8" s="312"/>
      <c r="U8" s="312"/>
      <c r="V8" s="189">
        <f t="shared" ref="V8:V20" si="0">SUM(C8:S8)</f>
        <v>0</v>
      </c>
    </row>
    <row r="9" spans="1:22" s="175" customFormat="1">
      <c r="A9" s="186">
        <v>3</v>
      </c>
      <c r="B9" s="1" t="s">
        <v>281</v>
      </c>
      <c r="C9" s="187"/>
      <c r="D9" s="174">
        <v>0</v>
      </c>
      <c r="E9" s="174"/>
      <c r="F9" s="174"/>
      <c r="G9" s="174"/>
      <c r="H9" s="174"/>
      <c r="I9" s="174"/>
      <c r="J9" s="174"/>
      <c r="K9" s="174"/>
      <c r="L9" s="188"/>
      <c r="M9" s="187"/>
      <c r="N9" s="174"/>
      <c r="O9" s="174"/>
      <c r="P9" s="174"/>
      <c r="Q9" s="174"/>
      <c r="R9" s="174">
        <v>0</v>
      </c>
      <c r="S9" s="188"/>
      <c r="T9" s="312"/>
      <c r="U9" s="312"/>
      <c r="V9" s="189">
        <f t="shared" si="0"/>
        <v>0</v>
      </c>
    </row>
    <row r="10" spans="1:22" s="175" customFormat="1">
      <c r="A10" s="186">
        <v>4</v>
      </c>
      <c r="B10" s="1" t="s">
        <v>103</v>
      </c>
      <c r="C10" s="187"/>
      <c r="D10" s="174">
        <v>0</v>
      </c>
      <c r="E10" s="174"/>
      <c r="F10" s="174"/>
      <c r="G10" s="174"/>
      <c r="H10" s="174"/>
      <c r="I10" s="174"/>
      <c r="J10" s="174"/>
      <c r="K10" s="174"/>
      <c r="L10" s="188"/>
      <c r="M10" s="187"/>
      <c r="N10" s="174"/>
      <c r="O10" s="174"/>
      <c r="P10" s="174"/>
      <c r="Q10" s="174"/>
      <c r="R10" s="174">
        <v>0</v>
      </c>
      <c r="S10" s="188"/>
      <c r="T10" s="312"/>
      <c r="U10" s="312"/>
      <c r="V10" s="189">
        <f t="shared" si="0"/>
        <v>0</v>
      </c>
    </row>
    <row r="11" spans="1:22" s="175" customFormat="1">
      <c r="A11" s="186">
        <v>5</v>
      </c>
      <c r="B11" s="1" t="s">
        <v>104</v>
      </c>
      <c r="C11" s="187"/>
      <c r="D11" s="174">
        <v>0</v>
      </c>
      <c r="E11" s="174"/>
      <c r="F11" s="174"/>
      <c r="G11" s="174"/>
      <c r="H11" s="174"/>
      <c r="I11" s="174"/>
      <c r="J11" s="174"/>
      <c r="K11" s="174"/>
      <c r="L11" s="188"/>
      <c r="M11" s="187"/>
      <c r="N11" s="174"/>
      <c r="O11" s="174"/>
      <c r="P11" s="174"/>
      <c r="Q11" s="174"/>
      <c r="R11" s="174">
        <v>0</v>
      </c>
      <c r="S11" s="188"/>
      <c r="T11" s="312"/>
      <c r="U11" s="312"/>
      <c r="V11" s="189">
        <f t="shared" si="0"/>
        <v>0</v>
      </c>
    </row>
    <row r="12" spans="1:22" s="175" customFormat="1">
      <c r="A12" s="186">
        <v>6</v>
      </c>
      <c r="B12" s="1" t="s">
        <v>105</v>
      </c>
      <c r="C12" s="187"/>
      <c r="D12" s="174">
        <v>0</v>
      </c>
      <c r="E12" s="174"/>
      <c r="F12" s="174"/>
      <c r="G12" s="174"/>
      <c r="H12" s="174"/>
      <c r="I12" s="174"/>
      <c r="J12" s="174"/>
      <c r="K12" s="174"/>
      <c r="L12" s="188"/>
      <c r="M12" s="187"/>
      <c r="N12" s="174"/>
      <c r="O12" s="174"/>
      <c r="P12" s="174"/>
      <c r="Q12" s="174"/>
      <c r="R12" s="174">
        <v>0</v>
      </c>
      <c r="S12" s="188"/>
      <c r="T12" s="312"/>
      <c r="U12" s="312"/>
      <c r="V12" s="189">
        <f t="shared" si="0"/>
        <v>0</v>
      </c>
    </row>
    <row r="13" spans="1:22" s="175" customFormat="1">
      <c r="A13" s="186">
        <v>7</v>
      </c>
      <c r="B13" s="1" t="s">
        <v>106</v>
      </c>
      <c r="C13" s="187"/>
      <c r="D13" s="174">
        <v>197452805.38139999</v>
      </c>
      <c r="E13" s="174"/>
      <c r="F13" s="174"/>
      <c r="G13" s="174"/>
      <c r="H13" s="174"/>
      <c r="I13" s="174"/>
      <c r="J13" s="174"/>
      <c r="K13" s="174"/>
      <c r="L13" s="188"/>
      <c r="M13" s="187"/>
      <c r="N13" s="174"/>
      <c r="O13" s="174"/>
      <c r="P13" s="174"/>
      <c r="Q13" s="174"/>
      <c r="R13" s="174">
        <v>189268273.6119</v>
      </c>
      <c r="S13" s="188"/>
      <c r="T13" s="312"/>
      <c r="U13" s="312"/>
      <c r="V13" s="189">
        <f t="shared" si="0"/>
        <v>386721078.99329996</v>
      </c>
    </row>
    <row r="14" spans="1:22" s="175" customFormat="1">
      <c r="A14" s="186">
        <v>8</v>
      </c>
      <c r="B14" s="1" t="s">
        <v>107</v>
      </c>
      <c r="C14" s="187"/>
      <c r="D14" s="174">
        <v>0</v>
      </c>
      <c r="E14" s="174"/>
      <c r="F14" s="174"/>
      <c r="G14" s="174"/>
      <c r="H14" s="174"/>
      <c r="I14" s="174"/>
      <c r="J14" s="174">
        <v>0</v>
      </c>
      <c r="K14" s="174"/>
      <c r="L14" s="188"/>
      <c r="M14" s="187"/>
      <c r="N14" s="174"/>
      <c r="O14" s="174"/>
      <c r="P14" s="174"/>
      <c r="Q14" s="174"/>
      <c r="R14" s="174">
        <v>0</v>
      </c>
      <c r="S14" s="188"/>
      <c r="T14" s="312"/>
      <c r="U14" s="312"/>
      <c r="V14" s="189">
        <f t="shared" si="0"/>
        <v>0</v>
      </c>
    </row>
    <row r="15" spans="1:22" s="175" customFormat="1">
      <c r="A15" s="186">
        <v>9</v>
      </c>
      <c r="B15" s="1" t="s">
        <v>108</v>
      </c>
      <c r="C15" s="187"/>
      <c r="D15" s="174">
        <v>52502894.689599998</v>
      </c>
      <c r="E15" s="174"/>
      <c r="F15" s="174"/>
      <c r="G15" s="174"/>
      <c r="H15" s="174"/>
      <c r="I15" s="174"/>
      <c r="J15" s="174"/>
      <c r="K15" s="174"/>
      <c r="L15" s="188"/>
      <c r="M15" s="187"/>
      <c r="N15" s="174"/>
      <c r="O15" s="174"/>
      <c r="P15" s="174"/>
      <c r="Q15" s="174"/>
      <c r="R15" s="174">
        <v>0</v>
      </c>
      <c r="S15" s="188"/>
      <c r="T15" s="312"/>
      <c r="U15" s="312"/>
      <c r="V15" s="189">
        <f t="shared" si="0"/>
        <v>52502894.689599998</v>
      </c>
    </row>
    <row r="16" spans="1:22" s="175" customFormat="1">
      <c r="A16" s="186">
        <v>10</v>
      </c>
      <c r="B16" s="1" t="s">
        <v>109</v>
      </c>
      <c r="C16" s="187"/>
      <c r="D16" s="174">
        <v>0</v>
      </c>
      <c r="E16" s="174"/>
      <c r="F16" s="174"/>
      <c r="G16" s="174"/>
      <c r="H16" s="174"/>
      <c r="I16" s="174"/>
      <c r="J16" s="174"/>
      <c r="K16" s="174"/>
      <c r="L16" s="188"/>
      <c r="M16" s="187"/>
      <c r="N16" s="174"/>
      <c r="O16" s="174"/>
      <c r="P16" s="174"/>
      <c r="Q16" s="174"/>
      <c r="R16" s="174">
        <v>0</v>
      </c>
      <c r="S16" s="188"/>
      <c r="T16" s="312"/>
      <c r="U16" s="312"/>
      <c r="V16" s="189">
        <f t="shared" si="0"/>
        <v>0</v>
      </c>
    </row>
    <row r="17" spans="1:22" s="175" customFormat="1">
      <c r="A17" s="186">
        <v>11</v>
      </c>
      <c r="B17" s="1" t="s">
        <v>110</v>
      </c>
      <c r="C17" s="187"/>
      <c r="D17" s="174">
        <v>2677386.8613</v>
      </c>
      <c r="E17" s="174"/>
      <c r="F17" s="174"/>
      <c r="G17" s="174"/>
      <c r="H17" s="174"/>
      <c r="I17" s="174"/>
      <c r="J17" s="174"/>
      <c r="K17" s="174"/>
      <c r="L17" s="188"/>
      <c r="M17" s="187"/>
      <c r="N17" s="174"/>
      <c r="O17" s="174"/>
      <c r="P17" s="174"/>
      <c r="Q17" s="174"/>
      <c r="R17" s="174">
        <v>0</v>
      </c>
      <c r="S17" s="188"/>
      <c r="T17" s="312"/>
      <c r="U17" s="312"/>
      <c r="V17" s="189">
        <f t="shared" si="0"/>
        <v>2677386.8613</v>
      </c>
    </row>
    <row r="18" spans="1:22" s="175" customFormat="1">
      <c r="A18" s="186">
        <v>12</v>
      </c>
      <c r="B18" s="1" t="s">
        <v>111</v>
      </c>
      <c r="C18" s="187"/>
      <c r="D18" s="174">
        <v>35416.857000000004</v>
      </c>
      <c r="E18" s="174"/>
      <c r="F18" s="174"/>
      <c r="G18" s="174"/>
      <c r="H18" s="174"/>
      <c r="I18" s="174"/>
      <c r="J18" s="174"/>
      <c r="K18" s="174"/>
      <c r="L18" s="188"/>
      <c r="M18" s="187"/>
      <c r="N18" s="174"/>
      <c r="O18" s="174"/>
      <c r="P18" s="174"/>
      <c r="Q18" s="174"/>
      <c r="R18" s="174">
        <v>0</v>
      </c>
      <c r="S18" s="188"/>
      <c r="T18" s="312"/>
      <c r="U18" s="312"/>
      <c r="V18" s="189">
        <f t="shared" si="0"/>
        <v>35416.857000000004</v>
      </c>
    </row>
    <row r="19" spans="1:22" s="175" customFormat="1">
      <c r="A19" s="186">
        <v>13</v>
      </c>
      <c r="B19" s="1" t="s">
        <v>112</v>
      </c>
      <c r="C19" s="187"/>
      <c r="D19" s="174">
        <v>0</v>
      </c>
      <c r="E19" s="174"/>
      <c r="F19" s="174"/>
      <c r="G19" s="174"/>
      <c r="H19" s="174"/>
      <c r="I19" s="174"/>
      <c r="J19" s="174"/>
      <c r="K19" s="174"/>
      <c r="L19" s="188"/>
      <c r="M19" s="187"/>
      <c r="N19" s="174"/>
      <c r="O19" s="174"/>
      <c r="P19" s="174"/>
      <c r="Q19" s="174"/>
      <c r="R19" s="174">
        <v>0</v>
      </c>
      <c r="S19" s="188"/>
      <c r="T19" s="312"/>
      <c r="U19" s="312"/>
      <c r="V19" s="189">
        <f t="shared" si="0"/>
        <v>0</v>
      </c>
    </row>
    <row r="20" spans="1:22" s="175" customFormat="1">
      <c r="A20" s="186">
        <v>14</v>
      </c>
      <c r="B20" s="1" t="s">
        <v>113</v>
      </c>
      <c r="C20" s="187"/>
      <c r="D20" s="174">
        <v>0</v>
      </c>
      <c r="E20" s="174"/>
      <c r="F20" s="174"/>
      <c r="G20" s="174"/>
      <c r="H20" s="174"/>
      <c r="I20" s="174"/>
      <c r="J20" s="174"/>
      <c r="K20" s="174"/>
      <c r="L20" s="188"/>
      <c r="M20" s="187"/>
      <c r="N20" s="174"/>
      <c r="O20" s="174"/>
      <c r="P20" s="174"/>
      <c r="Q20" s="174"/>
      <c r="R20" s="174">
        <v>0</v>
      </c>
      <c r="S20" s="188"/>
      <c r="T20" s="312"/>
      <c r="U20" s="312"/>
      <c r="V20" s="189">
        <f t="shared" si="0"/>
        <v>0</v>
      </c>
    </row>
    <row r="21" spans="1:22" ht="13.5" thickBot="1">
      <c r="A21" s="176"/>
      <c r="B21" s="190" t="s">
        <v>114</v>
      </c>
      <c r="C21" s="191">
        <f>SUM(C7:C20)</f>
        <v>0</v>
      </c>
      <c r="D21" s="178">
        <f t="shared" ref="D21:V21" si="1">SUM(D7:D20)</f>
        <v>252668503.78929996</v>
      </c>
      <c r="E21" s="178">
        <f t="shared" si="1"/>
        <v>0</v>
      </c>
      <c r="F21" s="178">
        <f t="shared" si="1"/>
        <v>0</v>
      </c>
      <c r="G21" s="178">
        <f t="shared" si="1"/>
        <v>0</v>
      </c>
      <c r="H21" s="178">
        <f t="shared" si="1"/>
        <v>0</v>
      </c>
      <c r="I21" s="178">
        <f t="shared" si="1"/>
        <v>0</v>
      </c>
      <c r="J21" s="178">
        <f t="shared" si="1"/>
        <v>0</v>
      </c>
      <c r="K21" s="178">
        <f t="shared" si="1"/>
        <v>0</v>
      </c>
      <c r="L21" s="192">
        <f t="shared" si="1"/>
        <v>0</v>
      </c>
      <c r="M21" s="191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189268273.6119</v>
      </c>
      <c r="S21" s="192">
        <f>SUM(S7:S20)</f>
        <v>0</v>
      </c>
      <c r="T21" s="192">
        <f>SUM(T7:T20)</f>
        <v>0</v>
      </c>
      <c r="U21" s="192">
        <f t="shared" ref="U21" si="2">SUM(U7:U20)</f>
        <v>0</v>
      </c>
      <c r="V21" s="193">
        <f t="shared" si="1"/>
        <v>441936777.40119994</v>
      </c>
    </row>
    <row r="24" spans="1:22">
      <c r="A24" s="7"/>
      <c r="B24" s="7"/>
      <c r="C24" s="94"/>
      <c r="D24" s="94"/>
      <c r="E24" s="94"/>
    </row>
    <row r="25" spans="1:22">
      <c r="A25" s="194"/>
      <c r="B25" s="194"/>
      <c r="C25" s="7"/>
      <c r="D25" s="94"/>
      <c r="E25" s="94"/>
    </row>
    <row r="26" spans="1:22">
      <c r="A26" s="194"/>
      <c r="B26" s="95"/>
      <c r="C26" s="7"/>
      <c r="D26" s="94"/>
      <c r="E26" s="94"/>
    </row>
    <row r="27" spans="1:22">
      <c r="A27" s="194"/>
      <c r="B27" s="194"/>
      <c r="C27" s="7"/>
      <c r="D27" s="94"/>
      <c r="E27" s="94"/>
    </row>
    <row r="28" spans="1:22">
      <c r="A28" s="194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3" customWidth="1"/>
    <col min="4" max="4" width="14.85546875" style="313" bestFit="1" customWidth="1"/>
    <col min="5" max="5" width="17.7109375" style="313" customWidth="1"/>
    <col min="6" max="6" width="15.85546875" style="313" customWidth="1"/>
    <col min="7" max="7" width="17.42578125" style="313" customWidth="1"/>
    <col min="8" max="8" width="15.28515625" style="313" customWidth="1"/>
    <col min="9" max="16384" width="9.140625" style="54"/>
  </cols>
  <sheetData>
    <row r="1" spans="1:9">
      <c r="A1" s="2" t="s">
        <v>35</v>
      </c>
      <c r="B1" s="3" t="s">
        <v>455</v>
      </c>
    </row>
    <row r="2" spans="1:9">
      <c r="A2" s="2" t="s">
        <v>36</v>
      </c>
      <c r="B2" s="454">
        <v>43921</v>
      </c>
    </row>
    <row r="4" spans="1:9" ht="13.5" thickBot="1">
      <c r="A4" s="2" t="s">
        <v>263</v>
      </c>
      <c r="B4" s="179" t="s">
        <v>387</v>
      </c>
    </row>
    <row r="5" spans="1:9">
      <c r="A5" s="180"/>
      <c r="B5" s="195"/>
      <c r="C5" s="314" t="s">
        <v>0</v>
      </c>
      <c r="D5" s="314" t="s">
        <v>1</v>
      </c>
      <c r="E5" s="314" t="s">
        <v>2</v>
      </c>
      <c r="F5" s="314" t="s">
        <v>3</v>
      </c>
      <c r="G5" s="315" t="s">
        <v>4</v>
      </c>
      <c r="H5" s="316" t="s">
        <v>10</v>
      </c>
      <c r="I5" s="196"/>
    </row>
    <row r="6" spans="1:9" s="196" customFormat="1" ht="12.75" customHeight="1">
      <c r="A6" s="197"/>
      <c r="B6" s="548" t="s">
        <v>262</v>
      </c>
      <c r="C6" s="550" t="s">
        <v>379</v>
      </c>
      <c r="D6" s="552" t="s">
        <v>378</v>
      </c>
      <c r="E6" s="553"/>
      <c r="F6" s="550" t="s">
        <v>383</v>
      </c>
      <c r="G6" s="550" t="s">
        <v>384</v>
      </c>
      <c r="H6" s="546" t="s">
        <v>382</v>
      </c>
    </row>
    <row r="7" spans="1:9" ht="38.25">
      <c r="A7" s="199"/>
      <c r="B7" s="549"/>
      <c r="C7" s="551"/>
      <c r="D7" s="317" t="s">
        <v>381</v>
      </c>
      <c r="E7" s="317" t="s">
        <v>380</v>
      </c>
      <c r="F7" s="551"/>
      <c r="G7" s="551"/>
      <c r="H7" s="547"/>
      <c r="I7" s="196"/>
    </row>
    <row r="8" spans="1:9">
      <c r="A8" s="197">
        <v>1</v>
      </c>
      <c r="B8" s="1" t="s">
        <v>101</v>
      </c>
      <c r="C8" s="318">
        <v>2927405643.6599998</v>
      </c>
      <c r="D8" s="319"/>
      <c r="E8" s="318"/>
      <c r="F8" s="318">
        <v>1868693849.7899997</v>
      </c>
      <c r="G8" s="320">
        <v>1868693849.7899997</v>
      </c>
      <c r="H8" s="322">
        <f>G8/(C8+E8)</f>
        <v>0.638344690575119</v>
      </c>
    </row>
    <row r="9" spans="1:9" ht="15" customHeight="1">
      <c r="A9" s="197">
        <v>2</v>
      </c>
      <c r="B9" s="1" t="s">
        <v>102</v>
      </c>
      <c r="C9" s="318">
        <v>0</v>
      </c>
      <c r="D9" s="319"/>
      <c r="E9" s="318"/>
      <c r="F9" s="318"/>
      <c r="G9" s="320">
        <v>0</v>
      </c>
      <c r="H9" s="322" t="e">
        <f t="shared" ref="H9:H21" si="0">G9/(C9+E9)</f>
        <v>#DIV/0!</v>
      </c>
    </row>
    <row r="10" spans="1:9">
      <c r="A10" s="197">
        <v>3</v>
      </c>
      <c r="B10" s="1" t="s">
        <v>281</v>
      </c>
      <c r="C10" s="318"/>
      <c r="D10" s="319"/>
      <c r="E10" s="318"/>
      <c r="F10" s="318"/>
      <c r="G10" s="320">
        <v>0</v>
      </c>
      <c r="H10" s="322" t="e">
        <f t="shared" si="0"/>
        <v>#DIV/0!</v>
      </c>
    </row>
    <row r="11" spans="1:9">
      <c r="A11" s="197">
        <v>4</v>
      </c>
      <c r="B11" s="1" t="s">
        <v>103</v>
      </c>
      <c r="C11" s="318">
        <v>904660465.13</v>
      </c>
      <c r="D11" s="319"/>
      <c r="E11" s="318"/>
      <c r="F11" s="318">
        <v>75953558.13499999</v>
      </c>
      <c r="G11" s="320">
        <v>75953558.13499999</v>
      </c>
      <c r="H11" s="322">
        <f t="shared" si="0"/>
        <v>8.3958082686950888E-2</v>
      </c>
    </row>
    <row r="12" spans="1:9">
      <c r="A12" s="197">
        <v>5</v>
      </c>
      <c r="B12" s="1" t="s">
        <v>104</v>
      </c>
      <c r="C12" s="318">
        <v>0</v>
      </c>
      <c r="D12" s="319"/>
      <c r="E12" s="318"/>
      <c r="F12" s="318">
        <v>0</v>
      </c>
      <c r="G12" s="320">
        <v>0</v>
      </c>
      <c r="H12" s="322" t="e">
        <f t="shared" si="0"/>
        <v>#DIV/0!</v>
      </c>
    </row>
    <row r="13" spans="1:9">
      <c r="A13" s="197">
        <v>6</v>
      </c>
      <c r="B13" s="1" t="s">
        <v>105</v>
      </c>
      <c r="C13" s="318">
        <v>882215399.25699997</v>
      </c>
      <c r="D13" s="319"/>
      <c r="E13" s="318"/>
      <c r="F13" s="318">
        <v>186068203.76240003</v>
      </c>
      <c r="G13" s="320">
        <v>186068203.76240003</v>
      </c>
      <c r="H13" s="322">
        <f t="shared" si="0"/>
        <v>0.21091017445298088</v>
      </c>
    </row>
    <row r="14" spans="1:9">
      <c r="A14" s="197">
        <v>7</v>
      </c>
      <c r="B14" s="1" t="s">
        <v>106</v>
      </c>
      <c r="C14" s="318">
        <v>4891868338.4580002</v>
      </c>
      <c r="D14" s="319">
        <v>1868017463.2458251</v>
      </c>
      <c r="E14" s="318">
        <v>818464032.65019989</v>
      </c>
      <c r="F14" s="318">
        <v>5748626271.3942852</v>
      </c>
      <c r="G14" s="320">
        <v>5361905192.4009857</v>
      </c>
      <c r="H14" s="322">
        <f t="shared" si="0"/>
        <v>0.93898303004740946</v>
      </c>
    </row>
    <row r="15" spans="1:9">
      <c r="A15" s="197">
        <v>8</v>
      </c>
      <c r="B15" s="1" t="s">
        <v>107</v>
      </c>
      <c r="C15" s="318">
        <v>3641866786.6884999</v>
      </c>
      <c r="D15" s="319">
        <v>223316383.08757499</v>
      </c>
      <c r="E15" s="318">
        <v>109457233.10415</v>
      </c>
      <c r="F15" s="318">
        <v>2813493014.8444872</v>
      </c>
      <c r="G15" s="320">
        <v>2760990120.1548872</v>
      </c>
      <c r="H15" s="322">
        <f t="shared" si="0"/>
        <v>0.73600416961782411</v>
      </c>
    </row>
    <row r="16" spans="1:9">
      <c r="A16" s="197">
        <v>9</v>
      </c>
      <c r="B16" s="1" t="s">
        <v>108</v>
      </c>
      <c r="C16" s="318">
        <v>2898792519.7020998</v>
      </c>
      <c r="D16" s="319"/>
      <c r="E16" s="318"/>
      <c r="F16" s="318">
        <v>1014577381.8957349</v>
      </c>
      <c r="G16" s="320">
        <v>1011899995.0344349</v>
      </c>
      <c r="H16" s="322">
        <f t="shared" si="0"/>
        <v>0.34907637858070117</v>
      </c>
    </row>
    <row r="17" spans="1:8">
      <c r="A17" s="197">
        <v>10</v>
      </c>
      <c r="B17" s="1" t="s">
        <v>109</v>
      </c>
      <c r="C17" s="318">
        <v>127535937.2815</v>
      </c>
      <c r="D17" s="319"/>
      <c r="E17" s="318"/>
      <c r="F17" s="318">
        <v>122483988.48455</v>
      </c>
      <c r="G17" s="320">
        <v>122448571.62755001</v>
      </c>
      <c r="H17" s="322">
        <f t="shared" si="0"/>
        <v>0.96011033625196129</v>
      </c>
    </row>
    <row r="18" spans="1:8">
      <c r="A18" s="197">
        <v>11</v>
      </c>
      <c r="B18" s="1" t="s">
        <v>110</v>
      </c>
      <c r="C18" s="318">
        <v>821718890.4694469</v>
      </c>
      <c r="D18" s="319"/>
      <c r="E18" s="318"/>
      <c r="F18" s="318">
        <v>974499096.12341726</v>
      </c>
      <c r="G18" s="320">
        <v>974499096.12341726</v>
      </c>
      <c r="H18" s="322">
        <f t="shared" si="0"/>
        <v>1.1859275811058538</v>
      </c>
    </row>
    <row r="19" spans="1:8">
      <c r="A19" s="197">
        <v>12</v>
      </c>
      <c r="B19" s="1" t="s">
        <v>111</v>
      </c>
      <c r="C19" s="318">
        <v>0</v>
      </c>
      <c r="D19" s="319"/>
      <c r="E19" s="318"/>
      <c r="F19" s="318"/>
      <c r="G19" s="320">
        <v>0</v>
      </c>
      <c r="H19" s="322" t="e">
        <f t="shared" si="0"/>
        <v>#DIV/0!</v>
      </c>
    </row>
    <row r="20" spans="1:8">
      <c r="A20" s="197">
        <v>13</v>
      </c>
      <c r="B20" s="1" t="s">
        <v>257</v>
      </c>
      <c r="C20" s="318">
        <v>0</v>
      </c>
      <c r="D20" s="319"/>
      <c r="E20" s="318"/>
      <c r="F20" s="318"/>
      <c r="G20" s="320">
        <v>0</v>
      </c>
      <c r="H20" s="322" t="e">
        <f t="shared" si="0"/>
        <v>#DIV/0!</v>
      </c>
    </row>
    <row r="21" spans="1:8">
      <c r="A21" s="197">
        <v>14</v>
      </c>
      <c r="B21" s="1" t="s">
        <v>113</v>
      </c>
      <c r="C21" s="318">
        <v>1307738343.4610429</v>
      </c>
      <c r="D21" s="319"/>
      <c r="E21" s="318"/>
      <c r="F21" s="318">
        <v>884216969.42682743</v>
      </c>
      <c r="G21" s="320">
        <v>884216969.42682743</v>
      </c>
      <c r="H21" s="322">
        <f t="shared" si="0"/>
        <v>0.67614211500954435</v>
      </c>
    </row>
    <row r="22" spans="1:8" ht="13.5" thickBot="1">
      <c r="A22" s="200"/>
      <c r="B22" s="201" t="s">
        <v>114</v>
      </c>
      <c r="C22" s="321">
        <f>SUM(C8:C21)</f>
        <v>18403802324.10759</v>
      </c>
      <c r="D22" s="321">
        <f>SUM(D8:D21)</f>
        <v>2091333846.3334</v>
      </c>
      <c r="E22" s="321">
        <f>SUM(E8:E21)</f>
        <v>927921265.75434995</v>
      </c>
      <c r="F22" s="321">
        <f>SUM(F8:F21)</f>
        <v>13688612333.856701</v>
      </c>
      <c r="G22" s="321">
        <f>SUM(G8:G21)</f>
        <v>13246675556.455502</v>
      </c>
      <c r="H22" s="323">
        <v>0.68522992763058155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Normal="100" workbookViewId="0">
      <pane xSplit="2" ySplit="6" topLeftCell="C7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2.75"/>
  <cols>
    <col min="1" max="1" width="10.5703125" style="313" bestFit="1" customWidth="1"/>
    <col min="2" max="2" width="104.140625" style="313" customWidth="1"/>
    <col min="3" max="11" width="12.7109375" style="313" customWidth="1"/>
    <col min="12" max="16384" width="9.140625" style="313"/>
  </cols>
  <sheetData>
    <row r="1" spans="1:11">
      <c r="A1" s="313" t="s">
        <v>35</v>
      </c>
      <c r="B1" s="3" t="s">
        <v>455</v>
      </c>
    </row>
    <row r="2" spans="1:11">
      <c r="A2" s="313" t="s">
        <v>36</v>
      </c>
      <c r="B2" s="454">
        <v>43921</v>
      </c>
      <c r="C2" s="339"/>
      <c r="D2" s="339"/>
    </row>
    <row r="3" spans="1:11">
      <c r="B3" s="339"/>
      <c r="C3" s="339"/>
      <c r="D3" s="339"/>
    </row>
    <row r="4" spans="1:11" ht="13.5" thickBot="1">
      <c r="A4" s="313" t="s">
        <v>259</v>
      </c>
      <c r="B4" s="377" t="s">
        <v>388</v>
      </c>
      <c r="C4" s="339"/>
      <c r="D4" s="339"/>
    </row>
    <row r="5" spans="1:11" ht="30" customHeight="1">
      <c r="A5" s="554"/>
      <c r="B5" s="555"/>
      <c r="C5" s="556" t="s">
        <v>446</v>
      </c>
      <c r="D5" s="556"/>
      <c r="E5" s="556"/>
      <c r="F5" s="556" t="s">
        <v>447</v>
      </c>
      <c r="G5" s="556"/>
      <c r="H5" s="556"/>
      <c r="I5" s="556" t="s">
        <v>448</v>
      </c>
      <c r="J5" s="556"/>
      <c r="K5" s="557"/>
    </row>
    <row r="6" spans="1:11">
      <c r="A6" s="340"/>
      <c r="B6" s="341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1" t="s">
        <v>76</v>
      </c>
      <c r="I6" s="61" t="s">
        <v>74</v>
      </c>
      <c r="J6" s="61" t="s">
        <v>75</v>
      </c>
      <c r="K6" s="61" t="s">
        <v>76</v>
      </c>
    </row>
    <row r="7" spans="1:11">
      <c r="A7" s="342" t="s">
        <v>391</v>
      </c>
      <c r="B7" s="343"/>
      <c r="C7" s="343"/>
      <c r="D7" s="343"/>
      <c r="E7" s="343"/>
      <c r="F7" s="343"/>
      <c r="G7" s="343"/>
      <c r="H7" s="343"/>
      <c r="I7" s="343"/>
      <c r="J7" s="343"/>
      <c r="K7" s="344"/>
    </row>
    <row r="8" spans="1:11">
      <c r="A8" s="345">
        <v>1</v>
      </c>
      <c r="B8" s="346" t="s">
        <v>389</v>
      </c>
      <c r="C8" s="347"/>
      <c r="D8" s="347"/>
      <c r="E8" s="347"/>
      <c r="F8" s="348">
        <v>833013188.20254815</v>
      </c>
      <c r="G8" s="348">
        <v>2841483070.8991356</v>
      </c>
      <c r="H8" s="348">
        <v>3674496259.1016846</v>
      </c>
      <c r="I8" s="348">
        <v>815480533.46632457</v>
      </c>
      <c r="J8" s="348">
        <v>1945881051.2355595</v>
      </c>
      <c r="K8" s="349">
        <v>2761361584.7018847</v>
      </c>
    </row>
    <row r="9" spans="1:11">
      <c r="A9" s="342" t="s">
        <v>392</v>
      </c>
      <c r="B9" s="343"/>
      <c r="C9" s="343"/>
      <c r="D9" s="343"/>
      <c r="E9" s="343"/>
      <c r="F9" s="343"/>
      <c r="G9" s="343"/>
      <c r="H9" s="343"/>
      <c r="I9" s="343"/>
      <c r="J9" s="343"/>
      <c r="K9" s="344"/>
    </row>
    <row r="10" spans="1:11">
      <c r="A10" s="350">
        <v>2</v>
      </c>
      <c r="B10" s="351" t="s">
        <v>400</v>
      </c>
      <c r="C10" s="351">
        <v>1415102680.9361308</v>
      </c>
      <c r="D10" s="352">
        <v>3547016643.6307611</v>
      </c>
      <c r="E10" s="352">
        <v>4867007440.91889</v>
      </c>
      <c r="F10" s="352">
        <v>265221075.49342811</v>
      </c>
      <c r="G10" s="352">
        <v>786503746.52428675</v>
      </c>
      <c r="H10" s="352">
        <v>1036299359.4856653</v>
      </c>
      <c r="I10" s="352">
        <v>77640643.789415196</v>
      </c>
      <c r="J10" s="352">
        <v>220586717.51388592</v>
      </c>
      <c r="K10" s="353">
        <v>293134685.05385232</v>
      </c>
    </row>
    <row r="11" spans="1:11">
      <c r="A11" s="350">
        <v>3</v>
      </c>
      <c r="B11" s="351" t="s">
        <v>394</v>
      </c>
      <c r="C11" s="351">
        <v>2877012975.9607744</v>
      </c>
      <c r="D11" s="352">
        <v>5342612647.9071531</v>
      </c>
      <c r="E11" s="352">
        <v>8021991163.9363413</v>
      </c>
      <c r="F11" s="352">
        <v>840876878.24418235</v>
      </c>
      <c r="G11" s="352">
        <v>1659320225.0855076</v>
      </c>
      <c r="H11" s="352">
        <v>2500197103.3296909</v>
      </c>
      <c r="I11" s="352">
        <v>600630582.22941518</v>
      </c>
      <c r="J11" s="352">
        <v>972430790.00417328</v>
      </c>
      <c r="K11" s="353">
        <v>1573061372.2335885</v>
      </c>
    </row>
    <row r="12" spans="1:11">
      <c r="A12" s="350">
        <v>4</v>
      </c>
      <c r="B12" s="351" t="s">
        <v>395</v>
      </c>
      <c r="C12" s="351">
        <v>1679695652.173913</v>
      </c>
      <c r="D12" s="352">
        <v>77119565.217391297</v>
      </c>
      <c r="E12" s="352">
        <v>1621597826.0869565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  <c r="K12" s="353">
        <v>0</v>
      </c>
    </row>
    <row r="13" spans="1:11">
      <c r="A13" s="350">
        <v>5</v>
      </c>
      <c r="B13" s="351" t="s">
        <v>403</v>
      </c>
      <c r="C13" s="351">
        <v>1022393813.5359313</v>
      </c>
      <c r="D13" s="352">
        <v>986793303.2411114</v>
      </c>
      <c r="E13" s="352">
        <v>1935416534.586827</v>
      </c>
      <c r="F13" s="352">
        <v>154250271.39634949</v>
      </c>
      <c r="G13" s="352">
        <v>150685806.03803971</v>
      </c>
      <c r="H13" s="352">
        <v>304936077.43438923</v>
      </c>
      <c r="I13" s="352">
        <v>59054262.009880431</v>
      </c>
      <c r="J13" s="352">
        <v>62905966.168726183</v>
      </c>
      <c r="K13" s="353">
        <v>121960228.17860661</v>
      </c>
    </row>
    <row r="14" spans="1:11">
      <c r="A14" s="350">
        <v>6</v>
      </c>
      <c r="B14" s="351" t="s">
        <v>441</v>
      </c>
      <c r="C14" s="351"/>
      <c r="D14" s="352"/>
      <c r="E14" s="352"/>
      <c r="F14" s="352"/>
      <c r="G14" s="352"/>
      <c r="H14" s="352"/>
      <c r="I14" s="352"/>
      <c r="J14" s="352"/>
      <c r="K14" s="353"/>
    </row>
    <row r="15" spans="1:11">
      <c r="A15" s="350">
        <v>7</v>
      </c>
      <c r="B15" s="351" t="s">
        <v>442</v>
      </c>
      <c r="C15" s="351">
        <v>53947169.787333697</v>
      </c>
      <c r="D15" s="352">
        <v>146487608.53940099</v>
      </c>
      <c r="E15" s="352">
        <v>197647271.90939882</v>
      </c>
      <c r="F15" s="352">
        <v>44545166.912085712</v>
      </c>
      <c r="G15" s="352">
        <v>154165807.68912077</v>
      </c>
      <c r="H15" s="352">
        <v>198710974.60120657</v>
      </c>
      <c r="I15" s="352">
        <v>44576364.109072827</v>
      </c>
      <c r="J15" s="352">
        <v>154206969.11206511</v>
      </c>
      <c r="K15" s="353">
        <v>198783333.221138</v>
      </c>
    </row>
    <row r="16" spans="1:11">
      <c r="A16" s="350">
        <v>8</v>
      </c>
      <c r="B16" s="354" t="s">
        <v>396</v>
      </c>
      <c r="C16" s="351">
        <v>5633049611.4579525</v>
      </c>
      <c r="D16" s="352">
        <v>6553013124.905057</v>
      </c>
      <c r="E16" s="352">
        <v>11776652796.519524</v>
      </c>
      <c r="F16" s="352">
        <v>1039672316.5526175</v>
      </c>
      <c r="G16" s="352">
        <v>1964171838.8126681</v>
      </c>
      <c r="H16" s="352">
        <v>3003844155.3652868</v>
      </c>
      <c r="I16" s="352">
        <v>704261208.34836841</v>
      </c>
      <c r="J16" s="352">
        <v>1189543725.2849646</v>
      </c>
      <c r="K16" s="353">
        <v>1893804933.633333</v>
      </c>
    </row>
    <row r="17" spans="1:11">
      <c r="A17" s="342" t="s">
        <v>393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4"/>
    </row>
    <row r="18" spans="1:11">
      <c r="A18" s="350">
        <v>9</v>
      </c>
      <c r="B18" s="351" t="s">
        <v>399</v>
      </c>
      <c r="C18" s="351"/>
      <c r="D18" s="352"/>
      <c r="E18" s="352"/>
      <c r="F18" s="352"/>
      <c r="G18" s="352"/>
      <c r="H18" s="352"/>
      <c r="I18" s="352"/>
      <c r="J18" s="352"/>
      <c r="K18" s="353"/>
    </row>
    <row r="19" spans="1:11">
      <c r="A19" s="350">
        <v>10</v>
      </c>
      <c r="B19" s="351" t="s">
        <v>443</v>
      </c>
      <c r="C19" s="351">
        <v>215305469.54789576</v>
      </c>
      <c r="D19" s="352">
        <v>166391532.42455649</v>
      </c>
      <c r="E19" s="352">
        <v>373031037.33631086</v>
      </c>
      <c r="F19" s="352">
        <v>104699682.11700542</v>
      </c>
      <c r="G19" s="352">
        <v>83383249.057850555</v>
      </c>
      <c r="H19" s="352">
        <v>188082931.17485613</v>
      </c>
      <c r="I19" s="352">
        <v>123020789.27543482</v>
      </c>
      <c r="J19" s="352">
        <v>993499638.01450694</v>
      </c>
      <c r="K19" s="353">
        <v>1116520427.2899423</v>
      </c>
    </row>
    <row r="20" spans="1:11">
      <c r="A20" s="350">
        <v>11</v>
      </c>
      <c r="B20" s="351" t="s">
        <v>398</v>
      </c>
      <c r="C20" s="351">
        <v>12480540.397717385</v>
      </c>
      <c r="D20" s="352">
        <v>550521.57945652178</v>
      </c>
      <c r="E20" s="352">
        <v>12002552.747826081</v>
      </c>
      <c r="F20" s="352">
        <v>12544358.187582411</v>
      </c>
      <c r="G20" s="352">
        <v>0</v>
      </c>
      <c r="H20" s="352">
        <v>12544358.187582411</v>
      </c>
      <c r="I20" s="352">
        <v>12480540.397717385</v>
      </c>
      <c r="J20" s="352">
        <v>0</v>
      </c>
      <c r="K20" s="353">
        <v>12480540.397717385</v>
      </c>
    </row>
    <row r="21" spans="1:11" ht="13.5" thickBot="1">
      <c r="A21" s="355">
        <v>12</v>
      </c>
      <c r="B21" s="356" t="s">
        <v>397</v>
      </c>
      <c r="C21" s="357">
        <v>227786009.94561315</v>
      </c>
      <c r="D21" s="358">
        <v>166942054.004013</v>
      </c>
      <c r="E21" s="357">
        <v>385033590.08413696</v>
      </c>
      <c r="F21" s="358">
        <v>117244040.30458784</v>
      </c>
      <c r="G21" s="358">
        <v>83383249.057850555</v>
      </c>
      <c r="H21" s="358">
        <v>200627289.36243853</v>
      </c>
      <c r="I21" s="358">
        <v>135501329.67315221</v>
      </c>
      <c r="J21" s="358">
        <v>993499638.01450694</v>
      </c>
      <c r="K21" s="359">
        <v>1129000967.6876597</v>
      </c>
    </row>
    <row r="22" spans="1:11" ht="38.25" customHeight="1" thickBot="1">
      <c r="A22" s="360"/>
      <c r="B22" s="361"/>
      <c r="C22" s="361"/>
      <c r="D22" s="361"/>
      <c r="E22" s="361"/>
      <c r="F22" s="558" t="s">
        <v>445</v>
      </c>
      <c r="G22" s="556"/>
      <c r="H22" s="556"/>
      <c r="I22" s="558" t="s">
        <v>404</v>
      </c>
      <c r="J22" s="556"/>
      <c r="K22" s="557"/>
    </row>
    <row r="23" spans="1:11">
      <c r="A23" s="362">
        <v>13</v>
      </c>
      <c r="B23" s="363" t="s">
        <v>389</v>
      </c>
      <c r="C23" s="364"/>
      <c r="D23" s="364"/>
      <c r="E23" s="364"/>
      <c r="F23" s="365">
        <v>833013188.20254815</v>
      </c>
      <c r="G23" s="365">
        <v>2841483070.8991356</v>
      </c>
      <c r="H23" s="365">
        <v>3674496259.1016846</v>
      </c>
      <c r="I23" s="365">
        <v>815480533.46632457</v>
      </c>
      <c r="J23" s="365">
        <v>1945881051.2355595</v>
      </c>
      <c r="K23" s="366">
        <v>2761361584.7018847</v>
      </c>
    </row>
    <row r="24" spans="1:11" ht="13.5" thickBot="1">
      <c r="A24" s="367">
        <v>14</v>
      </c>
      <c r="B24" s="368" t="s">
        <v>401</v>
      </c>
      <c r="C24" s="369"/>
      <c r="D24" s="370"/>
      <c r="E24" s="371"/>
      <c r="F24" s="372">
        <v>922428276.24802947</v>
      </c>
      <c r="G24" s="372">
        <v>1880788589.7548187</v>
      </c>
      <c r="H24" s="372">
        <v>2803216866.0028467</v>
      </c>
      <c r="I24" s="372">
        <v>568759878.67521656</v>
      </c>
      <c r="J24" s="372">
        <v>310288820.21523637</v>
      </c>
      <c r="K24" s="373">
        <v>764803965.94567418</v>
      </c>
    </row>
    <row r="25" spans="1:11" ht="13.5" thickBot="1">
      <c r="A25" s="374">
        <v>15</v>
      </c>
      <c r="B25" s="375" t="s">
        <v>402</v>
      </c>
      <c r="C25" s="376"/>
      <c r="D25" s="376"/>
      <c r="E25" s="376"/>
      <c r="F25" s="467">
        <v>0.90306553870055184</v>
      </c>
      <c r="G25" s="467">
        <v>1.5107934439721127</v>
      </c>
      <c r="H25" s="467">
        <v>1.3108141234685169</v>
      </c>
      <c r="I25" s="467">
        <v>1.4337870233845993</v>
      </c>
      <c r="J25" s="467">
        <v>6.2711929159605901</v>
      </c>
      <c r="K25" s="468">
        <v>3.6105482027508611</v>
      </c>
    </row>
    <row r="27" spans="1:11" ht="25.5">
      <c r="B27" s="338" t="s">
        <v>444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35</v>
      </c>
      <c r="B1" s="3" t="s">
        <v>455</v>
      </c>
    </row>
    <row r="2" spans="1:14" ht="14.25" customHeight="1">
      <c r="A2" s="4" t="s">
        <v>36</v>
      </c>
      <c r="B2" s="454">
        <v>43921</v>
      </c>
    </row>
    <row r="3" spans="1:14" ht="14.25" customHeight="1"/>
    <row r="4" spans="1:14" ht="13.5" thickBot="1">
      <c r="A4" s="4" t="s">
        <v>275</v>
      </c>
      <c r="B4" s="275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274</v>
      </c>
      <c r="D6" s="211" t="s">
        <v>273</v>
      </c>
      <c r="E6" s="212" t="s">
        <v>272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4" t="s">
        <v>287</v>
      </c>
    </row>
    <row r="7" spans="1:14" ht="15">
      <c r="A7" s="214">
        <v>1</v>
      </c>
      <c r="B7" s="215" t="s">
        <v>271</v>
      </c>
      <c r="C7" s="216">
        <f>SUM(C8:C13)</f>
        <v>2975032587.6613998</v>
      </c>
      <c r="D7" s="209"/>
      <c r="E7" s="217">
        <f t="shared" ref="E7" si="0">SUM(E8:E13)</f>
        <v>84591121.753228009</v>
      </c>
      <c r="F7" s="218">
        <v>0</v>
      </c>
      <c r="G7" s="218">
        <v>17007672.599520002</v>
      </c>
      <c r="H7" s="218">
        <v>0</v>
      </c>
      <c r="I7" s="218">
        <v>64207872.495468006</v>
      </c>
      <c r="J7" s="218">
        <v>0</v>
      </c>
      <c r="K7" s="218">
        <v>6284616.6582399979</v>
      </c>
      <c r="L7" s="218">
        <v>0</v>
      </c>
      <c r="M7" s="218">
        <v>0</v>
      </c>
      <c r="N7" s="219">
        <f>SUM(N8:N13)</f>
        <v>41790087.425878003</v>
      </c>
    </row>
    <row r="8" spans="1:14" ht="14.25">
      <c r="A8" s="214">
        <v>1.1000000000000001</v>
      </c>
      <c r="B8" s="220" t="s">
        <v>269</v>
      </c>
      <c r="C8" s="218">
        <v>2138683587.6614001</v>
      </c>
      <c r="D8" s="221">
        <v>0.02</v>
      </c>
      <c r="E8" s="217">
        <f>C8*D8</f>
        <v>42773671.753228001</v>
      </c>
      <c r="F8" s="218">
        <v>0</v>
      </c>
      <c r="G8" s="218">
        <v>17007672.599520002</v>
      </c>
      <c r="H8" s="218">
        <v>0</v>
      </c>
      <c r="I8" s="218">
        <v>22390422.495468002</v>
      </c>
      <c r="J8" s="218">
        <v>0</v>
      </c>
      <c r="K8" s="218">
        <v>3375576.6582399979</v>
      </c>
      <c r="L8" s="218">
        <v>0</v>
      </c>
      <c r="M8" s="218">
        <v>0</v>
      </c>
      <c r="N8" s="219">
        <f>SUMPRODUCT($F$6:$M$6,F8:M8)</f>
        <v>17972322.425878</v>
      </c>
    </row>
    <row r="9" spans="1:14" ht="14.25">
      <c r="A9" s="214">
        <v>1.2</v>
      </c>
      <c r="B9" s="220" t="s">
        <v>268</v>
      </c>
      <c r="C9" s="218">
        <v>836349000</v>
      </c>
      <c r="D9" s="221">
        <v>0.05</v>
      </c>
      <c r="E9" s="217">
        <f>C9*D9</f>
        <v>41817450</v>
      </c>
      <c r="F9" s="218">
        <v>0</v>
      </c>
      <c r="G9" s="218">
        <v>0</v>
      </c>
      <c r="H9" s="218">
        <v>0</v>
      </c>
      <c r="I9" s="218">
        <v>41817450</v>
      </c>
      <c r="J9" s="218">
        <v>0</v>
      </c>
      <c r="K9" s="218">
        <v>0</v>
      </c>
      <c r="L9" s="218">
        <v>0</v>
      </c>
      <c r="M9" s="218">
        <v>0</v>
      </c>
      <c r="N9" s="219">
        <f t="shared" ref="N9:N12" si="1">SUMPRODUCT($F$6:$M$6,F9:M9)</f>
        <v>20908725</v>
      </c>
    </row>
    <row r="10" spans="1:14" ht="14.25">
      <c r="A10" s="214">
        <v>1.3</v>
      </c>
      <c r="B10" s="220" t="s">
        <v>267</v>
      </c>
      <c r="C10" s="218"/>
      <c r="D10" s="221">
        <v>0.08</v>
      </c>
      <c r="E10" s="217">
        <f>C10*D10</f>
        <v>0</v>
      </c>
      <c r="F10" s="218">
        <v>0</v>
      </c>
      <c r="G10" s="218">
        <v>0</v>
      </c>
      <c r="H10" s="218">
        <v>0</v>
      </c>
      <c r="I10" s="218">
        <v>0</v>
      </c>
      <c r="J10" s="218">
        <v>0</v>
      </c>
      <c r="K10" s="218">
        <v>2909040</v>
      </c>
      <c r="L10" s="218">
        <v>0</v>
      </c>
      <c r="M10" s="218">
        <v>0</v>
      </c>
      <c r="N10" s="219">
        <f>SUMPRODUCT($F$6:$M$6,F10:M10)</f>
        <v>2909040</v>
      </c>
    </row>
    <row r="11" spans="1:14" ht="14.25">
      <c r="A11" s="214">
        <v>1.4</v>
      </c>
      <c r="B11" s="220" t="s">
        <v>266</v>
      </c>
      <c r="C11" s="218">
        <v>0</v>
      </c>
      <c r="D11" s="221">
        <v>0.11</v>
      </c>
      <c r="E11" s="217">
        <f>C11*D11</f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9">
        <f t="shared" si="1"/>
        <v>0</v>
      </c>
    </row>
    <row r="12" spans="1:14" ht="14.25">
      <c r="A12" s="214">
        <v>1.5</v>
      </c>
      <c r="B12" s="220" t="s">
        <v>265</v>
      </c>
      <c r="C12" s="218">
        <v>0</v>
      </c>
      <c r="D12" s="221">
        <v>0.14000000000000001</v>
      </c>
      <c r="E12" s="217">
        <f>C12*D12</f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18">
        <v>0</v>
      </c>
      <c r="M12" s="218">
        <v>0</v>
      </c>
      <c r="N12" s="219">
        <f t="shared" si="1"/>
        <v>0</v>
      </c>
    </row>
    <row r="13" spans="1:14" ht="14.25">
      <c r="A13" s="214">
        <v>1.6</v>
      </c>
      <c r="B13" s="222" t="s">
        <v>264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15">
      <c r="A14" s="214">
        <v>2</v>
      </c>
      <c r="B14" s="224" t="s">
        <v>270</v>
      </c>
      <c r="C14" s="216">
        <f>SUM(C15:C20)</f>
        <v>16750950</v>
      </c>
      <c r="D14" s="209"/>
      <c r="E14" s="217">
        <f t="shared" ref="E14" si="2">SUM(E15:E20)</f>
        <v>256191</v>
      </c>
      <c r="F14" s="218">
        <v>0</v>
      </c>
      <c r="G14" s="218">
        <v>0</v>
      </c>
      <c r="H14" s="218">
        <v>0</v>
      </c>
      <c r="I14" s="218">
        <v>256191</v>
      </c>
      <c r="J14" s="218">
        <v>0</v>
      </c>
      <c r="K14" s="218">
        <v>0</v>
      </c>
      <c r="L14" s="218">
        <v>0</v>
      </c>
      <c r="M14" s="218">
        <v>0</v>
      </c>
      <c r="N14" s="219">
        <f>SUM(N15:N20)</f>
        <v>128095.5</v>
      </c>
    </row>
    <row r="15" spans="1:14" ht="14.25">
      <c r="A15" s="214">
        <v>2.1</v>
      </c>
      <c r="B15" s="222" t="s">
        <v>269</v>
      </c>
      <c r="C15" s="218">
        <v>0</v>
      </c>
      <c r="D15" s="221">
        <v>5.0000000000000001E-3</v>
      </c>
      <c r="E15" s="217">
        <f>C15*D15</f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9">
        <f>SUMPRODUCT($F$6:$M$6,F15:M15)</f>
        <v>0</v>
      </c>
    </row>
    <row r="16" spans="1:14" ht="14.25">
      <c r="A16" s="214">
        <v>2.2000000000000002</v>
      </c>
      <c r="B16" s="222" t="s">
        <v>268</v>
      </c>
      <c r="C16" s="218">
        <v>7882800</v>
      </c>
      <c r="D16" s="221">
        <v>0.01</v>
      </c>
      <c r="E16" s="217">
        <f>C16*D16</f>
        <v>78828</v>
      </c>
      <c r="F16" s="218">
        <v>0</v>
      </c>
      <c r="G16" s="218">
        <v>0</v>
      </c>
      <c r="H16" s="218">
        <v>0</v>
      </c>
      <c r="I16" s="218">
        <v>78828</v>
      </c>
      <c r="J16" s="218">
        <v>0</v>
      </c>
      <c r="K16" s="218">
        <v>0</v>
      </c>
      <c r="L16" s="218">
        <v>0</v>
      </c>
      <c r="M16" s="218">
        <v>0</v>
      </c>
      <c r="N16" s="219">
        <f t="shared" ref="N16:N20" si="3">SUMPRODUCT($F$6:$M$6,F16:M16)</f>
        <v>39414</v>
      </c>
    </row>
    <row r="17" spans="1:14" ht="14.25">
      <c r="A17" s="214">
        <v>2.2999999999999998</v>
      </c>
      <c r="B17" s="222" t="s">
        <v>267</v>
      </c>
      <c r="C17" s="218">
        <v>8868150</v>
      </c>
      <c r="D17" s="221">
        <v>0.02</v>
      </c>
      <c r="E17" s="217">
        <f>C17*D17</f>
        <v>177363</v>
      </c>
      <c r="F17" s="218">
        <v>0</v>
      </c>
      <c r="G17" s="218">
        <v>0</v>
      </c>
      <c r="H17" s="218">
        <v>0</v>
      </c>
      <c r="I17" s="218">
        <v>177363</v>
      </c>
      <c r="J17" s="218">
        <v>0</v>
      </c>
      <c r="K17" s="218">
        <v>0</v>
      </c>
      <c r="L17" s="218">
        <v>0</v>
      </c>
      <c r="M17" s="218">
        <v>0</v>
      </c>
      <c r="N17" s="219">
        <f t="shared" si="3"/>
        <v>88681.5</v>
      </c>
    </row>
    <row r="18" spans="1:14" ht="14.25">
      <c r="A18" s="214">
        <v>2.4</v>
      </c>
      <c r="B18" s="222" t="s">
        <v>266</v>
      </c>
      <c r="C18" s="218">
        <v>0</v>
      </c>
      <c r="D18" s="221">
        <v>0.03</v>
      </c>
      <c r="E18" s="217">
        <f>C18*D18</f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9">
        <f t="shared" si="3"/>
        <v>0</v>
      </c>
    </row>
    <row r="19" spans="1:14" ht="14.25">
      <c r="A19" s="214">
        <v>2.5</v>
      </c>
      <c r="B19" s="222" t="s">
        <v>265</v>
      </c>
      <c r="C19" s="218">
        <v>0</v>
      </c>
      <c r="D19" s="221">
        <v>0.04</v>
      </c>
      <c r="E19" s="217">
        <f>C19*D19</f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9">
        <f t="shared" si="3"/>
        <v>0</v>
      </c>
    </row>
    <row r="20" spans="1:14" ht="14.25">
      <c r="A20" s="214">
        <v>2.6</v>
      </c>
      <c r="B20" s="222" t="s">
        <v>264</v>
      </c>
      <c r="C20" s="218">
        <v>0</v>
      </c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15.75" thickBot="1">
      <c r="A21" s="226"/>
      <c r="B21" s="227" t="s">
        <v>114</v>
      </c>
      <c r="C21" s="202">
        <f>C14+C7</f>
        <v>2991783537.6613998</v>
      </c>
      <c r="D21" s="228"/>
      <c r="E21" s="229">
        <f>E14+E7</f>
        <v>84847312.753228009</v>
      </c>
      <c r="F21" s="230">
        <v>0</v>
      </c>
      <c r="G21" s="230">
        <v>17007672.599520002</v>
      </c>
      <c r="H21" s="230">
        <v>0</v>
      </c>
      <c r="I21" s="230">
        <v>64464063.495468006</v>
      </c>
      <c r="J21" s="230">
        <v>0</v>
      </c>
      <c r="K21" s="230">
        <v>6284616.6582399979</v>
      </c>
      <c r="L21" s="230">
        <v>0</v>
      </c>
      <c r="M21" s="230">
        <v>0</v>
      </c>
      <c r="N21" s="231">
        <f>N14+N7</f>
        <v>41918182.925878003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opLeftCell="A13" zoomScaleNormal="100" workbookViewId="0">
      <selection activeCell="B43" sqref="B43"/>
    </sheetView>
  </sheetViews>
  <sheetFormatPr defaultRowHeight="15"/>
  <cols>
    <col min="1" max="1" width="11.42578125" customWidth="1"/>
    <col min="2" max="2" width="76.85546875" style="501" customWidth="1"/>
    <col min="3" max="3" width="22.85546875" customWidth="1"/>
  </cols>
  <sheetData>
    <row r="1" spans="1:3">
      <c r="A1" s="2" t="s">
        <v>35</v>
      </c>
      <c r="B1" s="3" t="s">
        <v>455</v>
      </c>
    </row>
    <row r="2" spans="1:3">
      <c r="A2" s="2" t="s">
        <v>36</v>
      </c>
      <c r="B2" s="454">
        <v>43921</v>
      </c>
    </row>
    <row r="3" spans="1:3">
      <c r="A3" s="4"/>
      <c r="B3"/>
    </row>
    <row r="4" spans="1:3">
      <c r="A4" s="4" t="s">
        <v>475</v>
      </c>
      <c r="B4" t="s">
        <v>476</v>
      </c>
    </row>
    <row r="5" spans="1:3">
      <c r="A5" s="469" t="s">
        <v>477</v>
      </c>
      <c r="B5" s="470"/>
      <c r="C5" s="471"/>
    </row>
    <row r="6" spans="1:3" ht="24">
      <c r="A6" s="472">
        <v>1</v>
      </c>
      <c r="B6" s="473" t="s">
        <v>478</v>
      </c>
      <c r="C6" s="474">
        <v>18216205748.151199</v>
      </c>
    </row>
    <row r="7" spans="1:3">
      <c r="A7" s="472">
        <v>2</v>
      </c>
      <c r="B7" s="473" t="s">
        <v>479</v>
      </c>
      <c r="C7" s="474">
        <v>-218370051.76281029</v>
      </c>
    </row>
    <row r="8" spans="1:3" ht="24">
      <c r="A8" s="475">
        <v>3</v>
      </c>
      <c r="B8" s="476" t="s">
        <v>480</v>
      </c>
      <c r="C8" s="474">
        <v>17997835696.38839</v>
      </c>
    </row>
    <row r="9" spans="1:3">
      <c r="A9" s="469" t="s">
        <v>481</v>
      </c>
      <c r="B9" s="470"/>
      <c r="C9" s="477"/>
    </row>
    <row r="10" spans="1:3" ht="24">
      <c r="A10" s="478">
        <v>4</v>
      </c>
      <c r="B10" s="479" t="s">
        <v>482</v>
      </c>
      <c r="C10" s="474"/>
    </row>
    <row r="11" spans="1:3">
      <c r="A11" s="478">
        <v>5</v>
      </c>
      <c r="B11" s="480" t="s">
        <v>483</v>
      </c>
      <c r="C11" s="474"/>
    </row>
    <row r="12" spans="1:3">
      <c r="A12" s="478" t="s">
        <v>484</v>
      </c>
      <c r="B12" s="480" t="s">
        <v>485</v>
      </c>
      <c r="C12" s="474">
        <v>87756352.753228009</v>
      </c>
    </row>
    <row r="13" spans="1:3" ht="24">
      <c r="A13" s="481">
        <v>6</v>
      </c>
      <c r="B13" s="479" t="s">
        <v>486</v>
      </c>
      <c r="C13" s="474"/>
    </row>
    <row r="14" spans="1:3">
      <c r="A14" s="481">
        <v>7</v>
      </c>
      <c r="B14" s="482" t="s">
        <v>487</v>
      </c>
      <c r="C14" s="474"/>
    </row>
    <row r="15" spans="1:3">
      <c r="A15" s="483">
        <v>8</v>
      </c>
      <c r="B15" s="484" t="s">
        <v>488</v>
      </c>
      <c r="C15" s="474"/>
    </row>
    <row r="16" spans="1:3">
      <c r="A16" s="481">
        <v>9</v>
      </c>
      <c r="B16" s="482" t="s">
        <v>489</v>
      </c>
      <c r="C16" s="474"/>
    </row>
    <row r="17" spans="1:3">
      <c r="A17" s="481">
        <v>10</v>
      </c>
      <c r="B17" s="482" t="s">
        <v>490</v>
      </c>
      <c r="C17" s="474"/>
    </row>
    <row r="18" spans="1:3">
      <c r="A18" s="485">
        <v>11</v>
      </c>
      <c r="B18" s="486" t="s">
        <v>491</v>
      </c>
      <c r="C18" s="487">
        <v>87756352.753228009</v>
      </c>
    </row>
    <row r="19" spans="1:3">
      <c r="A19" s="488" t="s">
        <v>492</v>
      </c>
      <c r="B19" s="489"/>
      <c r="C19" s="490"/>
    </row>
    <row r="20" spans="1:3" ht="24">
      <c r="A20" s="491">
        <v>12</v>
      </c>
      <c r="B20" s="479" t="s">
        <v>493</v>
      </c>
      <c r="C20" s="474"/>
    </row>
    <row r="21" spans="1:3">
      <c r="A21" s="491">
        <v>13</v>
      </c>
      <c r="B21" s="479" t="s">
        <v>494</v>
      </c>
      <c r="C21" s="474"/>
    </row>
    <row r="22" spans="1:3">
      <c r="A22" s="491">
        <v>14</v>
      </c>
      <c r="B22" s="479" t="s">
        <v>495</v>
      </c>
      <c r="C22" s="474"/>
    </row>
    <row r="23" spans="1:3" ht="24">
      <c r="A23" s="491" t="s">
        <v>496</v>
      </c>
      <c r="B23" s="479" t="s">
        <v>497</v>
      </c>
      <c r="C23" s="474"/>
    </row>
    <row r="24" spans="1:3">
      <c r="A24" s="491">
        <v>15</v>
      </c>
      <c r="B24" s="479" t="s">
        <v>498</v>
      </c>
      <c r="C24" s="474"/>
    </row>
    <row r="25" spans="1:3">
      <c r="A25" s="491" t="s">
        <v>499</v>
      </c>
      <c r="B25" s="479" t="s">
        <v>500</v>
      </c>
      <c r="C25" s="474"/>
    </row>
    <row r="26" spans="1:3">
      <c r="A26" s="492">
        <v>16</v>
      </c>
      <c r="B26" s="493" t="s">
        <v>501</v>
      </c>
      <c r="C26" s="487">
        <v>0</v>
      </c>
    </row>
    <row r="27" spans="1:3">
      <c r="A27" s="469" t="s">
        <v>502</v>
      </c>
      <c r="B27" s="470"/>
      <c r="C27" s="477"/>
    </row>
    <row r="28" spans="1:3">
      <c r="A28" s="494">
        <v>17</v>
      </c>
      <c r="B28" s="480" t="s">
        <v>503</v>
      </c>
      <c r="C28" s="474">
        <v>2091333846.3334</v>
      </c>
    </row>
    <row r="29" spans="1:3">
      <c r="A29" s="494">
        <v>18</v>
      </c>
      <c r="B29" s="480" t="s">
        <v>504</v>
      </c>
      <c r="C29" s="474">
        <v>-1128746815.6563501</v>
      </c>
    </row>
    <row r="30" spans="1:3">
      <c r="A30" s="492">
        <v>19</v>
      </c>
      <c r="B30" s="493" t="s">
        <v>505</v>
      </c>
      <c r="C30" s="487">
        <v>962587030.67704988</v>
      </c>
    </row>
    <row r="31" spans="1:3">
      <c r="A31" s="469" t="s">
        <v>506</v>
      </c>
      <c r="B31" s="470"/>
      <c r="C31" s="477"/>
    </row>
    <row r="32" spans="1:3" ht="24">
      <c r="A32" s="494" t="s">
        <v>507</v>
      </c>
      <c r="B32" s="479" t="s">
        <v>508</v>
      </c>
      <c r="C32" s="495"/>
    </row>
    <row r="33" spans="1:3">
      <c r="A33" s="494" t="s">
        <v>509</v>
      </c>
      <c r="B33" s="480" t="s">
        <v>510</v>
      </c>
      <c r="C33" s="495"/>
    </row>
    <row r="34" spans="1:3">
      <c r="A34" s="469" t="s">
        <v>511</v>
      </c>
      <c r="B34" s="470"/>
      <c r="C34" s="477"/>
    </row>
    <row r="35" spans="1:3">
      <c r="A35" s="496">
        <v>20</v>
      </c>
      <c r="B35" s="497" t="s">
        <v>512</v>
      </c>
      <c r="C35" s="487">
        <v>1550774838.3990865</v>
      </c>
    </row>
    <row r="36" spans="1:3">
      <c r="A36" s="492">
        <v>21</v>
      </c>
      <c r="B36" s="493" t="s">
        <v>513</v>
      </c>
      <c r="C36" s="487">
        <v>19048179079.818668</v>
      </c>
    </row>
    <row r="37" spans="1:3">
      <c r="A37" s="469" t="s">
        <v>514</v>
      </c>
      <c r="B37" s="470"/>
      <c r="C37" s="477"/>
    </row>
    <row r="38" spans="1:3">
      <c r="A38" s="492">
        <v>22</v>
      </c>
      <c r="B38" s="493" t="s">
        <v>514</v>
      </c>
      <c r="C38" s="498">
        <v>8.1413285327735868E-2</v>
      </c>
    </row>
    <row r="39" spans="1:3">
      <c r="A39" s="469" t="s">
        <v>515</v>
      </c>
      <c r="B39" s="470"/>
      <c r="C39" s="477"/>
    </row>
    <row r="40" spans="1:3">
      <c r="A40" s="499" t="s">
        <v>516</v>
      </c>
      <c r="B40" s="479" t="s">
        <v>517</v>
      </c>
      <c r="C40" s="495"/>
    </row>
    <row r="41" spans="1:3" ht="24">
      <c r="A41" s="500" t="s">
        <v>518</v>
      </c>
      <c r="B41" s="473" t="s">
        <v>519</v>
      </c>
      <c r="C41" s="495"/>
    </row>
    <row r="43" spans="1:3">
      <c r="B43" s="501" t="s">
        <v>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18" activePane="bottomRight" state="frozen"/>
      <selection activeCell="C5" sqref="C5"/>
      <selection pane="topRight" activeCell="C5" sqref="C5"/>
      <selection pane="bottomLeft" activeCell="C5" sqref="C5"/>
      <selection pane="bottomRight" activeCell="B40" sqref="B40:B41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7.28515625" style="3" customWidth="1"/>
    <col min="4" max="7" width="17.2851562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455</v>
      </c>
    </row>
    <row r="2" spans="1:8">
      <c r="A2" s="2" t="s">
        <v>36</v>
      </c>
      <c r="B2" s="454">
        <v>43921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16" t="s">
        <v>6</v>
      </c>
      <c r="E5" s="116" t="s">
        <v>7</v>
      </c>
      <c r="F5" s="116" t="s">
        <v>8</v>
      </c>
      <c r="G5" s="14" t="s">
        <v>9</v>
      </c>
    </row>
    <row r="6" spans="1:8">
      <c r="B6" s="252" t="s">
        <v>147</v>
      </c>
      <c r="C6" s="347"/>
      <c r="D6" s="347"/>
      <c r="E6" s="347"/>
      <c r="F6" s="347"/>
      <c r="G6" s="387"/>
    </row>
    <row r="7" spans="1:8">
      <c r="A7" s="15"/>
      <c r="B7" s="253" t="s">
        <v>141</v>
      </c>
      <c r="C7" s="347"/>
      <c r="D7" s="347"/>
      <c r="E7" s="347"/>
      <c r="F7" s="347"/>
      <c r="G7" s="387"/>
    </row>
    <row r="8" spans="1:8" ht="15">
      <c r="A8" s="425">
        <v>1</v>
      </c>
      <c r="B8" s="16" t="s">
        <v>146</v>
      </c>
      <c r="C8" s="17">
        <v>1222324838.3990865</v>
      </c>
      <c r="D8" s="18">
        <v>1600800836.2043996</v>
      </c>
      <c r="E8" s="18">
        <v>1506318207.0723751</v>
      </c>
      <c r="F8" s="18">
        <v>1385932018.0190001</v>
      </c>
      <c r="G8" s="19">
        <v>1454033581</v>
      </c>
    </row>
    <row r="9" spans="1:8" ht="15">
      <c r="A9" s="425">
        <v>2</v>
      </c>
      <c r="B9" s="16" t="s">
        <v>145</v>
      </c>
      <c r="C9" s="17">
        <v>1550774838.3990865</v>
      </c>
      <c r="D9" s="18">
        <v>1887570836.2043996</v>
      </c>
      <c r="E9" s="18">
        <v>1801838207.0723751</v>
      </c>
      <c r="F9" s="18">
        <v>1672802018.0190001</v>
      </c>
      <c r="G9" s="19">
        <v>1454033581</v>
      </c>
    </row>
    <row r="10" spans="1:8" ht="15">
      <c r="A10" s="425">
        <v>3</v>
      </c>
      <c r="B10" s="16" t="s">
        <v>144</v>
      </c>
      <c r="C10" s="17">
        <v>2243904113.3104887</v>
      </c>
      <c r="D10" s="18">
        <v>2503683628.1658344</v>
      </c>
      <c r="E10" s="18">
        <v>2276543210.7643585</v>
      </c>
      <c r="F10" s="18">
        <v>2096227386.2853184</v>
      </c>
      <c r="G10" s="19">
        <v>1960391082</v>
      </c>
    </row>
    <row r="11" spans="1:8" ht="15">
      <c r="A11" s="426"/>
      <c r="B11" s="252" t="s">
        <v>143</v>
      </c>
      <c r="C11" s="347"/>
      <c r="D11" s="347"/>
      <c r="E11" s="347"/>
      <c r="F11" s="347"/>
      <c r="G11" s="387"/>
    </row>
    <row r="12" spans="1:8" ht="15" customHeight="1">
      <c r="A12" s="425">
        <v>4</v>
      </c>
      <c r="B12" s="16" t="s">
        <v>276</v>
      </c>
      <c r="C12" s="335">
        <v>14641068044.455441</v>
      </c>
      <c r="D12" s="18">
        <v>13868169458.218838</v>
      </c>
      <c r="E12" s="18">
        <v>13584557783.443335</v>
      </c>
      <c r="F12" s="18">
        <v>12558784807.230141</v>
      </c>
      <c r="G12" s="19">
        <v>11460542604</v>
      </c>
    </row>
    <row r="13" spans="1:8" ht="15">
      <c r="A13" s="426"/>
      <c r="B13" s="252" t="s">
        <v>142</v>
      </c>
      <c r="C13" s="347"/>
      <c r="D13" s="347"/>
      <c r="E13" s="347"/>
      <c r="F13" s="347"/>
      <c r="G13" s="387"/>
    </row>
    <row r="14" spans="1:8" s="20" customFormat="1" ht="15">
      <c r="A14" s="425"/>
      <c r="B14" s="253" t="s">
        <v>141</v>
      </c>
      <c r="C14" s="336"/>
      <c r="D14" s="18"/>
      <c r="E14" s="18"/>
      <c r="F14" s="18"/>
      <c r="G14" s="19"/>
    </row>
    <row r="15" spans="1:8" ht="15">
      <c r="A15" s="427">
        <v>5</v>
      </c>
      <c r="B15" s="16" t="s">
        <v>405</v>
      </c>
      <c r="C15" s="441">
        <v>8.3486043141639502E-2</v>
      </c>
      <c r="D15" s="442">
        <v>0.11542985835493237</v>
      </c>
      <c r="E15" s="442">
        <v>0.11088459639873255</v>
      </c>
      <c r="F15" s="442">
        <v>0.11035558290807831</v>
      </c>
      <c r="G15" s="443">
        <v>0.12690000000000001</v>
      </c>
    </row>
    <row r="16" spans="1:8" ht="15" customHeight="1">
      <c r="A16" s="427">
        <v>6</v>
      </c>
      <c r="B16" s="16" t="s">
        <v>406</v>
      </c>
      <c r="C16" s="441">
        <v>0.10591951582291591</v>
      </c>
      <c r="D16" s="442">
        <v>0.13610814620423814</v>
      </c>
      <c r="E16" s="442">
        <v>0.13263870902506888</v>
      </c>
      <c r="F16" s="442">
        <v>0.13319776106490505</v>
      </c>
      <c r="G16" s="443">
        <v>0.12690000000000001</v>
      </c>
    </row>
    <row r="17" spans="1:7" ht="15">
      <c r="A17" s="427">
        <v>7</v>
      </c>
      <c r="B17" s="16" t="s">
        <v>407</v>
      </c>
      <c r="C17" s="441">
        <v>0.15326095790943703</v>
      </c>
      <c r="D17" s="442">
        <v>0.18053454247936451</v>
      </c>
      <c r="E17" s="442">
        <v>0.16758316664079981</v>
      </c>
      <c r="F17" s="442">
        <v>0.1669132339204118</v>
      </c>
      <c r="G17" s="443">
        <v>0.1711</v>
      </c>
    </row>
    <row r="18" spans="1:7" ht="15">
      <c r="A18" s="426"/>
      <c r="B18" s="254" t="s">
        <v>140</v>
      </c>
      <c r="C18" s="444"/>
      <c r="D18" s="444"/>
      <c r="E18" s="444"/>
      <c r="F18" s="444"/>
      <c r="G18" s="445"/>
    </row>
    <row r="19" spans="1:7" ht="15" customHeight="1">
      <c r="A19" s="428">
        <v>8</v>
      </c>
      <c r="B19" s="16" t="s">
        <v>139</v>
      </c>
      <c r="C19" s="446">
        <v>7.8803493025634885E-2</v>
      </c>
      <c r="D19" s="447">
        <v>8.6039655923424246E-2</v>
      </c>
      <c r="E19" s="447">
        <v>8.611204560234649E-2</v>
      </c>
      <c r="F19" s="447">
        <v>8.7483425748195065E-2</v>
      </c>
      <c r="G19" s="448">
        <v>8.7900000000000006E-2</v>
      </c>
    </row>
    <row r="20" spans="1:7" ht="15">
      <c r="A20" s="428">
        <v>9</v>
      </c>
      <c r="B20" s="16" t="s">
        <v>138</v>
      </c>
      <c r="C20" s="446">
        <v>4.4312717851001888E-2</v>
      </c>
      <c r="D20" s="447">
        <v>4.1378536338856561E-2</v>
      </c>
      <c r="E20" s="447">
        <v>4.0565362632822018E-2</v>
      </c>
      <c r="F20" s="447">
        <v>4.0370884642794341E-2</v>
      </c>
      <c r="G20" s="448">
        <v>4.02E-2</v>
      </c>
    </row>
    <row r="21" spans="1:7" ht="15">
      <c r="A21" s="428">
        <v>10</v>
      </c>
      <c r="B21" s="16" t="s">
        <v>137</v>
      </c>
      <c r="C21" s="446">
        <v>3.5538344899515212E-2</v>
      </c>
      <c r="D21" s="447">
        <v>3.8303981809506116E-2</v>
      </c>
      <c r="E21" s="447">
        <v>3.8523970311693238E-2</v>
      </c>
      <c r="F21" s="447">
        <v>3.7796817177561462E-2</v>
      </c>
      <c r="G21" s="448">
        <v>3.85E-2</v>
      </c>
    </row>
    <row r="22" spans="1:7" ht="15">
      <c r="A22" s="428">
        <v>11</v>
      </c>
      <c r="B22" s="16" t="s">
        <v>136</v>
      </c>
      <c r="C22" s="446">
        <v>3.4490775174632997E-2</v>
      </c>
      <c r="D22" s="447">
        <v>4.4661119584567685E-2</v>
      </c>
      <c r="E22" s="447">
        <v>4.5546682969524487E-2</v>
      </c>
      <c r="F22" s="447">
        <v>4.7112541105400731E-2</v>
      </c>
      <c r="G22" s="448">
        <v>4.7699999999999999E-2</v>
      </c>
    </row>
    <row r="23" spans="1:7" ht="15">
      <c r="A23" s="428">
        <v>12</v>
      </c>
      <c r="B23" s="16" t="s">
        <v>282</v>
      </c>
      <c r="C23" s="446">
        <v>-6.4239986160835857E-2</v>
      </c>
      <c r="D23" s="447">
        <v>2.5904883554528271E-2</v>
      </c>
      <c r="E23" s="447">
        <v>2.411584687072452E-2</v>
      </c>
      <c r="F23" s="447">
        <v>2.1182977720645584E-2</v>
      </c>
      <c r="G23" s="448">
        <v>2.1499999999999998E-2</v>
      </c>
    </row>
    <row r="24" spans="1:7" ht="15">
      <c r="A24" s="428">
        <v>13</v>
      </c>
      <c r="B24" s="16" t="s">
        <v>283</v>
      </c>
      <c r="C24" s="446">
        <v>-0.65903405291213024</v>
      </c>
      <c r="D24" s="447">
        <v>0.2470816847965682</v>
      </c>
      <c r="E24" s="447">
        <v>0.22480931413763264</v>
      </c>
      <c r="F24" s="447">
        <v>0.19234918613447705</v>
      </c>
      <c r="G24" s="448">
        <v>0.1905</v>
      </c>
    </row>
    <row r="25" spans="1:7" ht="15">
      <c r="A25" s="426"/>
      <c r="B25" s="254" t="s">
        <v>362</v>
      </c>
      <c r="C25" s="444"/>
      <c r="D25" s="444"/>
      <c r="E25" s="444"/>
      <c r="F25" s="444"/>
      <c r="G25" s="445"/>
    </row>
    <row r="26" spans="1:7" ht="15">
      <c r="A26" s="428">
        <v>14</v>
      </c>
      <c r="B26" s="16" t="s">
        <v>135</v>
      </c>
      <c r="C26" s="446">
        <v>3.5039656392194966E-2</v>
      </c>
      <c r="D26" s="447">
        <v>3.5640656946328959E-2</v>
      </c>
      <c r="E26" s="447">
        <v>4.8739014632365484E-2</v>
      </c>
      <c r="F26" s="447">
        <v>5.5355687500693987E-2</v>
      </c>
      <c r="G26" s="448">
        <v>5.6300000000000003E-2</v>
      </c>
    </row>
    <row r="27" spans="1:7" ht="15" customHeight="1">
      <c r="A27" s="428">
        <v>15</v>
      </c>
      <c r="B27" s="16" t="s">
        <v>134</v>
      </c>
      <c r="C27" s="446">
        <v>6.6507292864189299E-2</v>
      </c>
      <c r="D27" s="447">
        <v>3.4573840235408271E-2</v>
      </c>
      <c r="E27" s="447">
        <v>4.41334318094075E-2</v>
      </c>
      <c r="F27" s="447">
        <v>4.6739779392807553E-2</v>
      </c>
      <c r="G27" s="448">
        <v>4.8099999999999997E-2</v>
      </c>
    </row>
    <row r="28" spans="1:7" ht="15">
      <c r="A28" s="428">
        <v>16</v>
      </c>
      <c r="B28" s="16" t="s">
        <v>133</v>
      </c>
      <c r="C28" s="446">
        <v>0.59636090065328473</v>
      </c>
      <c r="D28" s="447">
        <v>0.55820949152408283</v>
      </c>
      <c r="E28" s="447">
        <v>0.56100088105750368</v>
      </c>
      <c r="F28" s="447">
        <v>0.5723934585706949</v>
      </c>
      <c r="G28" s="448">
        <v>0.5776</v>
      </c>
    </row>
    <row r="29" spans="1:7" ht="15" customHeight="1">
      <c r="A29" s="428">
        <v>17</v>
      </c>
      <c r="B29" s="16" t="s">
        <v>132</v>
      </c>
      <c r="C29" s="446">
        <v>0.56972256096154394</v>
      </c>
      <c r="D29" s="447">
        <v>0.53120689243948072</v>
      </c>
      <c r="E29" s="447">
        <v>0.52880150893062172</v>
      </c>
      <c r="F29" s="447">
        <v>0.52020356681401358</v>
      </c>
      <c r="G29" s="448">
        <v>0.52939999999999998</v>
      </c>
    </row>
    <row r="30" spans="1:7" ht="15">
      <c r="A30" s="428">
        <v>18</v>
      </c>
      <c r="B30" s="16" t="s">
        <v>131</v>
      </c>
      <c r="C30" s="446">
        <v>0.1166761451861449</v>
      </c>
      <c r="D30" s="447">
        <v>0.25295945637766359</v>
      </c>
      <c r="E30" s="447">
        <v>0.19545878246001694</v>
      </c>
      <c r="F30" s="447">
        <v>0.12029250330969518</v>
      </c>
      <c r="G30" s="448">
        <v>1.7600000000000001E-2</v>
      </c>
    </row>
    <row r="31" spans="1:7" ht="15" customHeight="1">
      <c r="A31" s="426"/>
      <c r="B31" s="254" t="s">
        <v>363</v>
      </c>
      <c r="C31" s="444"/>
      <c r="D31" s="444"/>
      <c r="E31" s="444"/>
      <c r="F31" s="444"/>
      <c r="G31" s="445"/>
    </row>
    <row r="32" spans="1:7" ht="15" customHeight="1">
      <c r="A32" s="428">
        <v>19</v>
      </c>
      <c r="B32" s="16" t="s">
        <v>130</v>
      </c>
      <c r="C32" s="502">
        <v>0.20309432778267708</v>
      </c>
      <c r="D32" s="449">
        <v>0.20737304841549528</v>
      </c>
      <c r="E32" s="449">
        <v>0.21395546670739063</v>
      </c>
      <c r="F32" s="449">
        <v>0.20735893822300133</v>
      </c>
      <c r="G32" s="450">
        <v>0.22639999999999999</v>
      </c>
    </row>
    <row r="33" spans="1:7" ht="15" customHeight="1">
      <c r="A33" s="428">
        <v>20</v>
      </c>
      <c r="B33" s="16" t="s">
        <v>129</v>
      </c>
      <c r="C33" s="502">
        <v>0.62749090026544596</v>
      </c>
      <c r="D33" s="449">
        <v>0.60463696380559329</v>
      </c>
      <c r="E33" s="449">
        <v>0.61598729967008947</v>
      </c>
      <c r="F33" s="449">
        <v>0.61160499634273802</v>
      </c>
      <c r="G33" s="450">
        <v>0.61909999999999998</v>
      </c>
    </row>
    <row r="34" spans="1:7" ht="15" customHeight="1">
      <c r="A34" s="428">
        <v>21</v>
      </c>
      <c r="B34" s="16" t="s">
        <v>128</v>
      </c>
      <c r="C34" s="502">
        <v>0.27749146593527774</v>
      </c>
      <c r="D34" s="449">
        <v>0.29144163477949658</v>
      </c>
      <c r="E34" s="449">
        <v>0.29116233731920438</v>
      </c>
      <c r="F34" s="449">
        <v>0.28916053434508038</v>
      </c>
      <c r="G34" s="450">
        <v>0.29809999999999998</v>
      </c>
    </row>
    <row r="35" spans="1:7" ht="15" customHeight="1">
      <c r="A35" s="429"/>
      <c r="B35" s="254" t="s">
        <v>409</v>
      </c>
      <c r="C35" s="347"/>
      <c r="D35" s="347"/>
      <c r="E35" s="347"/>
      <c r="F35" s="347"/>
      <c r="G35" s="387"/>
    </row>
    <row r="36" spans="1:7" ht="15">
      <c r="A36" s="428">
        <v>22</v>
      </c>
      <c r="B36" s="16" t="s">
        <v>389</v>
      </c>
      <c r="C36" s="21">
        <v>3674496259.1016846</v>
      </c>
      <c r="D36" s="22">
        <v>3478158940.4519148</v>
      </c>
      <c r="E36" s="22">
        <v>3102857308.6963859</v>
      </c>
      <c r="F36" s="22">
        <v>3076539194.5119171</v>
      </c>
      <c r="G36" s="23">
        <v>2921180134</v>
      </c>
    </row>
    <row r="37" spans="1:7" ht="15" customHeight="1">
      <c r="A37" s="428">
        <v>23</v>
      </c>
      <c r="B37" s="16" t="s">
        <v>401</v>
      </c>
      <c r="C37" s="21">
        <v>2803216866.0028467</v>
      </c>
      <c r="D37" s="22">
        <v>2715337112.315218</v>
      </c>
      <c r="E37" s="22">
        <v>2735528181.8534307</v>
      </c>
      <c r="F37" s="22">
        <v>2520987574.5106287</v>
      </c>
      <c r="G37" s="23">
        <v>2375866414</v>
      </c>
    </row>
    <row r="38" spans="1:7" ht="15.75" thickBot="1">
      <c r="A38" s="430">
        <v>24</v>
      </c>
      <c r="B38" s="255" t="s">
        <v>390</v>
      </c>
      <c r="C38" s="451">
        <v>1.3108141234685169</v>
      </c>
      <c r="D38" s="452">
        <v>1.2809308003330315</v>
      </c>
      <c r="E38" s="452">
        <v>1.1342808782887679</v>
      </c>
      <c r="F38" s="452">
        <v>1.2203706299937362</v>
      </c>
      <c r="G38" s="453">
        <v>1.2295</v>
      </c>
    </row>
    <row r="39" spans="1:7">
      <c r="A39" s="24"/>
    </row>
    <row r="40" spans="1:7" ht="38.25">
      <c r="B40" s="338" t="s">
        <v>521</v>
      </c>
    </row>
    <row r="41" spans="1:7" ht="51">
      <c r="B41" s="338" t="s">
        <v>408</v>
      </c>
    </row>
    <row r="43" spans="1:7">
      <c r="B43" s="3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pane xSplit="1" ySplit="5" topLeftCell="B17" activePane="bottomRight" state="frozen"/>
      <selection activeCell="C5" sqref="C5"/>
      <selection pane="topRight" activeCell="C5" sqref="C5"/>
      <selection pane="bottomLeft" activeCell="C5" sqref="C5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3.42578125" style="4" bestFit="1" customWidth="1"/>
    <col min="4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3" t="s">
        <v>455</v>
      </c>
    </row>
    <row r="2" spans="1:8">
      <c r="A2" s="2" t="s">
        <v>36</v>
      </c>
      <c r="B2" s="454">
        <v>43921</v>
      </c>
    </row>
    <row r="3" spans="1:8">
      <c r="A3" s="2"/>
    </row>
    <row r="4" spans="1:8" ht="15" thickBot="1">
      <c r="A4" s="25" t="s">
        <v>37</v>
      </c>
      <c r="B4" s="26" t="s">
        <v>38</v>
      </c>
      <c r="C4" s="25"/>
      <c r="D4" s="27"/>
      <c r="E4" s="27"/>
      <c r="F4" s="28"/>
      <c r="G4" s="28"/>
      <c r="H4" s="29" t="s">
        <v>78</v>
      </c>
    </row>
    <row r="5" spans="1:8">
      <c r="A5" s="30"/>
      <c r="B5" s="31"/>
      <c r="C5" s="506" t="s">
        <v>73</v>
      </c>
      <c r="D5" s="507"/>
      <c r="E5" s="508"/>
      <c r="F5" s="506" t="s">
        <v>77</v>
      </c>
      <c r="G5" s="507"/>
      <c r="H5" s="509"/>
    </row>
    <row r="6" spans="1:8">
      <c r="A6" s="32" t="s">
        <v>11</v>
      </c>
      <c r="B6" s="33" t="s">
        <v>39</v>
      </c>
      <c r="C6" s="34" t="s">
        <v>74</v>
      </c>
      <c r="D6" s="34" t="s">
        <v>75</v>
      </c>
      <c r="E6" s="34" t="s">
        <v>76</v>
      </c>
      <c r="F6" s="34" t="s">
        <v>74</v>
      </c>
      <c r="G6" s="34" t="s">
        <v>75</v>
      </c>
      <c r="H6" s="35" t="s">
        <v>76</v>
      </c>
    </row>
    <row r="7" spans="1:8">
      <c r="A7" s="32">
        <v>1</v>
      </c>
      <c r="B7" s="36" t="s">
        <v>40</v>
      </c>
      <c r="C7" s="37">
        <v>252417659.94999999</v>
      </c>
      <c r="D7" s="37">
        <v>339522247.08000004</v>
      </c>
      <c r="E7" s="38">
        <f>C7+D7</f>
        <v>591939907.02999997</v>
      </c>
      <c r="F7" s="39">
        <v>230467442</v>
      </c>
      <c r="G7" s="40">
        <v>269826501</v>
      </c>
      <c r="H7" s="41">
        <f>F7+G7</f>
        <v>500293943</v>
      </c>
    </row>
    <row r="8" spans="1:8">
      <c r="A8" s="32">
        <v>2</v>
      </c>
      <c r="B8" s="36" t="s">
        <v>41</v>
      </c>
      <c r="C8" s="37">
        <v>179281579.75999999</v>
      </c>
      <c r="D8" s="37">
        <v>1868185289.3699999</v>
      </c>
      <c r="E8" s="38">
        <f t="shared" ref="E8:E19" si="0">C8+D8</f>
        <v>2047466869.1299999</v>
      </c>
      <c r="F8" s="39">
        <v>43871089</v>
      </c>
      <c r="G8" s="40">
        <v>1316401713</v>
      </c>
      <c r="H8" s="41">
        <f t="shared" ref="H8:H40" si="1">F8+G8</f>
        <v>1360272802</v>
      </c>
    </row>
    <row r="9" spans="1:8">
      <c r="A9" s="32">
        <v>3</v>
      </c>
      <c r="B9" s="36" t="s">
        <v>42</v>
      </c>
      <c r="C9" s="37">
        <v>37610.36</v>
      </c>
      <c r="D9" s="37">
        <v>780436195.38999999</v>
      </c>
      <c r="E9" s="38">
        <f t="shared" si="0"/>
        <v>780473805.75</v>
      </c>
      <c r="F9" s="39">
        <v>20088402</v>
      </c>
      <c r="G9" s="40">
        <v>596111971</v>
      </c>
      <c r="H9" s="41">
        <f t="shared" si="1"/>
        <v>616200373</v>
      </c>
    </row>
    <row r="10" spans="1:8">
      <c r="A10" s="32">
        <v>4</v>
      </c>
      <c r="B10" s="36" t="s">
        <v>43</v>
      </c>
      <c r="C10" s="37">
        <v>303.24</v>
      </c>
      <c r="D10" s="37">
        <v>0</v>
      </c>
      <c r="E10" s="38">
        <f t="shared" si="0"/>
        <v>303.24</v>
      </c>
      <c r="F10" s="39">
        <v>303</v>
      </c>
      <c r="G10" s="40">
        <v>0</v>
      </c>
      <c r="H10" s="41">
        <f t="shared" si="1"/>
        <v>303</v>
      </c>
    </row>
    <row r="11" spans="1:8">
      <c r="A11" s="32">
        <v>5</v>
      </c>
      <c r="B11" s="36" t="s">
        <v>44</v>
      </c>
      <c r="C11" s="37">
        <v>1781491553.0138998</v>
      </c>
      <c r="D11" s="37">
        <v>0</v>
      </c>
      <c r="E11" s="38">
        <f t="shared" si="0"/>
        <v>1781491553.0138998</v>
      </c>
      <c r="F11" s="39">
        <v>1652866138</v>
      </c>
      <c r="G11" s="40">
        <v>92889885</v>
      </c>
      <c r="H11" s="41">
        <f t="shared" si="1"/>
        <v>1745756023</v>
      </c>
    </row>
    <row r="12" spans="1:8">
      <c r="A12" s="32">
        <v>6.1</v>
      </c>
      <c r="B12" s="42" t="s">
        <v>45</v>
      </c>
      <c r="C12" s="37">
        <v>5032862718.3100004</v>
      </c>
      <c r="D12" s="37">
        <v>7435856804.7877989</v>
      </c>
      <c r="E12" s="38">
        <f t="shared" si="0"/>
        <v>12468719523.097799</v>
      </c>
      <c r="F12" s="39">
        <v>3830251131</v>
      </c>
      <c r="G12" s="40">
        <v>5238010904</v>
      </c>
      <c r="H12" s="41">
        <f t="shared" si="1"/>
        <v>9068262035</v>
      </c>
    </row>
    <row r="13" spans="1:8">
      <c r="A13" s="32">
        <v>6.2</v>
      </c>
      <c r="B13" s="42" t="s">
        <v>46</v>
      </c>
      <c r="C13" s="37">
        <v>-572414783.69860005</v>
      </c>
      <c r="D13" s="37">
        <v>-256845997.26550001</v>
      </c>
      <c r="E13" s="38">
        <f t="shared" si="0"/>
        <v>-829260780.96410012</v>
      </c>
      <c r="F13" s="39">
        <v>-174104122</v>
      </c>
      <c r="G13" s="40">
        <v>-261679506</v>
      </c>
      <c r="H13" s="41">
        <f t="shared" si="1"/>
        <v>-435783628</v>
      </c>
    </row>
    <row r="14" spans="1:8">
      <c r="A14" s="32">
        <v>6</v>
      </c>
      <c r="B14" s="36" t="s">
        <v>47</v>
      </c>
      <c r="C14" s="38">
        <f>C12+C13</f>
        <v>4460447934.6114006</v>
      </c>
      <c r="D14" s="38">
        <f>D12+D13</f>
        <v>7179010807.5222988</v>
      </c>
      <c r="E14" s="38">
        <f t="shared" si="0"/>
        <v>11639458742.133699</v>
      </c>
      <c r="F14" s="38">
        <f>F12+F13</f>
        <v>3656147009</v>
      </c>
      <c r="G14" s="38">
        <f>G12+G13</f>
        <v>4976331398</v>
      </c>
      <c r="H14" s="41">
        <f t="shared" si="1"/>
        <v>8632478407</v>
      </c>
    </row>
    <row r="15" spans="1:8">
      <c r="A15" s="32">
        <v>7</v>
      </c>
      <c r="B15" s="36" t="s">
        <v>48</v>
      </c>
      <c r="C15" s="37">
        <v>101410970.16</v>
      </c>
      <c r="D15" s="37">
        <v>49088804.168800004</v>
      </c>
      <c r="E15" s="38">
        <f t="shared" si="0"/>
        <v>150499774.32879999</v>
      </c>
      <c r="F15" s="39">
        <v>66183446</v>
      </c>
      <c r="G15" s="40">
        <v>29239973</v>
      </c>
      <c r="H15" s="41">
        <f t="shared" si="1"/>
        <v>95423419</v>
      </c>
    </row>
    <row r="16" spans="1:8">
      <c r="A16" s="32">
        <v>8</v>
      </c>
      <c r="B16" s="36" t="s">
        <v>209</v>
      </c>
      <c r="C16" s="37">
        <v>100161763.332</v>
      </c>
      <c r="D16" s="37">
        <v>0</v>
      </c>
      <c r="E16" s="38">
        <f t="shared" si="0"/>
        <v>100161763.332</v>
      </c>
      <c r="F16" s="39">
        <v>67493281</v>
      </c>
      <c r="G16" s="40">
        <v>0</v>
      </c>
      <c r="H16" s="41">
        <f t="shared" si="1"/>
        <v>67493281</v>
      </c>
    </row>
    <row r="17" spans="1:8">
      <c r="A17" s="32">
        <v>9</v>
      </c>
      <c r="B17" s="36" t="s">
        <v>49</v>
      </c>
      <c r="C17" s="37">
        <v>146256312.79999998</v>
      </c>
      <c r="D17" s="37">
        <v>2186106</v>
      </c>
      <c r="E17" s="38">
        <f t="shared" si="0"/>
        <v>148442418.79999998</v>
      </c>
      <c r="F17" s="39">
        <v>134188067</v>
      </c>
      <c r="G17" s="40">
        <v>0</v>
      </c>
      <c r="H17" s="41">
        <f t="shared" si="1"/>
        <v>134188067</v>
      </c>
    </row>
    <row r="18" spans="1:8">
      <c r="A18" s="32">
        <v>10</v>
      </c>
      <c r="B18" s="36" t="s">
        <v>50</v>
      </c>
      <c r="C18" s="37">
        <v>514261011.81</v>
      </c>
      <c r="D18" s="37">
        <v>0</v>
      </c>
      <c r="E18" s="38">
        <f t="shared" si="0"/>
        <v>514261011.81</v>
      </c>
      <c r="F18" s="39">
        <v>449200751</v>
      </c>
      <c r="G18" s="40">
        <v>0</v>
      </c>
      <c r="H18" s="41">
        <f t="shared" si="1"/>
        <v>449200751</v>
      </c>
    </row>
    <row r="19" spans="1:8">
      <c r="A19" s="32">
        <v>11</v>
      </c>
      <c r="B19" s="36" t="s">
        <v>51</v>
      </c>
      <c r="C19" s="37">
        <v>203233647.71340001</v>
      </c>
      <c r="D19" s="37">
        <v>28640688.950000003</v>
      </c>
      <c r="E19" s="38">
        <f t="shared" si="0"/>
        <v>231874336.66339999</v>
      </c>
      <c r="F19" s="39">
        <v>177829086</v>
      </c>
      <c r="G19" s="40">
        <v>30682081</v>
      </c>
      <c r="H19" s="41">
        <f t="shared" si="1"/>
        <v>208511167</v>
      </c>
    </row>
    <row r="20" spans="1:8">
      <c r="A20" s="32">
        <v>12</v>
      </c>
      <c r="B20" s="44" t="s">
        <v>52</v>
      </c>
      <c r="C20" s="38">
        <f>SUM(C7:C11)+SUM(C14:C19)</f>
        <v>7739000346.7507</v>
      </c>
      <c r="D20" s="38">
        <f>SUM(D7:D11)+SUM(D14:D19)</f>
        <v>10247070138.481098</v>
      </c>
      <c r="E20" s="38">
        <f>C20+D20</f>
        <v>17986070485.231796</v>
      </c>
      <c r="F20" s="38">
        <f>SUM(F7:F11)+SUM(F14:F19)</f>
        <v>6498335014</v>
      </c>
      <c r="G20" s="38">
        <f>SUM(G7:G11)+SUM(G14:G19)</f>
        <v>7311483522</v>
      </c>
      <c r="H20" s="41">
        <f t="shared" si="1"/>
        <v>13809818536</v>
      </c>
    </row>
    <row r="21" spans="1:8">
      <c r="A21" s="32"/>
      <c r="B21" s="33" t="s">
        <v>53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54</v>
      </c>
      <c r="C22" s="37">
        <v>130050801.88</v>
      </c>
      <c r="D22" s="37">
        <v>118219060.47</v>
      </c>
      <c r="E22" s="38">
        <f>C22+D22</f>
        <v>248269862.34999999</v>
      </c>
      <c r="F22" s="39">
        <v>51842593</v>
      </c>
      <c r="G22" s="40">
        <v>151109886</v>
      </c>
      <c r="H22" s="41">
        <f t="shared" si="1"/>
        <v>202952479</v>
      </c>
    </row>
    <row r="23" spans="1:8">
      <c r="A23" s="32">
        <v>14</v>
      </c>
      <c r="B23" s="36" t="s">
        <v>55</v>
      </c>
      <c r="C23" s="37">
        <v>848470409.09649992</v>
      </c>
      <c r="D23" s="37">
        <v>1614122006.4499998</v>
      </c>
      <c r="E23" s="38">
        <f t="shared" ref="E23:E40" si="2">C23+D23</f>
        <v>2462592415.5464997</v>
      </c>
      <c r="F23" s="39">
        <v>937080569</v>
      </c>
      <c r="G23" s="40">
        <v>1281580588</v>
      </c>
      <c r="H23" s="41">
        <f t="shared" si="1"/>
        <v>2218661157</v>
      </c>
    </row>
    <row r="24" spans="1:8">
      <c r="A24" s="32">
        <v>15</v>
      </c>
      <c r="B24" s="36" t="s">
        <v>56</v>
      </c>
      <c r="C24" s="37">
        <v>709612238.73000002</v>
      </c>
      <c r="D24" s="37">
        <v>1818776411.0857043</v>
      </c>
      <c r="E24" s="38">
        <f t="shared" si="2"/>
        <v>2528388649.8157043</v>
      </c>
      <c r="F24" s="39">
        <v>698076990</v>
      </c>
      <c r="G24" s="40">
        <v>1199433947</v>
      </c>
      <c r="H24" s="41">
        <f t="shared" si="1"/>
        <v>1897510937</v>
      </c>
    </row>
    <row r="25" spans="1:8">
      <c r="A25" s="32">
        <v>16</v>
      </c>
      <c r="B25" s="36" t="s">
        <v>57</v>
      </c>
      <c r="C25" s="37">
        <v>1423120902.8000002</v>
      </c>
      <c r="D25" s="37">
        <v>3781525894.6800003</v>
      </c>
      <c r="E25" s="38">
        <f t="shared" si="2"/>
        <v>5204646797.4800005</v>
      </c>
      <c r="F25" s="39">
        <v>1125580718</v>
      </c>
      <c r="G25" s="40">
        <v>2752079451</v>
      </c>
      <c r="H25" s="41">
        <f t="shared" si="1"/>
        <v>3877660169</v>
      </c>
    </row>
    <row r="26" spans="1:8">
      <c r="A26" s="32">
        <v>17</v>
      </c>
      <c r="B26" s="36" t="s">
        <v>58</v>
      </c>
      <c r="C26" s="45">
        <v>602242229.86000001</v>
      </c>
      <c r="D26" s="45">
        <v>1221318333.5</v>
      </c>
      <c r="E26" s="38">
        <f t="shared" si="2"/>
        <v>1823560563.3600001</v>
      </c>
      <c r="F26" s="46">
        <v>618128400</v>
      </c>
      <c r="G26" s="47">
        <v>1306338081</v>
      </c>
      <c r="H26" s="41">
        <f t="shared" si="1"/>
        <v>1924466481</v>
      </c>
    </row>
    <row r="27" spans="1:8">
      <c r="A27" s="32">
        <v>18</v>
      </c>
      <c r="B27" s="36" t="s">
        <v>59</v>
      </c>
      <c r="C27" s="37">
        <v>2318729865.1900001</v>
      </c>
      <c r="D27" s="37">
        <v>544386707.87800002</v>
      </c>
      <c r="E27" s="38">
        <f t="shared" si="2"/>
        <v>2863116573.0679998</v>
      </c>
      <c r="F27" s="39">
        <v>1113503923</v>
      </c>
      <c r="G27" s="40">
        <v>289723410</v>
      </c>
      <c r="H27" s="41">
        <f t="shared" si="1"/>
        <v>1403227333</v>
      </c>
    </row>
    <row r="28" spans="1:8">
      <c r="A28" s="32">
        <v>19</v>
      </c>
      <c r="B28" s="36" t="s">
        <v>60</v>
      </c>
      <c r="C28" s="37">
        <v>62965494.449999996</v>
      </c>
      <c r="D28" s="37">
        <v>51745942.129999995</v>
      </c>
      <c r="E28" s="38">
        <f t="shared" si="2"/>
        <v>114711436.57999998</v>
      </c>
      <c r="F28" s="39">
        <v>39656586</v>
      </c>
      <c r="G28" s="40">
        <v>39878208</v>
      </c>
      <c r="H28" s="41">
        <f t="shared" si="1"/>
        <v>79534794</v>
      </c>
    </row>
    <row r="29" spans="1:8">
      <c r="A29" s="32">
        <v>20</v>
      </c>
      <c r="B29" s="36" t="s">
        <v>61</v>
      </c>
      <c r="C29" s="37">
        <v>68944582.076299995</v>
      </c>
      <c r="D29" s="37">
        <v>372843395.41339999</v>
      </c>
      <c r="E29" s="38">
        <f t="shared" si="2"/>
        <v>441787977.48969996</v>
      </c>
      <c r="F29" s="39">
        <v>73377053</v>
      </c>
      <c r="G29" s="40">
        <v>132659090</v>
      </c>
      <c r="H29" s="41">
        <f t="shared" si="1"/>
        <v>206036143</v>
      </c>
    </row>
    <row r="30" spans="1:8">
      <c r="A30" s="32">
        <v>21</v>
      </c>
      <c r="B30" s="36" t="s">
        <v>62</v>
      </c>
      <c r="C30" s="37">
        <v>0</v>
      </c>
      <c r="D30" s="37">
        <v>860539000</v>
      </c>
      <c r="E30" s="38">
        <f t="shared" si="2"/>
        <v>860539000</v>
      </c>
      <c r="F30" s="39">
        <v>0</v>
      </c>
      <c r="G30" s="40">
        <v>417167000</v>
      </c>
      <c r="H30" s="41">
        <f t="shared" si="1"/>
        <v>417167000</v>
      </c>
    </row>
    <row r="31" spans="1:8">
      <c r="A31" s="32">
        <v>22</v>
      </c>
      <c r="B31" s="44" t="s">
        <v>63</v>
      </c>
      <c r="C31" s="38">
        <f>SUM(C22:C30)</f>
        <v>6164136524.0827999</v>
      </c>
      <c r="D31" s="38">
        <f>SUM(D22:D30)</f>
        <v>10383476751.607103</v>
      </c>
      <c r="E31" s="38">
        <f>C31+D31</f>
        <v>16547613275.689903</v>
      </c>
      <c r="F31" s="38">
        <f>SUM(F22:F30)</f>
        <v>4657246832</v>
      </c>
      <c r="G31" s="38">
        <f>SUM(G22:G30)</f>
        <v>7569969661</v>
      </c>
      <c r="H31" s="41">
        <f t="shared" si="1"/>
        <v>12227216493</v>
      </c>
    </row>
    <row r="32" spans="1:8">
      <c r="A32" s="32"/>
      <c r="B32" s="33" t="s">
        <v>64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65</v>
      </c>
      <c r="C33" s="37">
        <v>27993660.18</v>
      </c>
      <c r="D33" s="45"/>
      <c r="E33" s="38">
        <f t="shared" si="2"/>
        <v>27993660.18</v>
      </c>
      <c r="F33" s="39">
        <v>27993660</v>
      </c>
      <c r="G33" s="47"/>
      <c r="H33" s="41">
        <f t="shared" si="1"/>
        <v>27993660</v>
      </c>
    </row>
    <row r="34" spans="1:8">
      <c r="A34" s="32">
        <v>24</v>
      </c>
      <c r="B34" s="36" t="s">
        <v>66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67</v>
      </c>
      <c r="C35" s="37">
        <v>-2237680.2000000002</v>
      </c>
      <c r="D35" s="45"/>
      <c r="E35" s="38">
        <f t="shared" si="2"/>
        <v>-2237680.2000000002</v>
      </c>
      <c r="F35" s="39">
        <v>-1260564</v>
      </c>
      <c r="G35" s="47"/>
      <c r="H35" s="41">
        <f t="shared" si="1"/>
        <v>-1260564</v>
      </c>
    </row>
    <row r="36" spans="1:8">
      <c r="A36" s="32">
        <v>26</v>
      </c>
      <c r="B36" s="36" t="s">
        <v>68</v>
      </c>
      <c r="C36" s="37">
        <v>180628143.58999997</v>
      </c>
      <c r="D36" s="45"/>
      <c r="E36" s="38">
        <f t="shared" si="2"/>
        <v>180628143.58999997</v>
      </c>
      <c r="F36" s="39">
        <v>187192607</v>
      </c>
      <c r="G36" s="47"/>
      <c r="H36" s="41">
        <f t="shared" si="1"/>
        <v>187192607</v>
      </c>
    </row>
    <row r="37" spans="1:8">
      <c r="A37" s="32">
        <v>27</v>
      </c>
      <c r="B37" s="36" t="s">
        <v>69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70</v>
      </c>
      <c r="C38" s="37">
        <v>1233715885.3918967</v>
      </c>
      <c r="D38" s="45"/>
      <c r="E38" s="38">
        <f t="shared" si="2"/>
        <v>1233715885.3918967</v>
      </c>
      <c r="F38" s="39">
        <v>1334686346</v>
      </c>
      <c r="G38" s="47"/>
      <c r="H38" s="41">
        <f t="shared" si="1"/>
        <v>1334686346</v>
      </c>
    </row>
    <row r="39" spans="1:8">
      <c r="A39" s="32">
        <v>29</v>
      </c>
      <c r="B39" s="36" t="s">
        <v>71</v>
      </c>
      <c r="C39" s="37">
        <v>-1642799.42</v>
      </c>
      <c r="D39" s="45"/>
      <c r="E39" s="38">
        <f t="shared" si="2"/>
        <v>-1642799.42</v>
      </c>
      <c r="F39" s="39">
        <v>33989994</v>
      </c>
      <c r="G39" s="47"/>
      <c r="H39" s="41">
        <f t="shared" si="1"/>
        <v>33989994</v>
      </c>
    </row>
    <row r="40" spans="1:8">
      <c r="A40" s="32">
        <v>30</v>
      </c>
      <c r="B40" s="304" t="s">
        <v>277</v>
      </c>
      <c r="C40" s="37">
        <v>1438457209.5418966</v>
      </c>
      <c r="D40" s="45"/>
      <c r="E40" s="38">
        <f t="shared" si="2"/>
        <v>1438457209.5418966</v>
      </c>
      <c r="F40" s="39">
        <v>1582602043</v>
      </c>
      <c r="G40" s="47"/>
      <c r="H40" s="41">
        <f t="shared" si="1"/>
        <v>1582602043</v>
      </c>
    </row>
    <row r="41" spans="1:8" ht="15" thickBot="1">
      <c r="A41" s="49">
        <v>31</v>
      </c>
      <c r="B41" s="50" t="s">
        <v>72</v>
      </c>
      <c r="C41" s="51">
        <f>C31+C40</f>
        <v>7602593733.6246967</v>
      </c>
      <c r="D41" s="51">
        <f>D31+D40</f>
        <v>10383476751.607103</v>
      </c>
      <c r="E41" s="51">
        <f>C41+D41</f>
        <v>17986070485.2318</v>
      </c>
      <c r="F41" s="51">
        <f>F31+F40</f>
        <v>6239848875</v>
      </c>
      <c r="G41" s="51">
        <f>G31+G40</f>
        <v>7569969661</v>
      </c>
      <c r="H41" s="52">
        <f>F41+G41</f>
        <v>13809818536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workbookViewId="0">
      <pane xSplit="1" ySplit="6" topLeftCell="B30" activePane="bottomRight" state="frozen"/>
      <selection activeCell="C5" sqref="C5"/>
      <selection pane="topRight" activeCell="C5" sqref="C5"/>
      <selection pane="bottomLeft" activeCell="C5" sqref="C5"/>
      <selection pane="bottomRight" activeCell="B1" sqref="B1:B2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455</v>
      </c>
      <c r="C1" s="3"/>
    </row>
    <row r="2" spans="1:8">
      <c r="A2" s="2" t="s">
        <v>36</v>
      </c>
      <c r="B2" s="454">
        <v>43921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204</v>
      </c>
      <c r="B4" s="256" t="s">
        <v>27</v>
      </c>
      <c r="C4" s="25"/>
      <c r="D4" s="27"/>
      <c r="E4" s="27"/>
      <c r="F4" s="28"/>
      <c r="G4" s="28"/>
      <c r="H4" s="56" t="s">
        <v>78</v>
      </c>
    </row>
    <row r="5" spans="1:8">
      <c r="A5" s="57" t="s">
        <v>11</v>
      </c>
      <c r="B5" s="58"/>
      <c r="C5" s="506" t="s">
        <v>73</v>
      </c>
      <c r="D5" s="507"/>
      <c r="E5" s="508"/>
      <c r="F5" s="506" t="s">
        <v>77</v>
      </c>
      <c r="G5" s="507"/>
      <c r="H5" s="509"/>
    </row>
    <row r="6" spans="1:8">
      <c r="A6" s="59" t="s">
        <v>11</v>
      </c>
      <c r="B6" s="60"/>
      <c r="C6" s="61" t="s">
        <v>74</v>
      </c>
      <c r="D6" s="61" t="s">
        <v>75</v>
      </c>
      <c r="E6" s="61" t="s">
        <v>76</v>
      </c>
      <c r="F6" s="61" t="s">
        <v>74</v>
      </c>
      <c r="G6" s="61" t="s">
        <v>75</v>
      </c>
      <c r="H6" s="62" t="s">
        <v>76</v>
      </c>
    </row>
    <row r="7" spans="1:8">
      <c r="A7" s="63"/>
      <c r="B7" s="256" t="s">
        <v>203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202</v>
      </c>
      <c r="C8" s="64">
        <v>4553195.29</v>
      </c>
      <c r="D8" s="64">
        <v>5861802.9199999999</v>
      </c>
      <c r="E8" s="67">
        <f t="shared" ref="E8:E22" si="0">C8+D8</f>
        <v>10414998.210000001</v>
      </c>
      <c r="F8" s="64">
        <v>2558305</v>
      </c>
      <c r="G8" s="64">
        <v>2676219</v>
      </c>
      <c r="H8" s="68">
        <f t="shared" ref="H8:H22" si="1">F8+G8</f>
        <v>5234524</v>
      </c>
    </row>
    <row r="9" spans="1:8">
      <c r="A9" s="63">
        <v>2</v>
      </c>
      <c r="B9" s="66" t="s">
        <v>201</v>
      </c>
      <c r="C9" s="69">
        <f>C10+C11+C12+C13+C14+C15+C16+C17+C18</f>
        <v>178932150.43000001</v>
      </c>
      <c r="D9" s="69">
        <f>D10+D11+D12+D13+D14+D15+D16+D17+D18</f>
        <v>107526351.94570002</v>
      </c>
      <c r="E9" s="67">
        <f t="shared" si="0"/>
        <v>286458502.3757</v>
      </c>
      <c r="F9" s="69">
        <f>F10+F11+F12+F13+F14+F15+F16+F17+F18</f>
        <v>157526694</v>
      </c>
      <c r="G9" s="69">
        <f>G10+G11+G12+G13+G14+G15+G16+G17+G18</f>
        <v>98522232</v>
      </c>
      <c r="H9" s="68">
        <f t="shared" si="1"/>
        <v>256048926</v>
      </c>
    </row>
    <row r="10" spans="1:8">
      <c r="A10" s="63">
        <v>2.1</v>
      </c>
      <c r="B10" s="70" t="s">
        <v>200</v>
      </c>
      <c r="C10" s="64">
        <v>39449.4</v>
      </c>
      <c r="D10" s="64">
        <v>11396.48</v>
      </c>
      <c r="E10" s="67">
        <f t="shared" si="0"/>
        <v>50845.880000000005</v>
      </c>
      <c r="F10" s="64">
        <v>11445</v>
      </c>
      <c r="G10" s="64">
        <v>0</v>
      </c>
      <c r="H10" s="68">
        <f t="shared" si="1"/>
        <v>11445</v>
      </c>
    </row>
    <row r="11" spans="1:8">
      <c r="A11" s="63">
        <v>2.2000000000000002</v>
      </c>
      <c r="B11" s="70" t="s">
        <v>199</v>
      </c>
      <c r="C11" s="64">
        <v>24770700.270199999</v>
      </c>
      <c r="D11" s="64">
        <v>33332108.3455</v>
      </c>
      <c r="E11" s="67">
        <f t="shared" si="0"/>
        <v>58102808.615699999</v>
      </c>
      <c r="F11" s="64">
        <v>16318550</v>
      </c>
      <c r="G11" s="64">
        <v>28070151</v>
      </c>
      <c r="H11" s="68">
        <f t="shared" si="1"/>
        <v>44388701</v>
      </c>
    </row>
    <row r="12" spans="1:8">
      <c r="A12" s="63">
        <v>2.2999999999999998</v>
      </c>
      <c r="B12" s="70" t="s">
        <v>198</v>
      </c>
      <c r="C12" s="64">
        <v>620257.14</v>
      </c>
      <c r="D12" s="64">
        <v>638774.59</v>
      </c>
      <c r="E12" s="67">
        <f t="shared" si="0"/>
        <v>1259031.73</v>
      </c>
      <c r="F12" s="64">
        <v>561530</v>
      </c>
      <c r="G12" s="64">
        <v>1178271</v>
      </c>
      <c r="H12" s="68">
        <f t="shared" si="1"/>
        <v>1739801</v>
      </c>
    </row>
    <row r="13" spans="1:8">
      <c r="A13" s="63">
        <v>2.4</v>
      </c>
      <c r="B13" s="70" t="s">
        <v>197</v>
      </c>
      <c r="C13" s="64">
        <v>3660887.0882000001</v>
      </c>
      <c r="D13" s="64">
        <v>1038478.88</v>
      </c>
      <c r="E13" s="67">
        <f t="shared" si="0"/>
        <v>4699365.9682</v>
      </c>
      <c r="F13" s="64">
        <v>2006918</v>
      </c>
      <c r="G13" s="64">
        <v>949800</v>
      </c>
      <c r="H13" s="68">
        <f t="shared" si="1"/>
        <v>2956718</v>
      </c>
    </row>
    <row r="14" spans="1:8">
      <c r="A14" s="63">
        <v>2.5</v>
      </c>
      <c r="B14" s="70" t="s">
        <v>196</v>
      </c>
      <c r="C14" s="64">
        <v>1328575.6399999999</v>
      </c>
      <c r="D14" s="64">
        <v>9824010.2356000002</v>
      </c>
      <c r="E14" s="67">
        <f t="shared" si="0"/>
        <v>11152585.875600001</v>
      </c>
      <c r="F14" s="64">
        <v>885184</v>
      </c>
      <c r="G14" s="64">
        <v>6981845</v>
      </c>
      <c r="H14" s="68">
        <f t="shared" si="1"/>
        <v>7867029</v>
      </c>
    </row>
    <row r="15" spans="1:8">
      <c r="A15" s="63">
        <v>2.6</v>
      </c>
      <c r="B15" s="70" t="s">
        <v>195</v>
      </c>
      <c r="C15" s="64">
        <v>5628659.1900000004</v>
      </c>
      <c r="D15" s="64">
        <v>18341234.406099997</v>
      </c>
      <c r="E15" s="67">
        <f t="shared" si="0"/>
        <v>23969893.596099999</v>
      </c>
      <c r="F15" s="64">
        <v>3689177</v>
      </c>
      <c r="G15" s="64">
        <v>14239677</v>
      </c>
      <c r="H15" s="68">
        <f t="shared" si="1"/>
        <v>17928854</v>
      </c>
    </row>
    <row r="16" spans="1:8">
      <c r="A16" s="63">
        <v>2.7</v>
      </c>
      <c r="B16" s="70" t="s">
        <v>194</v>
      </c>
      <c r="C16" s="64">
        <v>1949792.2116</v>
      </c>
      <c r="D16" s="64">
        <v>2168350.7927999999</v>
      </c>
      <c r="E16" s="67">
        <f t="shared" si="0"/>
        <v>4118143.0044</v>
      </c>
      <c r="F16" s="64">
        <v>1568706</v>
      </c>
      <c r="G16" s="64">
        <v>1357559</v>
      </c>
      <c r="H16" s="68">
        <f t="shared" si="1"/>
        <v>2926265</v>
      </c>
    </row>
    <row r="17" spans="1:8">
      <c r="A17" s="63">
        <v>2.8</v>
      </c>
      <c r="B17" s="70" t="s">
        <v>193</v>
      </c>
      <c r="C17" s="64">
        <v>140325088.18000001</v>
      </c>
      <c r="D17" s="64">
        <v>41477546.035700001</v>
      </c>
      <c r="E17" s="67">
        <f t="shared" si="0"/>
        <v>181802634.2157</v>
      </c>
      <c r="F17" s="64">
        <v>132359870</v>
      </c>
      <c r="G17" s="64">
        <v>45297480</v>
      </c>
      <c r="H17" s="68">
        <f t="shared" si="1"/>
        <v>177657350</v>
      </c>
    </row>
    <row r="18" spans="1:8">
      <c r="A18" s="63">
        <v>2.9</v>
      </c>
      <c r="B18" s="70" t="s">
        <v>192</v>
      </c>
      <c r="C18" s="64">
        <v>608741.31000000006</v>
      </c>
      <c r="D18" s="64">
        <v>694452.18</v>
      </c>
      <c r="E18" s="67">
        <f t="shared" si="0"/>
        <v>1303193.4900000002</v>
      </c>
      <c r="F18" s="64">
        <v>125314</v>
      </c>
      <c r="G18" s="64">
        <v>447449</v>
      </c>
      <c r="H18" s="68">
        <f t="shared" si="1"/>
        <v>572763</v>
      </c>
    </row>
    <row r="19" spans="1:8">
      <c r="A19" s="63">
        <v>3</v>
      </c>
      <c r="B19" s="66" t="s">
        <v>191</v>
      </c>
      <c r="C19" s="64">
        <v>2485863.04</v>
      </c>
      <c r="D19" s="64">
        <v>422900.21</v>
      </c>
      <c r="E19" s="67">
        <f t="shared" si="0"/>
        <v>2908763.25</v>
      </c>
      <c r="F19" s="64">
        <v>3997867</v>
      </c>
      <c r="G19" s="64">
        <v>527541</v>
      </c>
      <c r="H19" s="68">
        <f t="shared" si="1"/>
        <v>4525408</v>
      </c>
    </row>
    <row r="20" spans="1:8">
      <c r="A20" s="63">
        <v>4</v>
      </c>
      <c r="B20" s="66" t="s">
        <v>190</v>
      </c>
      <c r="C20" s="64">
        <v>39158897.969999999</v>
      </c>
      <c r="D20" s="64">
        <v>138954.98000000001</v>
      </c>
      <c r="E20" s="67">
        <f t="shared" si="0"/>
        <v>39297852.949999996</v>
      </c>
      <c r="F20" s="64">
        <v>33098277</v>
      </c>
      <c r="G20" s="64">
        <v>1123532</v>
      </c>
      <c r="H20" s="68">
        <f t="shared" si="1"/>
        <v>34221809</v>
      </c>
    </row>
    <row r="21" spans="1:8">
      <c r="A21" s="63">
        <v>5</v>
      </c>
      <c r="B21" s="66" t="s">
        <v>189</v>
      </c>
      <c r="C21" s="64">
        <v>0</v>
      </c>
      <c r="D21" s="64">
        <v>0</v>
      </c>
      <c r="E21" s="67">
        <f t="shared" si="0"/>
        <v>0</v>
      </c>
      <c r="F21" s="64">
        <v>0</v>
      </c>
      <c r="G21" s="64">
        <v>0</v>
      </c>
      <c r="H21" s="68">
        <f t="shared" si="1"/>
        <v>0</v>
      </c>
    </row>
    <row r="22" spans="1:8">
      <c r="A22" s="63">
        <v>6</v>
      </c>
      <c r="B22" s="71" t="s">
        <v>188</v>
      </c>
      <c r="C22" s="69">
        <f>C8+C9+C19+C20+C21</f>
        <v>225130106.72999999</v>
      </c>
      <c r="D22" s="69">
        <f>D8+D9+D19+D20+D21</f>
        <v>113950010.05570002</v>
      </c>
      <c r="E22" s="67">
        <f t="shared" si="0"/>
        <v>339080116.78570002</v>
      </c>
      <c r="F22" s="69">
        <f>F8+F9+F19+F20+F21</f>
        <v>197181143</v>
      </c>
      <c r="G22" s="69">
        <f>G8+G9+G19+G20+G21</f>
        <v>102849524</v>
      </c>
      <c r="H22" s="68">
        <f t="shared" si="1"/>
        <v>300030667</v>
      </c>
    </row>
    <row r="23" spans="1:8">
      <c r="A23" s="63"/>
      <c r="B23" s="256" t="s">
        <v>187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186</v>
      </c>
      <c r="C24" s="64">
        <v>15934367.199999999</v>
      </c>
      <c r="D24" s="64">
        <v>4907613</v>
      </c>
      <c r="E24" s="67">
        <f t="shared" ref="E24:E31" si="2">C24+D24</f>
        <v>20841980.199999999</v>
      </c>
      <c r="F24" s="64">
        <v>13573109</v>
      </c>
      <c r="G24" s="64">
        <v>3935442</v>
      </c>
      <c r="H24" s="68">
        <f t="shared" ref="H24:H31" si="3">F24+G24</f>
        <v>17508551</v>
      </c>
    </row>
    <row r="25" spans="1:8">
      <c r="A25" s="63">
        <v>8</v>
      </c>
      <c r="B25" s="66" t="s">
        <v>185</v>
      </c>
      <c r="C25" s="64">
        <v>36689582.990000002</v>
      </c>
      <c r="D25" s="64">
        <v>26443621.629999999</v>
      </c>
      <c r="E25" s="67">
        <f t="shared" si="2"/>
        <v>63133204.620000005</v>
      </c>
      <c r="F25" s="64">
        <v>23449361</v>
      </c>
      <c r="G25" s="64">
        <v>21761954</v>
      </c>
      <c r="H25" s="68">
        <f t="shared" si="3"/>
        <v>45211315</v>
      </c>
    </row>
    <row r="26" spans="1:8">
      <c r="A26" s="63">
        <v>9</v>
      </c>
      <c r="B26" s="66" t="s">
        <v>184</v>
      </c>
      <c r="C26" s="64">
        <v>1082106.07</v>
      </c>
      <c r="D26" s="64">
        <v>289218.11</v>
      </c>
      <c r="E26" s="67">
        <f t="shared" si="2"/>
        <v>1371324.1800000002</v>
      </c>
      <c r="F26" s="64">
        <v>1973043</v>
      </c>
      <c r="G26" s="64">
        <v>494089</v>
      </c>
      <c r="H26" s="68">
        <f t="shared" si="3"/>
        <v>2467132</v>
      </c>
    </row>
    <row r="27" spans="1:8">
      <c r="A27" s="63">
        <v>10</v>
      </c>
      <c r="B27" s="66" t="s">
        <v>183</v>
      </c>
      <c r="C27" s="64">
        <v>16310711.199999999</v>
      </c>
      <c r="D27" s="64">
        <v>27294401.399999999</v>
      </c>
      <c r="E27" s="67">
        <f t="shared" si="2"/>
        <v>43605112.599999994</v>
      </c>
      <c r="F27" s="64">
        <v>17163585</v>
      </c>
      <c r="G27" s="64">
        <v>15799524</v>
      </c>
      <c r="H27" s="68">
        <f t="shared" si="3"/>
        <v>32963109</v>
      </c>
    </row>
    <row r="28" spans="1:8">
      <c r="A28" s="63">
        <v>11</v>
      </c>
      <c r="B28" s="66" t="s">
        <v>182</v>
      </c>
      <c r="C28" s="64">
        <v>46255063.979999997</v>
      </c>
      <c r="D28" s="64">
        <v>15464577.42</v>
      </c>
      <c r="E28" s="67">
        <f t="shared" si="2"/>
        <v>61719641.399999999</v>
      </c>
      <c r="F28" s="64">
        <v>24484074</v>
      </c>
      <c r="G28" s="64">
        <v>14557809</v>
      </c>
      <c r="H28" s="68">
        <f t="shared" si="3"/>
        <v>39041883</v>
      </c>
    </row>
    <row r="29" spans="1:8">
      <c r="A29" s="63">
        <v>12</v>
      </c>
      <c r="B29" s="66" t="s">
        <v>181</v>
      </c>
      <c r="C29" s="64">
        <v>0</v>
      </c>
      <c r="D29" s="64">
        <v>0</v>
      </c>
      <c r="E29" s="67">
        <f t="shared" si="2"/>
        <v>0</v>
      </c>
      <c r="F29" s="64">
        <v>0</v>
      </c>
      <c r="G29" s="64">
        <v>0</v>
      </c>
      <c r="H29" s="68">
        <f t="shared" si="3"/>
        <v>0</v>
      </c>
    </row>
    <row r="30" spans="1:8">
      <c r="A30" s="63">
        <v>13</v>
      </c>
      <c r="B30" s="75" t="s">
        <v>180</v>
      </c>
      <c r="C30" s="69">
        <f>C24+C25+C26+C27+C28+C29</f>
        <v>116271831.44</v>
      </c>
      <c r="D30" s="69">
        <f>D24+D25+D26+D27+D28+D29</f>
        <v>74399431.560000002</v>
      </c>
      <c r="E30" s="67">
        <f t="shared" si="2"/>
        <v>190671263</v>
      </c>
      <c r="F30" s="69">
        <f>F24+F25+F26+F27+F28+F29</f>
        <v>80643172</v>
      </c>
      <c r="G30" s="69">
        <f>G24+G25+G26+G27+G28+G29</f>
        <v>56548818</v>
      </c>
      <c r="H30" s="68">
        <f t="shared" si="3"/>
        <v>137191990</v>
      </c>
    </row>
    <row r="31" spans="1:8">
      <c r="A31" s="63">
        <v>14</v>
      </c>
      <c r="B31" s="75" t="s">
        <v>179</v>
      </c>
      <c r="C31" s="69">
        <f>C22-C30</f>
        <v>108858275.28999999</v>
      </c>
      <c r="D31" s="69">
        <f>D22-D30</f>
        <v>39550578.495700017</v>
      </c>
      <c r="E31" s="67">
        <f t="shared" si="2"/>
        <v>148408853.78570002</v>
      </c>
      <c r="F31" s="69">
        <f>F22-F30</f>
        <v>116537971</v>
      </c>
      <c r="G31" s="69">
        <f>G22-G30</f>
        <v>46300706</v>
      </c>
      <c r="H31" s="68">
        <f t="shared" si="3"/>
        <v>162838677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178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177</v>
      </c>
      <c r="C34" s="79">
        <f>C35-C36</f>
        <v>38481074.020000003</v>
      </c>
      <c r="D34" s="79">
        <f>D35-D36</f>
        <v>-7723121.4100000001</v>
      </c>
      <c r="E34" s="67">
        <f t="shared" ref="E34:E45" si="4">C34+D34</f>
        <v>30757952.610000003</v>
      </c>
      <c r="F34" s="79">
        <f>F35-F36</f>
        <v>34035432</v>
      </c>
      <c r="G34" s="79">
        <f>G35-G36</f>
        <v>1339427</v>
      </c>
      <c r="H34" s="67">
        <f t="shared" ref="H34:H45" si="5">F34+G34</f>
        <v>35374859</v>
      </c>
    </row>
    <row r="35" spans="1:8">
      <c r="A35" s="63">
        <v>15.1</v>
      </c>
      <c r="B35" s="70" t="s">
        <v>176</v>
      </c>
      <c r="C35" s="64">
        <v>48578473.880000003</v>
      </c>
      <c r="D35" s="64">
        <v>15216077.32</v>
      </c>
      <c r="E35" s="67">
        <f t="shared" si="4"/>
        <v>63794551.200000003</v>
      </c>
      <c r="F35" s="64">
        <v>43879311</v>
      </c>
      <c r="G35" s="64">
        <v>14364172</v>
      </c>
      <c r="H35" s="67">
        <f t="shared" si="5"/>
        <v>58243483</v>
      </c>
    </row>
    <row r="36" spans="1:8">
      <c r="A36" s="63">
        <v>15.2</v>
      </c>
      <c r="B36" s="70" t="s">
        <v>175</v>
      </c>
      <c r="C36" s="64">
        <v>10097399.859999999</v>
      </c>
      <c r="D36" s="64">
        <v>22939198.73</v>
      </c>
      <c r="E36" s="67">
        <f t="shared" si="4"/>
        <v>33036598.59</v>
      </c>
      <c r="F36" s="64">
        <v>9843879</v>
      </c>
      <c r="G36" s="64">
        <v>13024745</v>
      </c>
      <c r="H36" s="67">
        <f t="shared" si="5"/>
        <v>22868624</v>
      </c>
    </row>
    <row r="37" spans="1:8">
      <c r="A37" s="63">
        <v>16</v>
      </c>
      <c r="B37" s="66" t="s">
        <v>174</v>
      </c>
      <c r="C37" s="64">
        <v>632376.25</v>
      </c>
      <c r="D37" s="64">
        <v>0</v>
      </c>
      <c r="E37" s="67">
        <f t="shared" si="4"/>
        <v>632376.25</v>
      </c>
      <c r="F37" s="64">
        <v>0</v>
      </c>
      <c r="G37" s="64">
        <v>0</v>
      </c>
      <c r="H37" s="67">
        <f t="shared" si="5"/>
        <v>0</v>
      </c>
    </row>
    <row r="38" spans="1:8">
      <c r="A38" s="63">
        <v>17</v>
      </c>
      <c r="B38" s="66" t="s">
        <v>173</v>
      </c>
      <c r="C38" s="64">
        <v>0</v>
      </c>
      <c r="D38" s="64">
        <v>1223294.06</v>
      </c>
      <c r="E38" s="67">
        <f t="shared" si="4"/>
        <v>1223294.06</v>
      </c>
      <c r="F38" s="64">
        <v>0</v>
      </c>
      <c r="G38" s="64">
        <v>0</v>
      </c>
      <c r="H38" s="67">
        <f t="shared" si="5"/>
        <v>0</v>
      </c>
    </row>
    <row r="39" spans="1:8">
      <c r="A39" s="63">
        <v>18</v>
      </c>
      <c r="B39" s="66" t="s">
        <v>172</v>
      </c>
      <c r="C39" s="64">
        <v>343621.09</v>
      </c>
      <c r="D39" s="64">
        <v>485323.46</v>
      </c>
      <c r="E39" s="67">
        <f t="shared" si="4"/>
        <v>828944.55</v>
      </c>
      <c r="F39" s="64">
        <v>3698978</v>
      </c>
      <c r="G39" s="64">
        <v>-137671</v>
      </c>
      <c r="H39" s="67">
        <f t="shared" si="5"/>
        <v>3561307</v>
      </c>
    </row>
    <row r="40" spans="1:8">
      <c r="A40" s="63">
        <v>19</v>
      </c>
      <c r="B40" s="66" t="s">
        <v>171</v>
      </c>
      <c r="C40" s="64">
        <v>62856342.109999999</v>
      </c>
      <c r="D40" s="64">
        <v>0</v>
      </c>
      <c r="E40" s="67">
        <f t="shared" si="4"/>
        <v>62856342.109999999</v>
      </c>
      <c r="F40" s="64">
        <v>22078643</v>
      </c>
      <c r="G40" s="64">
        <v>0</v>
      </c>
      <c r="H40" s="67">
        <f t="shared" si="5"/>
        <v>22078643</v>
      </c>
    </row>
    <row r="41" spans="1:8">
      <c r="A41" s="63">
        <v>20</v>
      </c>
      <c r="B41" s="66" t="s">
        <v>170</v>
      </c>
      <c r="C41" s="64">
        <v>-20820704.370000001</v>
      </c>
      <c r="D41" s="64">
        <v>0</v>
      </c>
      <c r="E41" s="67">
        <f t="shared" si="4"/>
        <v>-20820704.370000001</v>
      </c>
      <c r="F41" s="64">
        <v>4364800</v>
      </c>
      <c r="G41" s="64">
        <v>0</v>
      </c>
      <c r="H41" s="67">
        <f t="shared" si="5"/>
        <v>4364800</v>
      </c>
    </row>
    <row r="42" spans="1:8">
      <c r="A42" s="63">
        <v>21</v>
      </c>
      <c r="B42" s="66" t="s">
        <v>169</v>
      </c>
      <c r="C42" s="64">
        <v>1507613.9</v>
      </c>
      <c r="D42" s="64">
        <v>0</v>
      </c>
      <c r="E42" s="67">
        <f t="shared" si="4"/>
        <v>1507613.9</v>
      </c>
      <c r="F42" s="64">
        <v>784478</v>
      </c>
      <c r="G42" s="64">
        <v>0</v>
      </c>
      <c r="H42" s="67">
        <f t="shared" si="5"/>
        <v>784478</v>
      </c>
    </row>
    <row r="43" spans="1:8">
      <c r="A43" s="63">
        <v>22</v>
      </c>
      <c r="B43" s="66" t="s">
        <v>168</v>
      </c>
      <c r="C43" s="64">
        <v>2617479.09</v>
      </c>
      <c r="D43" s="64">
        <v>8320133.8099999996</v>
      </c>
      <c r="E43" s="67">
        <f t="shared" si="4"/>
        <v>10937612.899999999</v>
      </c>
      <c r="F43" s="64">
        <v>1772342</v>
      </c>
      <c r="G43" s="64">
        <v>5630791</v>
      </c>
      <c r="H43" s="67">
        <f t="shared" si="5"/>
        <v>7403133</v>
      </c>
    </row>
    <row r="44" spans="1:8">
      <c r="A44" s="63">
        <v>23</v>
      </c>
      <c r="B44" s="66" t="s">
        <v>167</v>
      </c>
      <c r="C44" s="64">
        <v>8061735.5999999996</v>
      </c>
      <c r="D44" s="64">
        <v>-345.59</v>
      </c>
      <c r="E44" s="67">
        <f t="shared" si="4"/>
        <v>8061390.0099999998</v>
      </c>
      <c r="F44" s="64">
        <v>16784</v>
      </c>
      <c r="G44" s="64">
        <v>-5465555</v>
      </c>
      <c r="H44" s="67">
        <f t="shared" si="5"/>
        <v>-5448771</v>
      </c>
    </row>
    <row r="45" spans="1:8">
      <c r="A45" s="63">
        <v>24</v>
      </c>
      <c r="B45" s="75" t="s">
        <v>284</v>
      </c>
      <c r="C45" s="69">
        <f>C34+C37+C38+C39+C40+C41+C42+C43+C44</f>
        <v>93679537.689999998</v>
      </c>
      <c r="D45" s="69">
        <f>D34+D37+D38+D39+D40+D41+D42+D43+D44</f>
        <v>2305284.33</v>
      </c>
      <c r="E45" s="67">
        <f t="shared" si="4"/>
        <v>95984822.019999996</v>
      </c>
      <c r="F45" s="69">
        <f>F34+F37+F38+F39+F40+F41+F42+F43+F44</f>
        <v>66751457</v>
      </c>
      <c r="G45" s="69">
        <f>G34+G37+G38+G39+G40+G41+G42+G43+G44</f>
        <v>1366992</v>
      </c>
      <c r="H45" s="67">
        <f t="shared" si="5"/>
        <v>68118449</v>
      </c>
    </row>
    <row r="46" spans="1:8">
      <c r="A46" s="63"/>
      <c r="B46" s="256" t="s">
        <v>166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165</v>
      </c>
      <c r="C47" s="64">
        <v>2915559.8</v>
      </c>
      <c r="D47" s="64">
        <v>2155932.4500000002</v>
      </c>
      <c r="E47" s="67">
        <f t="shared" ref="E47:E54" si="6">C47+D47</f>
        <v>5071492.25</v>
      </c>
      <c r="F47" s="64">
        <v>2841962</v>
      </c>
      <c r="G47" s="64">
        <v>2720549</v>
      </c>
      <c r="H47" s="68">
        <f t="shared" ref="H47:H54" si="7">F47+G47</f>
        <v>5562511</v>
      </c>
    </row>
    <row r="48" spans="1:8">
      <c r="A48" s="63">
        <v>26</v>
      </c>
      <c r="B48" s="66" t="s">
        <v>164</v>
      </c>
      <c r="C48" s="64">
        <v>6213016.6600000001</v>
      </c>
      <c r="D48" s="64">
        <v>4383127.42</v>
      </c>
      <c r="E48" s="67">
        <f t="shared" si="6"/>
        <v>10596144.08</v>
      </c>
      <c r="F48" s="64">
        <v>7550619</v>
      </c>
      <c r="G48" s="64">
        <v>3870648</v>
      </c>
      <c r="H48" s="68">
        <f t="shared" si="7"/>
        <v>11421267</v>
      </c>
    </row>
    <row r="49" spans="1:8">
      <c r="A49" s="63">
        <v>27</v>
      </c>
      <c r="B49" s="66" t="s">
        <v>163</v>
      </c>
      <c r="C49" s="64">
        <v>52184720.579999998</v>
      </c>
      <c r="D49" s="64">
        <v>0</v>
      </c>
      <c r="E49" s="67">
        <f t="shared" si="6"/>
        <v>52184720.579999998</v>
      </c>
      <c r="F49" s="64">
        <v>47981228</v>
      </c>
      <c r="G49" s="64">
        <v>0</v>
      </c>
      <c r="H49" s="68">
        <f t="shared" si="7"/>
        <v>47981228</v>
      </c>
    </row>
    <row r="50" spans="1:8">
      <c r="A50" s="63">
        <v>28</v>
      </c>
      <c r="B50" s="66" t="s">
        <v>162</v>
      </c>
      <c r="C50" s="64">
        <v>2762412.85</v>
      </c>
      <c r="D50" s="64">
        <v>0</v>
      </c>
      <c r="E50" s="67">
        <f t="shared" si="6"/>
        <v>2762412.85</v>
      </c>
      <c r="F50" s="64">
        <v>2424240</v>
      </c>
      <c r="G50" s="64">
        <v>0</v>
      </c>
      <c r="H50" s="68">
        <f t="shared" si="7"/>
        <v>2424240</v>
      </c>
    </row>
    <row r="51" spans="1:8">
      <c r="A51" s="63">
        <v>29</v>
      </c>
      <c r="B51" s="66" t="s">
        <v>161</v>
      </c>
      <c r="C51" s="64">
        <v>24049802.760000002</v>
      </c>
      <c r="D51" s="64">
        <v>0</v>
      </c>
      <c r="E51" s="67">
        <f t="shared" si="6"/>
        <v>24049802.760000002</v>
      </c>
      <c r="F51" s="64">
        <v>13312307</v>
      </c>
      <c r="G51" s="64">
        <v>0</v>
      </c>
      <c r="H51" s="68">
        <f t="shared" si="7"/>
        <v>13312307</v>
      </c>
    </row>
    <row r="52" spans="1:8">
      <c r="A52" s="63">
        <v>30</v>
      </c>
      <c r="B52" s="66" t="s">
        <v>160</v>
      </c>
      <c r="C52" s="64">
        <v>13889448.181903228</v>
      </c>
      <c r="D52" s="64">
        <v>184111.05</v>
      </c>
      <c r="E52" s="67">
        <f t="shared" si="6"/>
        <v>14073559.231903229</v>
      </c>
      <c r="F52" s="64">
        <v>9656478</v>
      </c>
      <c r="G52" s="64">
        <v>259881</v>
      </c>
      <c r="H52" s="68">
        <f t="shared" si="7"/>
        <v>9916359</v>
      </c>
    </row>
    <row r="53" spans="1:8">
      <c r="A53" s="63">
        <v>31</v>
      </c>
      <c r="B53" s="75" t="s">
        <v>285</v>
      </c>
      <c r="C53" s="69">
        <f>C47+C48+C49+C50+C51+C52</f>
        <v>102014960.83190323</v>
      </c>
      <c r="D53" s="69">
        <f>D47+D48+D49+D50+D51+D52</f>
        <v>6723170.9199999999</v>
      </c>
      <c r="E53" s="67">
        <f t="shared" si="6"/>
        <v>108738131.75190324</v>
      </c>
      <c r="F53" s="69">
        <f>F47+F48+F49+F50+F51+F52</f>
        <v>83766834</v>
      </c>
      <c r="G53" s="69">
        <f>G47+G48+G49+G50+G51+G52</f>
        <v>6851078</v>
      </c>
      <c r="H53" s="67">
        <f t="shared" si="7"/>
        <v>90617912</v>
      </c>
    </row>
    <row r="54" spans="1:8">
      <c r="A54" s="63">
        <v>32</v>
      </c>
      <c r="B54" s="75" t="s">
        <v>286</v>
      </c>
      <c r="C54" s="69">
        <f>C45-C53</f>
        <v>-8335423.1419032365</v>
      </c>
      <c r="D54" s="69">
        <f>D45-D53</f>
        <v>-4417886.59</v>
      </c>
      <c r="E54" s="67">
        <f t="shared" si="6"/>
        <v>-12753309.731903236</v>
      </c>
      <c r="F54" s="69">
        <f>F45-F53</f>
        <v>-17015377</v>
      </c>
      <c r="G54" s="69">
        <f>G45-G53</f>
        <v>-5484086</v>
      </c>
      <c r="H54" s="67">
        <f t="shared" si="7"/>
        <v>-22499463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159</v>
      </c>
      <c r="C56" s="69">
        <f>C31+C54</f>
        <v>100522852.14809676</v>
      </c>
      <c r="D56" s="69">
        <f>D31+D54</f>
        <v>35132691.905700013</v>
      </c>
      <c r="E56" s="67">
        <f>C56+D56</f>
        <v>135655544.05379677</v>
      </c>
      <c r="F56" s="69">
        <f>F31+F54</f>
        <v>99522594</v>
      </c>
      <c r="G56" s="69">
        <f>G31+G54</f>
        <v>40816620</v>
      </c>
      <c r="H56" s="68">
        <f>F56+G56</f>
        <v>140339214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158</v>
      </c>
      <c r="C58" s="64">
        <v>454607446.31309998</v>
      </c>
      <c r="D58" s="64">
        <v>-1598059.16</v>
      </c>
      <c r="E58" s="67">
        <f>C58+D58</f>
        <v>453009387.15309995</v>
      </c>
      <c r="F58" s="64">
        <v>29859598</v>
      </c>
      <c r="G58" s="64">
        <v>-420486</v>
      </c>
      <c r="H58" s="68">
        <f>F58+G58</f>
        <v>29439112</v>
      </c>
    </row>
    <row r="59" spans="1:8" s="257" customFormat="1">
      <c r="A59" s="63">
        <v>35</v>
      </c>
      <c r="B59" s="66" t="s">
        <v>157</v>
      </c>
      <c r="C59" s="64">
        <v>5046664</v>
      </c>
      <c r="D59" s="64">
        <v>0</v>
      </c>
      <c r="E59" s="67">
        <f>C59+D59</f>
        <v>5046664</v>
      </c>
      <c r="F59" s="64">
        <v>-3528729</v>
      </c>
      <c r="G59" s="64">
        <v>0</v>
      </c>
      <c r="H59" s="68">
        <f>F59+G59</f>
        <v>-3528729</v>
      </c>
    </row>
    <row r="60" spans="1:8">
      <c r="A60" s="63">
        <v>36</v>
      </c>
      <c r="B60" s="66" t="s">
        <v>156</v>
      </c>
      <c r="C60" s="64">
        <v>10629017.288799999</v>
      </c>
      <c r="D60" s="64">
        <v>1359857.76</v>
      </c>
      <c r="E60" s="67">
        <f>C60+D60</f>
        <v>11988875.048799999</v>
      </c>
      <c r="F60" s="64">
        <v>10797566</v>
      </c>
      <c r="G60" s="64">
        <v>12908100</v>
      </c>
      <c r="H60" s="68">
        <f>F60+G60</f>
        <v>23705666</v>
      </c>
    </row>
    <row r="61" spans="1:8">
      <c r="A61" s="63">
        <v>37</v>
      </c>
      <c r="B61" s="75" t="s">
        <v>155</v>
      </c>
      <c r="C61" s="69">
        <f>C58+C59+C60</f>
        <v>470283127.60189998</v>
      </c>
      <c r="D61" s="69">
        <f>D58+D59+D60</f>
        <v>-238201.39999999991</v>
      </c>
      <c r="E61" s="67">
        <f>C61+D61</f>
        <v>470044926.20190001</v>
      </c>
      <c r="F61" s="69">
        <f>F58+F59+F60</f>
        <v>37128435</v>
      </c>
      <c r="G61" s="69">
        <f>G58+G59+G60</f>
        <v>12487614</v>
      </c>
      <c r="H61" s="68">
        <f>F61+G61</f>
        <v>49616049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154</v>
      </c>
      <c r="C63" s="69">
        <f>C56-C61</f>
        <v>-369760275.45380324</v>
      </c>
      <c r="D63" s="69">
        <f>D56-D61</f>
        <v>35370893.305700012</v>
      </c>
      <c r="E63" s="67">
        <f>C63+D63</f>
        <v>-334389382.14810324</v>
      </c>
      <c r="F63" s="69">
        <f>F56-F61</f>
        <v>62394159</v>
      </c>
      <c r="G63" s="69">
        <f>G56-G61</f>
        <v>28329006</v>
      </c>
      <c r="H63" s="68">
        <f>F63+G63</f>
        <v>90723165</v>
      </c>
    </row>
    <row r="64" spans="1:8">
      <c r="A64" s="59">
        <v>39</v>
      </c>
      <c r="B64" s="66" t="s">
        <v>153</v>
      </c>
      <c r="C64" s="82">
        <v>-58623336</v>
      </c>
      <c r="D64" s="82"/>
      <c r="E64" s="67">
        <f>C64+D64</f>
        <v>-58623336</v>
      </c>
      <c r="F64" s="82">
        <v>8500000</v>
      </c>
      <c r="G64" s="82"/>
      <c r="H64" s="68">
        <f>F64+G64</f>
        <v>8500000</v>
      </c>
    </row>
    <row r="65" spans="1:8">
      <c r="A65" s="63">
        <v>40</v>
      </c>
      <c r="B65" s="75" t="s">
        <v>152</v>
      </c>
      <c r="C65" s="69">
        <f>C63-C64</f>
        <v>-311136939.45380324</v>
      </c>
      <c r="D65" s="69">
        <f>D63-D64</f>
        <v>35370893.305700012</v>
      </c>
      <c r="E65" s="67">
        <f>C65+D65</f>
        <v>-275766046.14810324</v>
      </c>
      <c r="F65" s="69">
        <f>F63-F64</f>
        <v>53894159</v>
      </c>
      <c r="G65" s="69">
        <f>G63-G64</f>
        <v>28329006</v>
      </c>
      <c r="H65" s="68">
        <f>F65+G65</f>
        <v>82223165</v>
      </c>
    </row>
    <row r="66" spans="1:8">
      <c r="A66" s="59">
        <v>41</v>
      </c>
      <c r="B66" s="66" t="s">
        <v>151</v>
      </c>
      <c r="C66" s="82">
        <v>-649391.46</v>
      </c>
      <c r="D66" s="82"/>
      <c r="E66" s="67">
        <f>C66+D66</f>
        <v>-649391.46</v>
      </c>
      <c r="F66" s="82">
        <v>-8872285</v>
      </c>
      <c r="G66" s="82"/>
      <c r="H66" s="68">
        <f>F66+G66</f>
        <v>-8872285</v>
      </c>
    </row>
    <row r="67" spans="1:8" ht="13.5" thickBot="1">
      <c r="A67" s="83">
        <v>42</v>
      </c>
      <c r="B67" s="84" t="s">
        <v>150</v>
      </c>
      <c r="C67" s="85">
        <f>C65+C66</f>
        <v>-311786330.91380322</v>
      </c>
      <c r="D67" s="85">
        <f>D65+D66</f>
        <v>35370893.305700012</v>
      </c>
      <c r="E67" s="86">
        <f>C67+D67</f>
        <v>-276415437.60810322</v>
      </c>
      <c r="F67" s="85">
        <f>F65+F66</f>
        <v>45021874</v>
      </c>
      <c r="G67" s="85">
        <f>G65+G66</f>
        <v>28329006</v>
      </c>
      <c r="H67" s="87">
        <f>F67+G67</f>
        <v>73350880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1" sqref="B1: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7" width="13.42578125" style="5" bestFit="1" customWidth="1"/>
    <col min="8" max="8" width="14.42578125" style="5" bestFit="1" customWidth="1"/>
    <col min="9" max="16384" width="9.140625" style="5"/>
  </cols>
  <sheetData>
    <row r="1" spans="1:8">
      <c r="A1" s="2" t="s">
        <v>35</v>
      </c>
      <c r="B1" s="3" t="s">
        <v>455</v>
      </c>
    </row>
    <row r="2" spans="1:8">
      <c r="A2" s="2" t="s">
        <v>36</v>
      </c>
      <c r="B2" s="454">
        <v>43921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510" t="s">
        <v>11</v>
      </c>
      <c r="B5" s="512" t="s">
        <v>351</v>
      </c>
      <c r="C5" s="506" t="s">
        <v>73</v>
      </c>
      <c r="D5" s="507"/>
      <c r="E5" s="508"/>
      <c r="F5" s="506" t="s">
        <v>77</v>
      </c>
      <c r="G5" s="507"/>
      <c r="H5" s="509"/>
    </row>
    <row r="6" spans="1:8">
      <c r="A6" s="511"/>
      <c r="B6" s="513"/>
      <c r="C6" s="34" t="s">
        <v>298</v>
      </c>
      <c r="D6" s="34" t="s">
        <v>127</v>
      </c>
      <c r="E6" s="34" t="s">
        <v>114</v>
      </c>
      <c r="F6" s="34" t="s">
        <v>298</v>
      </c>
      <c r="G6" s="34" t="s">
        <v>127</v>
      </c>
      <c r="H6" s="35" t="s">
        <v>114</v>
      </c>
    </row>
    <row r="7" spans="1:8" s="20" customFormat="1">
      <c r="A7" s="236">
        <v>1</v>
      </c>
      <c r="B7" s="237" t="s">
        <v>385</v>
      </c>
      <c r="C7" s="40"/>
      <c r="D7" s="40"/>
      <c r="E7" s="238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36">
        <v>1.1000000000000001</v>
      </c>
      <c r="B8" s="291" t="s">
        <v>316</v>
      </c>
      <c r="C8" s="40">
        <v>642634041.73000002</v>
      </c>
      <c r="D8" s="40">
        <v>775961325.49319994</v>
      </c>
      <c r="E8" s="238">
        <f t="shared" ref="E8:E53" si="1">C8+D8</f>
        <v>1418595367.2231998</v>
      </c>
      <c r="F8" s="40">
        <v>443205624</v>
      </c>
      <c r="G8" s="40">
        <v>557391628</v>
      </c>
      <c r="H8" s="41">
        <f t="shared" si="0"/>
        <v>1000597252</v>
      </c>
    </row>
    <row r="9" spans="1:8" s="20" customFormat="1">
      <c r="A9" s="236">
        <v>1.2</v>
      </c>
      <c r="B9" s="291" t="s">
        <v>317</v>
      </c>
      <c r="C9" s="40">
        <v>0</v>
      </c>
      <c r="D9" s="40">
        <v>101553794.28999999</v>
      </c>
      <c r="E9" s="238">
        <f t="shared" si="1"/>
        <v>101553794.28999999</v>
      </c>
      <c r="F9" s="40">
        <v>0</v>
      </c>
      <c r="G9" s="40">
        <v>37181273</v>
      </c>
      <c r="H9" s="41">
        <f t="shared" si="0"/>
        <v>37181273</v>
      </c>
    </row>
    <row r="10" spans="1:8" s="20" customFormat="1">
      <c r="A10" s="236">
        <v>1.3</v>
      </c>
      <c r="B10" s="291" t="s">
        <v>318</v>
      </c>
      <c r="C10" s="40">
        <v>209044614.41999999</v>
      </c>
      <c r="D10" s="40">
        <v>15739074.294000015</v>
      </c>
      <c r="E10" s="238">
        <f t="shared" si="1"/>
        <v>224783688.71399999</v>
      </c>
      <c r="F10" s="40">
        <v>210896740</v>
      </c>
      <c r="G10" s="40">
        <v>14325144</v>
      </c>
      <c r="H10" s="41">
        <f t="shared" si="0"/>
        <v>225221884</v>
      </c>
    </row>
    <row r="11" spans="1:8" s="20" customFormat="1">
      <c r="A11" s="236">
        <v>1.4</v>
      </c>
      <c r="B11" s="291" t="s">
        <v>299</v>
      </c>
      <c r="C11" s="40">
        <v>104942305.12</v>
      </c>
      <c r="D11" s="40">
        <v>241715344.10699999</v>
      </c>
      <c r="E11" s="238">
        <f t="shared" si="1"/>
        <v>346657649.227</v>
      </c>
      <c r="F11" s="40">
        <v>64441908</v>
      </c>
      <c r="G11" s="40">
        <v>121171183</v>
      </c>
      <c r="H11" s="41">
        <f t="shared" si="0"/>
        <v>185613091</v>
      </c>
    </row>
    <row r="12" spans="1:8" s="20" customFormat="1" ht="29.25" customHeight="1">
      <c r="A12" s="236">
        <v>2</v>
      </c>
      <c r="B12" s="240" t="s">
        <v>320</v>
      </c>
      <c r="C12" s="40">
        <v>0</v>
      </c>
      <c r="D12" s="40">
        <v>0</v>
      </c>
      <c r="E12" s="238">
        <f t="shared" si="1"/>
        <v>0</v>
      </c>
      <c r="F12" s="40">
        <v>0</v>
      </c>
      <c r="G12" s="40">
        <v>0</v>
      </c>
      <c r="H12" s="41">
        <f t="shared" si="0"/>
        <v>0</v>
      </c>
    </row>
    <row r="13" spans="1:8" s="20" customFormat="1" ht="19.899999999999999" customHeight="1">
      <c r="A13" s="236">
        <v>3</v>
      </c>
      <c r="B13" s="240" t="s">
        <v>319</v>
      </c>
      <c r="C13" s="40"/>
      <c r="D13" s="40"/>
      <c r="E13" s="238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36">
        <v>3.1</v>
      </c>
      <c r="B14" s="292" t="s">
        <v>300</v>
      </c>
      <c r="C14" s="40">
        <v>2092737000</v>
      </c>
      <c r="D14" s="40">
        <v>0</v>
      </c>
      <c r="E14" s="238">
        <f t="shared" si="1"/>
        <v>2092737000</v>
      </c>
      <c r="F14" s="40">
        <v>1051598000</v>
      </c>
      <c r="G14" s="40">
        <v>0</v>
      </c>
      <c r="H14" s="41">
        <f t="shared" si="0"/>
        <v>1051598000</v>
      </c>
    </row>
    <row r="15" spans="1:8" s="20" customFormat="1">
      <c r="A15" s="236">
        <v>3.2</v>
      </c>
      <c r="B15" s="292" t="s">
        <v>301</v>
      </c>
      <c r="C15" s="40"/>
      <c r="D15" s="40"/>
      <c r="E15" s="238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36">
        <v>4</v>
      </c>
      <c r="B16" s="295" t="s">
        <v>330</v>
      </c>
      <c r="C16" s="40"/>
      <c r="D16" s="40"/>
      <c r="E16" s="238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36">
        <v>4.0999999999999996</v>
      </c>
      <c r="B17" s="292" t="s">
        <v>321</v>
      </c>
      <c r="C17" s="40">
        <v>257128204.08000001</v>
      </c>
      <c r="D17" s="40">
        <v>245121012.06999999</v>
      </c>
      <c r="E17" s="238">
        <f t="shared" si="1"/>
        <v>502249216.14999998</v>
      </c>
      <c r="F17" s="40">
        <v>328599322</v>
      </c>
      <c r="G17" s="40">
        <v>155808633</v>
      </c>
      <c r="H17" s="41">
        <f t="shared" si="0"/>
        <v>484407955</v>
      </c>
    </row>
    <row r="18" spans="1:8" s="20" customFormat="1">
      <c r="A18" s="236">
        <v>4.2</v>
      </c>
      <c r="B18" s="292" t="s">
        <v>315</v>
      </c>
      <c r="C18" s="40">
        <v>436371514.41000003</v>
      </c>
      <c r="D18" s="40">
        <v>519020115.7015</v>
      </c>
      <c r="E18" s="238">
        <f t="shared" si="1"/>
        <v>955391630.11150002</v>
      </c>
      <c r="F18" s="40">
        <v>250532934</v>
      </c>
      <c r="G18" s="40">
        <v>335766503</v>
      </c>
      <c r="H18" s="41">
        <f t="shared" si="0"/>
        <v>586299437</v>
      </c>
    </row>
    <row r="19" spans="1:8" s="20" customFormat="1">
      <c r="A19" s="236">
        <v>5</v>
      </c>
      <c r="B19" s="240" t="s">
        <v>329</v>
      </c>
      <c r="C19" s="40"/>
      <c r="D19" s="40"/>
      <c r="E19" s="238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36">
        <v>5.0999999999999996</v>
      </c>
      <c r="B20" s="293" t="s">
        <v>304</v>
      </c>
      <c r="C20" s="40">
        <v>144519892.19</v>
      </c>
      <c r="D20" s="40">
        <v>437691570.72000003</v>
      </c>
      <c r="E20" s="238">
        <f t="shared" si="1"/>
        <v>582211462.91000009</v>
      </c>
      <c r="F20" s="40">
        <v>70451716</v>
      </c>
      <c r="G20" s="40">
        <v>161277886</v>
      </c>
      <c r="H20" s="41">
        <f t="shared" si="0"/>
        <v>231729602</v>
      </c>
    </row>
    <row r="21" spans="1:8" s="20" customFormat="1">
      <c r="A21" s="236">
        <v>5.2</v>
      </c>
      <c r="B21" s="293" t="s">
        <v>303</v>
      </c>
      <c r="C21" s="40">
        <v>96936724.849999994</v>
      </c>
      <c r="D21" s="40">
        <v>1114433.78</v>
      </c>
      <c r="E21" s="238">
        <f t="shared" si="1"/>
        <v>98051158.629999995</v>
      </c>
      <c r="F21" s="40">
        <v>86010243</v>
      </c>
      <c r="G21" s="40">
        <v>2275624</v>
      </c>
      <c r="H21" s="41">
        <f t="shared" si="0"/>
        <v>88285867</v>
      </c>
    </row>
    <row r="22" spans="1:8" s="20" customFormat="1">
      <c r="A22" s="236">
        <v>5.3</v>
      </c>
      <c r="B22" s="293" t="s">
        <v>302</v>
      </c>
      <c r="C22" s="40">
        <v>8639714156.9700012</v>
      </c>
      <c r="D22" s="40">
        <v>11706390720.869999</v>
      </c>
      <c r="E22" s="238">
        <f t="shared" si="1"/>
        <v>20346104877.84</v>
      </c>
      <c r="F22" s="40">
        <v>5045295315</v>
      </c>
      <c r="G22" s="40">
        <v>9055329877</v>
      </c>
      <c r="H22" s="41">
        <f t="shared" si="0"/>
        <v>14100625192</v>
      </c>
    </row>
    <row r="23" spans="1:8" s="20" customFormat="1">
      <c r="A23" s="236" t="s">
        <v>20</v>
      </c>
      <c r="B23" s="241" t="s">
        <v>80</v>
      </c>
      <c r="C23" s="40">
        <v>6347753697.8299999</v>
      </c>
      <c r="D23" s="40">
        <v>5242225485.8199997</v>
      </c>
      <c r="E23" s="238">
        <f t="shared" si="1"/>
        <v>11589979183.65</v>
      </c>
      <c r="F23" s="40">
        <v>3613954875</v>
      </c>
      <c r="G23" s="40">
        <v>4398218685</v>
      </c>
      <c r="H23" s="41">
        <f t="shared" si="0"/>
        <v>8012173560</v>
      </c>
    </row>
    <row r="24" spans="1:8" s="20" customFormat="1">
      <c r="A24" s="236" t="s">
        <v>21</v>
      </c>
      <c r="B24" s="241" t="s">
        <v>81</v>
      </c>
      <c r="C24" s="40">
        <v>1397506883.6900001</v>
      </c>
      <c r="D24" s="40">
        <v>4827959240.1499996</v>
      </c>
      <c r="E24" s="238">
        <f t="shared" si="1"/>
        <v>6225466123.8400002</v>
      </c>
      <c r="F24" s="40">
        <v>956231539</v>
      </c>
      <c r="G24" s="40">
        <v>3613455829</v>
      </c>
      <c r="H24" s="41">
        <f t="shared" si="0"/>
        <v>4569687368</v>
      </c>
    </row>
    <row r="25" spans="1:8" s="20" customFormat="1">
      <c r="A25" s="236" t="s">
        <v>22</v>
      </c>
      <c r="B25" s="241" t="s">
        <v>82</v>
      </c>
      <c r="C25" s="40">
        <v>0</v>
      </c>
      <c r="D25" s="40">
        <v>0</v>
      </c>
      <c r="E25" s="238">
        <f t="shared" si="1"/>
        <v>0</v>
      </c>
      <c r="F25" s="40">
        <v>0</v>
      </c>
      <c r="G25" s="40">
        <v>0</v>
      </c>
      <c r="H25" s="41">
        <f t="shared" si="0"/>
        <v>0</v>
      </c>
    </row>
    <row r="26" spans="1:8" s="20" customFormat="1">
      <c r="A26" s="236" t="s">
        <v>23</v>
      </c>
      <c r="B26" s="241" t="s">
        <v>83</v>
      </c>
      <c r="C26" s="40">
        <v>894453575.45000005</v>
      </c>
      <c r="D26" s="40">
        <v>1636205994.9000001</v>
      </c>
      <c r="E26" s="238">
        <f t="shared" si="1"/>
        <v>2530659570.3500004</v>
      </c>
      <c r="F26" s="40">
        <v>475108901</v>
      </c>
      <c r="G26" s="40">
        <v>1043655363</v>
      </c>
      <c r="H26" s="41">
        <f t="shared" si="0"/>
        <v>1518764264</v>
      </c>
    </row>
    <row r="27" spans="1:8" s="20" customFormat="1">
      <c r="A27" s="236" t="s">
        <v>24</v>
      </c>
      <c r="B27" s="241" t="s">
        <v>84</v>
      </c>
      <c r="C27" s="40">
        <v>0</v>
      </c>
      <c r="D27" s="40">
        <v>0</v>
      </c>
      <c r="E27" s="238">
        <f t="shared" si="1"/>
        <v>0</v>
      </c>
      <c r="F27" s="40">
        <v>0</v>
      </c>
      <c r="G27" s="40">
        <v>0</v>
      </c>
      <c r="H27" s="41">
        <f t="shared" si="0"/>
        <v>0</v>
      </c>
    </row>
    <row r="28" spans="1:8" s="20" customFormat="1">
      <c r="A28" s="236">
        <v>5.4</v>
      </c>
      <c r="B28" s="293" t="s">
        <v>305</v>
      </c>
      <c r="C28" s="40">
        <v>376229428.32999998</v>
      </c>
      <c r="D28" s="40">
        <v>1445665647</v>
      </c>
      <c r="E28" s="238">
        <f t="shared" si="1"/>
        <v>1821895075.3299999</v>
      </c>
      <c r="F28" s="40">
        <v>230715900</v>
      </c>
      <c r="G28" s="40">
        <v>1014458801</v>
      </c>
      <c r="H28" s="41">
        <f t="shared" si="0"/>
        <v>1245174701</v>
      </c>
    </row>
    <row r="29" spans="1:8" s="20" customFormat="1">
      <c r="A29" s="236">
        <v>5.5</v>
      </c>
      <c r="B29" s="293" t="s">
        <v>306</v>
      </c>
      <c r="C29" s="40">
        <v>0</v>
      </c>
      <c r="D29" s="40">
        <v>0</v>
      </c>
      <c r="E29" s="238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36">
        <v>5.6</v>
      </c>
      <c r="B30" s="293" t="s">
        <v>307</v>
      </c>
      <c r="C30" s="40">
        <v>159603368.81999999</v>
      </c>
      <c r="D30" s="40">
        <v>1118057495.05</v>
      </c>
      <c r="E30" s="238">
        <f t="shared" si="1"/>
        <v>1277660863.8699999</v>
      </c>
      <c r="F30" s="40">
        <v>131411525</v>
      </c>
      <c r="G30" s="40">
        <v>821527993</v>
      </c>
      <c r="H30" s="41">
        <f t="shared" si="0"/>
        <v>952939518</v>
      </c>
    </row>
    <row r="31" spans="1:8" s="20" customFormat="1">
      <c r="A31" s="236">
        <v>5.7</v>
      </c>
      <c r="B31" s="293" t="s">
        <v>84</v>
      </c>
      <c r="C31" s="40">
        <v>1723848213.27</v>
      </c>
      <c r="D31" s="40">
        <v>5435833286.6000004</v>
      </c>
      <c r="E31" s="238">
        <f t="shared" si="1"/>
        <v>7159681499.8700008</v>
      </c>
      <c r="F31" s="40">
        <v>1375264947</v>
      </c>
      <c r="G31" s="40">
        <v>2979317250</v>
      </c>
      <c r="H31" s="41">
        <f t="shared" si="0"/>
        <v>4354582197</v>
      </c>
    </row>
    <row r="32" spans="1:8" s="20" customFormat="1">
      <c r="A32" s="236">
        <v>6</v>
      </c>
      <c r="B32" s="240" t="s">
        <v>335</v>
      </c>
      <c r="C32" s="40"/>
      <c r="D32" s="40"/>
      <c r="E32" s="238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36">
        <v>6.1</v>
      </c>
      <c r="B33" s="294" t="s">
        <v>325</v>
      </c>
      <c r="C33" s="40">
        <v>157123860.52000001</v>
      </c>
      <c r="D33" s="40">
        <v>3246618250.4204998</v>
      </c>
      <c r="E33" s="238">
        <f t="shared" si="1"/>
        <v>3403742110.9404998</v>
      </c>
      <c r="F33" s="40">
        <v>97299959</v>
      </c>
      <c r="G33" s="40">
        <v>1316825363</v>
      </c>
      <c r="H33" s="41">
        <f t="shared" si="0"/>
        <v>1414125322</v>
      </c>
    </row>
    <row r="34" spans="1:8" s="20" customFormat="1">
      <c r="A34" s="236">
        <v>6.2</v>
      </c>
      <c r="B34" s="294" t="s">
        <v>326</v>
      </c>
      <c r="C34" s="40">
        <v>65972123.450000003</v>
      </c>
      <c r="D34" s="40">
        <v>3279708933.4772</v>
      </c>
      <c r="E34" s="238">
        <f t="shared" si="1"/>
        <v>3345681056.9271998</v>
      </c>
      <c r="F34" s="40">
        <v>80327939</v>
      </c>
      <c r="G34" s="40">
        <v>1279634823</v>
      </c>
      <c r="H34" s="41">
        <f t="shared" si="0"/>
        <v>1359962762</v>
      </c>
    </row>
    <row r="35" spans="1:8" s="20" customFormat="1">
      <c r="A35" s="236">
        <v>6.3</v>
      </c>
      <c r="B35" s="294" t="s">
        <v>322</v>
      </c>
      <c r="C35" s="40"/>
      <c r="D35" s="40">
        <v>0</v>
      </c>
      <c r="E35" s="238">
        <f t="shared" si="1"/>
        <v>0</v>
      </c>
      <c r="F35" s="40"/>
      <c r="G35" s="40">
        <v>1163278000</v>
      </c>
      <c r="H35" s="41">
        <f t="shared" si="0"/>
        <v>1163278000</v>
      </c>
    </row>
    <row r="36" spans="1:8" s="20" customFormat="1">
      <c r="A36" s="236">
        <v>6.4</v>
      </c>
      <c r="B36" s="294" t="s">
        <v>323</v>
      </c>
      <c r="C36" s="40"/>
      <c r="D36" s="40"/>
      <c r="E36" s="238">
        <f t="shared" si="1"/>
        <v>0</v>
      </c>
      <c r="F36" s="40"/>
      <c r="G36" s="40">
        <v>497909</v>
      </c>
      <c r="H36" s="41">
        <f t="shared" si="0"/>
        <v>497909</v>
      </c>
    </row>
    <row r="37" spans="1:8" s="20" customFormat="1">
      <c r="A37" s="236">
        <v>6.5</v>
      </c>
      <c r="B37" s="294" t="s">
        <v>324</v>
      </c>
      <c r="C37" s="40"/>
      <c r="D37" s="40">
        <v>16750950</v>
      </c>
      <c r="E37" s="238">
        <f t="shared" si="1"/>
        <v>16750950</v>
      </c>
      <c r="F37" s="40"/>
      <c r="G37" s="40">
        <v>88785900</v>
      </c>
      <c r="H37" s="41">
        <f t="shared" si="0"/>
        <v>88785900</v>
      </c>
    </row>
    <row r="38" spans="1:8" s="20" customFormat="1">
      <c r="A38" s="236">
        <v>6.6</v>
      </c>
      <c r="B38" s="294" t="s">
        <v>327</v>
      </c>
      <c r="C38" s="40"/>
      <c r="D38" s="40"/>
      <c r="E38" s="238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36">
        <v>6.7</v>
      </c>
      <c r="B39" s="294" t="s">
        <v>328</v>
      </c>
      <c r="C39" s="40"/>
      <c r="D39" s="40"/>
      <c r="E39" s="238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36">
        <v>7</v>
      </c>
      <c r="B40" s="240" t="s">
        <v>331</v>
      </c>
      <c r="C40" s="40"/>
      <c r="D40" s="40"/>
      <c r="E40" s="238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36">
        <v>7.1</v>
      </c>
      <c r="B41" s="239" t="s">
        <v>332</v>
      </c>
      <c r="C41" s="40">
        <v>13250575.4</v>
      </c>
      <c r="D41" s="40">
        <v>7228287.8399999999</v>
      </c>
      <c r="E41" s="238">
        <f t="shared" si="1"/>
        <v>20478863.240000002</v>
      </c>
      <c r="F41" s="40">
        <v>23516959</v>
      </c>
      <c r="G41" s="40">
        <v>2866312</v>
      </c>
      <c r="H41" s="41">
        <f t="shared" si="0"/>
        <v>26383271</v>
      </c>
    </row>
    <row r="42" spans="1:8" s="20" customFormat="1" ht="25.5">
      <c r="A42" s="236">
        <v>7.2</v>
      </c>
      <c r="B42" s="239" t="s">
        <v>333</v>
      </c>
      <c r="C42" s="40">
        <v>2363319.9300000002</v>
      </c>
      <c r="D42" s="40">
        <v>1197230.133443</v>
      </c>
      <c r="E42" s="238">
        <f t="shared" si="1"/>
        <v>3560550.0634430004</v>
      </c>
      <c r="F42" s="40">
        <v>2932180</v>
      </c>
      <c r="G42" s="40">
        <v>670903</v>
      </c>
      <c r="H42" s="41">
        <f t="shared" si="0"/>
        <v>3603083</v>
      </c>
    </row>
    <row r="43" spans="1:8" s="20" customFormat="1" ht="25.5">
      <c r="A43" s="236">
        <v>7.3</v>
      </c>
      <c r="B43" s="239" t="s">
        <v>336</v>
      </c>
      <c r="C43" s="40">
        <v>134308710.31999999</v>
      </c>
      <c r="D43" s="40">
        <v>135209523.19</v>
      </c>
      <c r="E43" s="238">
        <f t="shared" si="1"/>
        <v>269518233.50999999</v>
      </c>
      <c r="F43" s="40">
        <v>174810387</v>
      </c>
      <c r="G43" s="40">
        <v>116140734</v>
      </c>
      <c r="H43" s="41">
        <f t="shared" si="0"/>
        <v>290951121</v>
      </c>
    </row>
    <row r="44" spans="1:8" s="20" customFormat="1" ht="25.5">
      <c r="A44" s="236">
        <v>7.4</v>
      </c>
      <c r="B44" s="239" t="s">
        <v>337</v>
      </c>
      <c r="C44" s="40">
        <v>44111636.789999999</v>
      </c>
      <c r="D44" s="40">
        <v>71184969.00890401</v>
      </c>
      <c r="E44" s="238">
        <f t="shared" si="1"/>
        <v>115296605.798904</v>
      </c>
      <c r="F44" s="40">
        <v>63295247</v>
      </c>
      <c r="G44" s="40">
        <v>68041018</v>
      </c>
      <c r="H44" s="41">
        <f t="shared" si="0"/>
        <v>131336265</v>
      </c>
    </row>
    <row r="45" spans="1:8" s="20" customFormat="1">
      <c r="A45" s="236">
        <v>8</v>
      </c>
      <c r="B45" s="240" t="s">
        <v>314</v>
      </c>
      <c r="C45" s="40"/>
      <c r="D45" s="40"/>
      <c r="E45" s="238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36">
        <v>8.1</v>
      </c>
      <c r="B46" s="292" t="s">
        <v>338</v>
      </c>
      <c r="C46" s="40"/>
      <c r="D46" s="40"/>
      <c r="E46" s="238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36">
        <v>8.1999999999999993</v>
      </c>
      <c r="B47" s="292" t="s">
        <v>339</v>
      </c>
      <c r="C47" s="40"/>
      <c r="D47" s="40"/>
      <c r="E47" s="238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36">
        <v>8.3000000000000007</v>
      </c>
      <c r="B48" s="292" t="s">
        <v>340</v>
      </c>
      <c r="C48" s="40"/>
      <c r="D48" s="40"/>
      <c r="E48" s="238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36">
        <v>8.4</v>
      </c>
      <c r="B49" s="292" t="s">
        <v>341</v>
      </c>
      <c r="C49" s="40"/>
      <c r="D49" s="40"/>
      <c r="E49" s="238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36">
        <v>8.5</v>
      </c>
      <c r="B50" s="292" t="s">
        <v>342</v>
      </c>
      <c r="C50" s="40"/>
      <c r="D50" s="40"/>
      <c r="E50" s="238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36">
        <v>8.6</v>
      </c>
      <c r="B51" s="292" t="s">
        <v>343</v>
      </c>
      <c r="C51" s="40"/>
      <c r="D51" s="40"/>
      <c r="E51" s="238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36">
        <v>8.6999999999999993</v>
      </c>
      <c r="B52" s="292" t="s">
        <v>344</v>
      </c>
      <c r="C52" s="40"/>
      <c r="D52" s="40"/>
      <c r="E52" s="238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42">
        <v>9</v>
      </c>
      <c r="B53" s="243" t="s">
        <v>334</v>
      </c>
      <c r="C53" s="244"/>
      <c r="D53" s="244"/>
      <c r="E53" s="245">
        <f t="shared" si="1"/>
        <v>0</v>
      </c>
      <c r="F53" s="244"/>
      <c r="G53" s="244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1" sqref="B1:B2"/>
      <selection pane="topRight" activeCell="B1" sqref="B1:B2"/>
      <selection pane="bottomLeft" activeCell="B1" sqref="B1:B2"/>
      <selection pane="bottomRight" activeCell="B15" sqref="B15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35</v>
      </c>
      <c r="B1" s="3" t="s">
        <v>455</v>
      </c>
      <c r="C1" s="3"/>
    </row>
    <row r="2" spans="1:8">
      <c r="A2" s="2" t="s">
        <v>36</v>
      </c>
      <c r="B2" s="454">
        <v>43921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208</v>
      </c>
      <c r="B4" s="179" t="s">
        <v>308</v>
      </c>
      <c r="D4" s="89" t="s">
        <v>78</v>
      </c>
    </row>
    <row r="5" spans="1:8" ht="15" customHeight="1">
      <c r="A5" s="277" t="s">
        <v>11</v>
      </c>
      <c r="B5" s="278"/>
      <c r="C5" s="417" t="s">
        <v>5</v>
      </c>
      <c r="D5" s="418" t="s">
        <v>6</v>
      </c>
    </row>
    <row r="6" spans="1:8" ht="15" customHeight="1">
      <c r="A6" s="90">
        <v>1</v>
      </c>
      <c r="B6" s="408" t="s">
        <v>312</v>
      </c>
      <c r="C6" s="410">
        <f>C7+C9+C10</f>
        <v>12883221992.91218</v>
      </c>
      <c r="D6" s="411">
        <f>D7+D9+D10</f>
        <v>12123631357</v>
      </c>
    </row>
    <row r="7" spans="1:8" ht="15" customHeight="1">
      <c r="A7" s="90">
        <v>1.1000000000000001</v>
      </c>
      <c r="B7" s="408" t="s">
        <v>207</v>
      </c>
      <c r="C7" s="412">
        <v>12181260323.165089</v>
      </c>
      <c r="D7" s="413">
        <v>11443534198</v>
      </c>
    </row>
    <row r="8" spans="1:8">
      <c r="A8" s="90" t="s">
        <v>19</v>
      </c>
      <c r="B8" s="408" t="s">
        <v>206</v>
      </c>
      <c r="C8" s="412">
        <v>279980991.31797421</v>
      </c>
      <c r="D8" s="413">
        <v>351834849</v>
      </c>
    </row>
    <row r="9" spans="1:8" ht="15" customHeight="1">
      <c r="A9" s="90">
        <v>1.2</v>
      </c>
      <c r="B9" s="409" t="s">
        <v>205</v>
      </c>
      <c r="C9" s="412">
        <v>660043486.82121241</v>
      </c>
      <c r="D9" s="413">
        <v>620972037</v>
      </c>
    </row>
    <row r="10" spans="1:8" ht="15" customHeight="1">
      <c r="A10" s="90">
        <v>1.3</v>
      </c>
      <c r="B10" s="408" t="s">
        <v>33</v>
      </c>
      <c r="C10" s="414">
        <v>41918182.925878003</v>
      </c>
      <c r="D10" s="413">
        <v>59125122</v>
      </c>
    </row>
    <row r="11" spans="1:8" ht="15" customHeight="1">
      <c r="A11" s="90">
        <v>2</v>
      </c>
      <c r="B11" s="408" t="s">
        <v>309</v>
      </c>
      <c r="C11" s="412">
        <v>66044875.239202023</v>
      </c>
      <c r="D11" s="413">
        <v>52736925</v>
      </c>
    </row>
    <row r="12" spans="1:8" ht="15" customHeight="1">
      <c r="A12" s="90">
        <v>3</v>
      </c>
      <c r="B12" s="408" t="s">
        <v>310</v>
      </c>
      <c r="C12" s="414">
        <v>1691801176.3040576</v>
      </c>
      <c r="D12" s="413">
        <v>1691801176</v>
      </c>
    </row>
    <row r="13" spans="1:8" ht="15" customHeight="1" thickBot="1">
      <c r="A13" s="92">
        <v>4</v>
      </c>
      <c r="B13" s="93" t="s">
        <v>311</v>
      </c>
      <c r="C13" s="415">
        <f>C6+C11+C12</f>
        <v>14641068044.455441</v>
      </c>
      <c r="D13" s="416">
        <f>D6+D11+D12</f>
        <v>13868169458</v>
      </c>
    </row>
    <row r="14" spans="1:8">
      <c r="B14" s="96"/>
    </row>
    <row r="15" spans="1:8" ht="25.5">
      <c r="B15" s="97" t="s">
        <v>522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3" t="s">
        <v>455</v>
      </c>
    </row>
    <row r="2" spans="1:8">
      <c r="A2" s="2" t="s">
        <v>36</v>
      </c>
      <c r="B2" s="454">
        <v>43921</v>
      </c>
    </row>
    <row r="4" spans="1:8" ht="16.5" customHeight="1" thickBot="1">
      <c r="A4" s="98" t="s">
        <v>85</v>
      </c>
      <c r="B4" s="99" t="s">
        <v>278</v>
      </c>
      <c r="C4" s="100"/>
    </row>
    <row r="5" spans="1:8">
      <c r="A5" s="101"/>
      <c r="B5" s="514" t="s">
        <v>86</v>
      </c>
      <c r="C5" s="515"/>
    </row>
    <row r="6" spans="1:8">
      <c r="A6" s="102">
        <v>1</v>
      </c>
      <c r="B6" s="455" t="s">
        <v>456</v>
      </c>
      <c r="C6" s="104"/>
    </row>
    <row r="7" spans="1:8">
      <c r="A7" s="102">
        <v>2</v>
      </c>
      <c r="B7" s="455" t="s">
        <v>459</v>
      </c>
      <c r="C7" s="104"/>
    </row>
    <row r="8" spans="1:8">
      <c r="A8" s="102">
        <v>3</v>
      </c>
      <c r="B8" s="455" t="s">
        <v>460</v>
      </c>
      <c r="C8" s="104"/>
    </row>
    <row r="9" spans="1:8">
      <c r="A9" s="102">
        <v>4</v>
      </c>
      <c r="B9" s="455" t="s">
        <v>461</v>
      </c>
      <c r="C9" s="104"/>
    </row>
    <row r="10" spans="1:8">
      <c r="A10" s="102">
        <v>5</v>
      </c>
      <c r="B10" s="455" t="s">
        <v>462</v>
      </c>
      <c r="C10" s="104"/>
    </row>
    <row r="11" spans="1:8">
      <c r="A11" s="102">
        <v>6</v>
      </c>
      <c r="B11" s="455" t="s">
        <v>463</v>
      </c>
      <c r="C11" s="104"/>
    </row>
    <row r="12" spans="1:8">
      <c r="A12" s="102">
        <v>7</v>
      </c>
      <c r="B12" s="455" t="s">
        <v>464</v>
      </c>
      <c r="C12" s="104"/>
      <c r="H12" s="105"/>
    </row>
    <row r="13" spans="1:8">
      <c r="A13" s="102"/>
      <c r="B13" s="455"/>
      <c r="C13" s="104"/>
    </row>
    <row r="14" spans="1:8">
      <c r="A14" s="102"/>
      <c r="B14" s="103"/>
      <c r="C14" s="104"/>
    </row>
    <row r="15" spans="1:8">
      <c r="A15" s="102"/>
      <c r="B15" s="103"/>
      <c r="C15" s="104"/>
    </row>
    <row r="16" spans="1:8">
      <c r="A16" s="102"/>
      <c r="B16" s="516"/>
      <c r="C16" s="517"/>
    </row>
    <row r="17" spans="1:3">
      <c r="A17" s="102"/>
      <c r="B17" s="518" t="s">
        <v>87</v>
      </c>
      <c r="C17" s="519"/>
    </row>
    <row r="18" spans="1:3">
      <c r="A18" s="102">
        <v>1</v>
      </c>
      <c r="B18" s="455" t="s">
        <v>458</v>
      </c>
      <c r="C18" s="106"/>
    </row>
    <row r="19" spans="1:3">
      <c r="A19" s="102">
        <v>2</v>
      </c>
      <c r="B19" s="455" t="s">
        <v>465</v>
      </c>
      <c r="C19" s="106"/>
    </row>
    <row r="20" spans="1:3">
      <c r="A20" s="102">
        <v>3</v>
      </c>
      <c r="B20" s="455" t="s">
        <v>466</v>
      </c>
      <c r="C20" s="106"/>
    </row>
    <row r="21" spans="1:3">
      <c r="A21" s="102">
        <v>4</v>
      </c>
      <c r="B21" s="455" t="s">
        <v>467</v>
      </c>
      <c r="C21" s="106"/>
    </row>
    <row r="22" spans="1:3">
      <c r="A22" s="102">
        <v>5</v>
      </c>
      <c r="B22" s="455" t="s">
        <v>468</v>
      </c>
      <c r="C22" s="106"/>
    </row>
    <row r="23" spans="1:3">
      <c r="A23" s="102">
        <v>6</v>
      </c>
      <c r="B23" s="455" t="s">
        <v>469</v>
      </c>
      <c r="C23" s="106"/>
    </row>
    <row r="24" spans="1:3">
      <c r="A24" s="102">
        <v>7</v>
      </c>
      <c r="B24" s="455" t="s">
        <v>470</v>
      </c>
      <c r="C24" s="106"/>
    </row>
    <row r="25" spans="1:3">
      <c r="A25" s="102"/>
      <c r="B25" s="103"/>
      <c r="C25" s="106"/>
    </row>
    <row r="26" spans="1:3">
      <c r="A26" s="102"/>
      <c r="B26" s="103"/>
      <c r="C26" s="106"/>
    </row>
    <row r="27" spans="1:3" ht="15.75" customHeight="1">
      <c r="A27" s="102"/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18" t="s">
        <v>88</v>
      </c>
      <c r="C29" s="519"/>
    </row>
    <row r="30" spans="1:3">
      <c r="A30" s="102">
        <v>1</v>
      </c>
      <c r="B30" s="455" t="s">
        <v>471</v>
      </c>
      <c r="C30" s="456">
        <v>0.19770973141775675</v>
      </c>
    </row>
    <row r="31" spans="1:3" ht="15.75" customHeight="1">
      <c r="A31" s="102">
        <v>2</v>
      </c>
      <c r="B31" s="455" t="s">
        <v>472</v>
      </c>
      <c r="C31" s="456">
        <v>0.79746589049091832</v>
      </c>
    </row>
    <row r="32" spans="1:3" ht="29.25" customHeight="1">
      <c r="A32" s="102"/>
      <c r="B32" s="518" t="s">
        <v>89</v>
      </c>
      <c r="C32" s="519"/>
    </row>
    <row r="33" spans="1:3">
      <c r="A33" s="102">
        <v>1</v>
      </c>
      <c r="B33" s="455" t="s">
        <v>473</v>
      </c>
      <c r="C33" s="456">
        <v>0.19900000000000001</v>
      </c>
    </row>
    <row r="34" spans="1:3" ht="15" thickBot="1">
      <c r="A34" s="108"/>
      <c r="B34" s="109"/>
      <c r="C34" s="11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Normal="100"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7" t="s">
        <v>35</v>
      </c>
      <c r="B1" s="3" t="s">
        <v>455</v>
      </c>
      <c r="C1" s="124"/>
      <c r="D1" s="124"/>
      <c r="E1" s="124"/>
      <c r="F1" s="20"/>
    </row>
    <row r="2" spans="1:7" s="111" customFormat="1" ht="15.75" customHeight="1">
      <c r="A2" s="327" t="s">
        <v>36</v>
      </c>
      <c r="B2" s="454">
        <v>43921</v>
      </c>
    </row>
    <row r="3" spans="1:7" s="111" customFormat="1" ht="15.75" customHeight="1">
      <c r="A3" s="327"/>
    </row>
    <row r="4" spans="1:7" s="111" customFormat="1" ht="15.75" customHeight="1" thickBot="1">
      <c r="A4" s="328" t="s">
        <v>212</v>
      </c>
      <c r="B4" s="524" t="s">
        <v>358</v>
      </c>
      <c r="C4" s="525"/>
      <c r="D4" s="525"/>
      <c r="E4" s="525"/>
    </row>
    <row r="5" spans="1:7" s="115" customFormat="1" ht="17.45" customHeight="1">
      <c r="A5" s="258"/>
      <c r="B5" s="259"/>
      <c r="C5" s="113" t="s">
        <v>0</v>
      </c>
      <c r="D5" s="113" t="s">
        <v>1</v>
      </c>
      <c r="E5" s="114" t="s">
        <v>2</v>
      </c>
    </row>
    <row r="6" spans="1:7" s="20" customFormat="1" ht="14.45" customHeight="1">
      <c r="A6" s="329"/>
      <c r="B6" s="520" t="s">
        <v>365</v>
      </c>
      <c r="C6" s="520" t="s">
        <v>98</v>
      </c>
      <c r="D6" s="522" t="s">
        <v>211</v>
      </c>
      <c r="E6" s="523"/>
      <c r="G6" s="5"/>
    </row>
    <row r="7" spans="1:7" s="20" customFormat="1" ht="99.6" customHeight="1">
      <c r="A7" s="329"/>
      <c r="B7" s="521"/>
      <c r="C7" s="520"/>
      <c r="D7" s="378" t="s">
        <v>210</v>
      </c>
      <c r="E7" s="379" t="s">
        <v>366</v>
      </c>
      <c r="G7" s="5"/>
    </row>
    <row r="8" spans="1:7">
      <c r="A8" s="330">
        <v>1</v>
      </c>
      <c r="B8" s="380" t="s">
        <v>40</v>
      </c>
      <c r="C8" s="381">
        <v>591939907.02999997</v>
      </c>
      <c r="D8" s="381"/>
      <c r="E8" s="382">
        <v>591939907.02999997</v>
      </c>
      <c r="F8" s="20"/>
    </row>
    <row r="9" spans="1:7">
      <c r="A9" s="330">
        <v>2</v>
      </c>
      <c r="B9" s="380" t="s">
        <v>41</v>
      </c>
      <c r="C9" s="381">
        <v>2047466869.1299999</v>
      </c>
      <c r="D9" s="381"/>
      <c r="E9" s="382">
        <v>2047466869.1299999</v>
      </c>
      <c r="F9" s="20"/>
    </row>
    <row r="10" spans="1:7">
      <c r="A10" s="330">
        <v>3</v>
      </c>
      <c r="B10" s="380" t="s">
        <v>42</v>
      </c>
      <c r="C10" s="381">
        <v>780473805.75</v>
      </c>
      <c r="D10" s="381"/>
      <c r="E10" s="382">
        <v>780473805.75</v>
      </c>
      <c r="F10" s="20"/>
    </row>
    <row r="11" spans="1:7">
      <c r="A11" s="330">
        <v>4</v>
      </c>
      <c r="B11" s="380" t="s">
        <v>43</v>
      </c>
      <c r="C11" s="381">
        <v>303.24</v>
      </c>
      <c r="D11" s="381"/>
      <c r="E11" s="382">
        <v>303.24</v>
      </c>
      <c r="F11" s="20"/>
    </row>
    <row r="12" spans="1:7">
      <c r="A12" s="330">
        <v>5</v>
      </c>
      <c r="B12" s="380" t="s">
        <v>44</v>
      </c>
      <c r="C12" s="381">
        <v>1781491553.0138998</v>
      </c>
      <c r="D12" s="381"/>
      <c r="E12" s="382">
        <v>1781491553.0138998</v>
      </c>
      <c r="F12" s="20"/>
    </row>
    <row r="13" spans="1:7">
      <c r="A13" s="330">
        <v>6.1</v>
      </c>
      <c r="B13" s="383" t="s">
        <v>45</v>
      </c>
      <c r="C13" s="384">
        <v>12468719523.097799</v>
      </c>
      <c r="D13" s="381">
        <v>0</v>
      </c>
      <c r="E13" s="382">
        <v>12468719523.097799</v>
      </c>
      <c r="F13" s="20"/>
    </row>
    <row r="14" spans="1:7">
      <c r="A14" s="330">
        <v>6.2</v>
      </c>
      <c r="B14" s="385" t="s">
        <v>46</v>
      </c>
      <c r="C14" s="384">
        <v>-829260780.96410012</v>
      </c>
      <c r="D14" s="381">
        <v>0</v>
      </c>
      <c r="E14" s="382">
        <v>-829260780.96410012</v>
      </c>
      <c r="F14" s="20"/>
    </row>
    <row r="15" spans="1:7">
      <c r="A15" s="330">
        <v>6</v>
      </c>
      <c r="B15" s="380" t="s">
        <v>47</v>
      </c>
      <c r="C15" s="381">
        <v>11639458742.133699</v>
      </c>
      <c r="D15" s="381">
        <v>0</v>
      </c>
      <c r="E15" s="382">
        <v>11639458742.133699</v>
      </c>
      <c r="F15" s="20"/>
    </row>
    <row r="16" spans="1:7">
      <c r="A16" s="330">
        <v>7</v>
      </c>
      <c r="B16" s="380" t="s">
        <v>48</v>
      </c>
      <c r="C16" s="381">
        <v>150499774.32879999</v>
      </c>
      <c r="D16" s="381"/>
      <c r="E16" s="382">
        <v>150499774.32879999</v>
      </c>
      <c r="F16" s="20"/>
    </row>
    <row r="17" spans="1:7">
      <c r="A17" s="330">
        <v>8</v>
      </c>
      <c r="B17" s="380" t="s">
        <v>209</v>
      </c>
      <c r="C17" s="381">
        <v>100161763.332</v>
      </c>
      <c r="D17" s="381"/>
      <c r="E17" s="382">
        <v>100161763.332</v>
      </c>
      <c r="F17" s="331"/>
      <c r="G17" s="118"/>
    </row>
    <row r="18" spans="1:7">
      <c r="A18" s="330">
        <v>9</v>
      </c>
      <c r="B18" s="380" t="s">
        <v>49</v>
      </c>
      <c r="C18" s="381">
        <v>148442418.79999998</v>
      </c>
      <c r="D18" s="381">
        <v>36163396.802810289</v>
      </c>
      <c r="E18" s="382">
        <v>112279021.9971897</v>
      </c>
      <c r="F18" s="20"/>
      <c r="G18" s="118"/>
    </row>
    <row r="19" spans="1:7">
      <c r="A19" s="330">
        <v>10</v>
      </c>
      <c r="B19" s="380" t="s">
        <v>50</v>
      </c>
      <c r="C19" s="381">
        <v>514261011.81</v>
      </c>
      <c r="D19" s="381">
        <v>122988437.70999999</v>
      </c>
      <c r="E19" s="382">
        <v>391272574.10000002</v>
      </c>
      <c r="F19" s="20"/>
      <c r="G19" s="118"/>
    </row>
    <row r="20" spans="1:7">
      <c r="A20" s="330">
        <v>11</v>
      </c>
      <c r="B20" s="380" t="s">
        <v>51</v>
      </c>
      <c r="C20" s="381">
        <v>231874336.66339999</v>
      </c>
      <c r="D20" s="381">
        <v>58623336</v>
      </c>
      <c r="E20" s="382">
        <v>173251000.66339999</v>
      </c>
      <c r="F20" s="20"/>
    </row>
    <row r="21" spans="1:7" ht="26.25" thickBot="1">
      <c r="A21" s="200"/>
      <c r="B21" s="332" t="s">
        <v>368</v>
      </c>
      <c r="C21" s="260">
        <f>SUM(C8:C12, C15:C20)</f>
        <v>17986070485.2318</v>
      </c>
      <c r="D21" s="260">
        <f>SUM(D8:D12, D15:D20)</f>
        <v>217775170.51281029</v>
      </c>
      <c r="E21" s="386">
        <f>SUM(E8:E12, E15:E20)</f>
        <v>17768295314.718987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" sqref="B1:B2"/>
      <selection pane="topRight" activeCell="B1" sqref="B1:B2"/>
      <selection pane="bottomLeft" activeCell="B1" sqref="B1:B2"/>
      <selection pane="bottomRight" activeCell="B15" sqref="B15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455</v>
      </c>
    </row>
    <row r="2" spans="1:6" s="111" customFormat="1" ht="15.75" customHeight="1">
      <c r="A2" s="2" t="s">
        <v>36</v>
      </c>
      <c r="B2" s="454">
        <v>43921</v>
      </c>
      <c r="C2" s="4"/>
      <c r="D2" s="4"/>
      <c r="E2" s="4"/>
      <c r="F2" s="4"/>
    </row>
    <row r="3" spans="1:6" s="111" customFormat="1" ht="15.75" customHeight="1">
      <c r="C3" s="4"/>
      <c r="D3" s="4"/>
      <c r="E3" s="4"/>
      <c r="F3" s="4"/>
    </row>
    <row r="4" spans="1:6" s="111" customFormat="1" ht="13.5" thickBot="1">
      <c r="A4" s="111" t="s">
        <v>90</v>
      </c>
      <c r="B4" s="333" t="s">
        <v>345</v>
      </c>
      <c r="C4" s="112" t="s">
        <v>78</v>
      </c>
      <c r="D4" s="4"/>
      <c r="E4" s="4"/>
      <c r="F4" s="4"/>
    </row>
    <row r="5" spans="1:6">
      <c r="A5" s="265">
        <v>1</v>
      </c>
      <c r="B5" s="334" t="s">
        <v>367</v>
      </c>
      <c r="C5" s="266">
        <v>17768295314.718987</v>
      </c>
    </row>
    <row r="6" spans="1:6" s="267" customFormat="1">
      <c r="A6" s="120">
        <v>2.1</v>
      </c>
      <c r="B6" s="262" t="s">
        <v>346</v>
      </c>
      <c r="C6" s="188">
        <v>2091333846.3334</v>
      </c>
    </row>
    <row r="7" spans="1:6" s="96" customFormat="1" outlineLevel="1">
      <c r="A7" s="90">
        <v>2.2000000000000002</v>
      </c>
      <c r="B7" s="91" t="s">
        <v>347</v>
      </c>
      <c r="C7" s="268">
        <v>3028146537.6613998</v>
      </c>
    </row>
    <row r="8" spans="1:6" s="96" customFormat="1" ht="25.5">
      <c r="A8" s="90">
        <v>3</v>
      </c>
      <c r="B8" s="263" t="s">
        <v>348</v>
      </c>
      <c r="C8" s="269">
        <f>SUM(C5:C7)</f>
        <v>22887775698.713787</v>
      </c>
    </row>
    <row r="9" spans="1:6" s="267" customFormat="1">
      <c r="A9" s="120">
        <v>4</v>
      </c>
      <c r="B9" s="122" t="s">
        <v>93</v>
      </c>
      <c r="C9" s="188">
        <v>230135263.11740002</v>
      </c>
    </row>
    <row r="10" spans="1:6" s="96" customFormat="1" outlineLevel="1">
      <c r="A10" s="90">
        <v>5.0999999999999996</v>
      </c>
      <c r="B10" s="91" t="s">
        <v>349</v>
      </c>
      <c r="C10" s="268">
        <v>-1163412580.5790501</v>
      </c>
    </row>
    <row r="11" spans="1:6" s="96" customFormat="1" outlineLevel="1">
      <c r="A11" s="90">
        <v>5.2</v>
      </c>
      <c r="B11" s="91" t="s">
        <v>350</v>
      </c>
      <c r="C11" s="268">
        <v>-2940390184.9081717</v>
      </c>
    </row>
    <row r="12" spans="1:6" s="96" customFormat="1">
      <c r="A12" s="90">
        <v>6</v>
      </c>
      <c r="B12" s="261" t="s">
        <v>92</v>
      </c>
      <c r="C12" s="268">
        <v>405371746</v>
      </c>
    </row>
    <row r="13" spans="1:6" s="96" customFormat="1" ht="13.5" thickBot="1">
      <c r="A13" s="92">
        <v>7</v>
      </c>
      <c r="B13" s="264" t="s">
        <v>296</v>
      </c>
      <c r="C13" s="270">
        <f>SUM(C8:C12)</f>
        <v>19419479942.343964</v>
      </c>
    </row>
    <row r="15" spans="1:6" ht="25.5">
      <c r="A15" s="284"/>
      <c r="B15" s="97" t="s">
        <v>523</v>
      </c>
    </row>
    <row r="16" spans="1:6">
      <c r="A16" s="284"/>
      <c r="B16" s="284"/>
    </row>
    <row r="17" spans="1:5" ht="15">
      <c r="A17" s="279"/>
      <c r="B17" s="280"/>
      <c r="C17" s="284"/>
      <c r="D17" s="284"/>
      <c r="E17" s="284"/>
    </row>
    <row r="18" spans="1:5" ht="15">
      <c r="A18" s="285"/>
      <c r="B18" s="286"/>
      <c r="C18" s="284"/>
      <c r="D18" s="284"/>
      <c r="E18" s="284"/>
    </row>
    <row r="19" spans="1:5">
      <c r="A19" s="287"/>
      <c r="B19" s="281"/>
      <c r="C19" s="284"/>
      <c r="D19" s="284"/>
      <c r="E19" s="284"/>
    </row>
    <row r="20" spans="1:5">
      <c r="A20" s="288"/>
      <c r="B20" s="282"/>
      <c r="C20" s="284"/>
      <c r="D20" s="284"/>
      <c r="E20" s="284"/>
    </row>
    <row r="21" spans="1:5">
      <c r="A21" s="288"/>
      <c r="B21" s="286"/>
      <c r="C21" s="284"/>
      <c r="D21" s="284"/>
      <c r="E21" s="284"/>
    </row>
    <row r="22" spans="1:5">
      <c r="A22" s="287"/>
      <c r="B22" s="283"/>
      <c r="C22" s="284"/>
      <c r="D22" s="284"/>
      <c r="E22" s="284"/>
    </row>
    <row r="23" spans="1:5">
      <c r="A23" s="288"/>
      <c r="B23" s="282"/>
      <c r="C23" s="284"/>
      <c r="D23" s="284"/>
      <c r="E23" s="284"/>
    </row>
    <row r="24" spans="1:5">
      <c r="A24" s="288"/>
      <c r="B24" s="282"/>
      <c r="C24" s="284"/>
      <c r="D24" s="284"/>
      <c r="E24" s="284"/>
    </row>
    <row r="25" spans="1:5">
      <c r="A25" s="288"/>
      <c r="B25" s="289"/>
      <c r="C25" s="284"/>
      <c r="D25" s="284"/>
      <c r="E25" s="284"/>
    </row>
    <row r="26" spans="1:5">
      <c r="A26" s="288"/>
      <c r="B26" s="286"/>
      <c r="C26" s="284"/>
      <c r="D26" s="284"/>
      <c r="E26" s="284"/>
    </row>
    <row r="27" spans="1:5">
      <c r="A27" s="284"/>
      <c r="B27" s="290"/>
      <c r="C27" s="284"/>
      <c r="D27" s="284"/>
      <c r="E27" s="284"/>
    </row>
    <row r="28" spans="1:5">
      <c r="A28" s="284"/>
      <c r="B28" s="290"/>
      <c r="C28" s="284"/>
      <c r="D28" s="284"/>
      <c r="E28" s="284"/>
    </row>
    <row r="29" spans="1:5">
      <c r="A29" s="284"/>
      <c r="B29" s="290"/>
      <c r="C29" s="284"/>
      <c r="D29" s="284"/>
      <c r="E29" s="284"/>
    </row>
    <row r="30" spans="1:5">
      <c r="A30" s="284"/>
      <c r="B30" s="290"/>
      <c r="C30" s="284"/>
      <c r="D30" s="284"/>
      <c r="E30" s="284"/>
    </row>
    <row r="31" spans="1:5">
      <c r="A31" s="284"/>
      <c r="B31" s="290"/>
      <c r="C31" s="284"/>
      <c r="D31" s="284"/>
      <c r="E31" s="284"/>
    </row>
    <row r="32" spans="1:5">
      <c r="A32" s="284"/>
      <c r="B32" s="290"/>
      <c r="C32" s="284"/>
      <c r="D32" s="284"/>
      <c r="E32" s="284"/>
    </row>
    <row r="33" spans="1:5">
      <c r="A33" s="284"/>
      <c r="B33" s="290"/>
      <c r="C33" s="284"/>
      <c r="D33" s="284"/>
      <c r="E33" s="284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2020-05-07T10:56:21Z</dcterms:modified>
</cp:coreProperties>
</file>