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4015" windowHeight="693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C45" i="69" l="1"/>
  <c r="C37" i="69"/>
  <c r="C15" i="69"/>
  <c r="C25" i="69" s="1"/>
  <c r="G34" i="85" l="1"/>
  <c r="F34" i="85"/>
  <c r="D34" i="85"/>
  <c r="C34" i="85"/>
  <c r="G14" i="83" l="1"/>
  <c r="F14" i="83"/>
  <c r="D14" i="83"/>
  <c r="C14" i="83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E15" i="92"/>
  <c r="E14" i="92" s="1"/>
  <c r="C14" i="92"/>
  <c r="N13" i="92"/>
  <c r="N12" i="92"/>
  <c r="E12" i="92"/>
  <c r="N11" i="92"/>
  <c r="E11" i="92"/>
  <c r="N10" i="92"/>
  <c r="E10" i="92"/>
  <c r="N9" i="92"/>
  <c r="E9" i="92"/>
  <c r="N8" i="92"/>
  <c r="E8" i="92"/>
  <c r="E7" i="92" s="1"/>
  <c r="C7" i="92"/>
  <c r="N7" i="92" l="1"/>
  <c r="N14" i="92"/>
  <c r="N21" i="92" s="1"/>
  <c r="E21" i="92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K22" i="90" l="1"/>
  <c r="L22" i="90"/>
  <c r="M22" i="90"/>
  <c r="N22" i="90"/>
  <c r="O22" i="90"/>
  <c r="P22" i="90"/>
  <c r="Q22" i="90"/>
  <c r="R22" i="90"/>
  <c r="S22" i="90"/>
  <c r="D21" i="88" l="1"/>
  <c r="E21" i="88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<sst xmlns="http://schemas.openxmlformats.org/spreadsheetml/2006/main" count="747" uniqueCount="521">
  <si>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</si>
  <si>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</si>
  <si>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</si>
  <si>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</si>
  <si>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</si>
  <si>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</si>
  <si>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</si>
  <si>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</si>
  <si>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</si>
  <si>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</si>
  <si>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</si>
  <si>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</si>
  <si>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</si>
  <si>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</si>
  <si>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</si>
  <si>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</si>
  <si>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</si>
  <si>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</si>
  <si>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</si>
  <si>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</si>
  <si>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</si>
  <si>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</si>
  <si>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</si>
  <si>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</si>
  <si>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</si>
  <si>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</si>
  <si>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</si>
  <si>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</si>
  <si>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</si>
  <si>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</si>
  <si>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</si>
  <si>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</si>
  <si>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</si>
  <si>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</si>
  <si>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</si>
  <si>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</si>
  <si>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</si>
  <si>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</si>
  <si>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</si>
  <si>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</si>
  <si>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</si>
  <si>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</si>
  <si>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</si>
  <si>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</si>
  <si>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</si>
  <si>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</si>
  <si>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</si>
  <si>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</si>
  <si>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</si>
  <si>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</si>
  <si>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</si>
  <si>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</si>
  <si>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</si>
  <si>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</si>
  <si>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</si>
  <si>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</si>
  <si>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</si>
  <si>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</si>
  <si>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</si>
  <si>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</si>
  <si>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</si>
  <si>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</si>
  <si>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</si>
  <si>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</si>
  <si>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</si>
  <si>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</si>
  <si>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</si>
  <si>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</si>
  <si>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</si>
  <si>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</si>
  <si>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</si>
  <si>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</si>
  <si>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</si>
  <si>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</si>
  <si>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</si>
  <si>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</si>
  <si>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</si>
  <si>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</si>
  <si>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</si>
  <si>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</si>
  <si>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</si>
  <si>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</si>
  <si>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</si>
  <si>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</si>
  <si>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</si>
  <si>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</si>
  <si>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</si>
  <si>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</si>
  <si>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</si>
  <si>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</si>
  <si>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</si>
  <si>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</si>
  <si>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</si>
  <si>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</si>
  <si>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</si>
  <si>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</si>
  <si>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</si>
  <si>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</si>
  <si>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</si>
  <si>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</si>
  <si>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</si>
  <si>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</si>
  <si>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</si>
  <si>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</si>
  <si>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</si>
  <si>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</si>
  <si>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</si>
  <si>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</si>
  <si>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</si>
  <si>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</si>
  <si>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</si>
  <si>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</si>
  <si>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</si>
  <si>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</si>
  <si>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</si>
  <si>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</si>
  <si>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</si>
  <si>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</si>
  <si>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</si>
  <si>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</si>
  <si>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</si>
  <si>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</si>
  <si>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</si>
  <si>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</si>
  <si>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</si>
  <si>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</si>
  <si>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</si>
  <si>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</si>
  <si>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</si>
  <si>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</si>
  <si>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</si>
  <si>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</si>
  <si>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</si>
  <si>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</si>
  <si>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</si>
  <si>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</si>
  <si>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</si>
  <si>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</si>
  <si>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</si>
  <si>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</si>
  <si>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</si>
  <si>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</si>
  <si>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</si>
  <si>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</si>
  <si>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</si>
  <si>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</si>
  <si>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</si>
  <si>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</si>
  <si>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</si>
  <si>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</si>
  <si>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</si>
  <si>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</si>
  <si>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</si>
  <si>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</si>
  <si>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</si>
  <si>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</si>
  <si>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</si>
  <si>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</si>
  <si>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</si>
  <si>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</si>
  <si>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</si>
  <si>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</si>
  <si>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</si>
  <si>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</si>
  <si>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</si>
  <si>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</si>
  <si>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</si>
  <si>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</si>
  <si>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</si>
  <si>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</si>
  <si>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</si>
  <si>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</si>
  <si>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</si>
  <si>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</si>
  <si>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</si>
  <si>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</si>
  <si>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</si>
  <si>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</si>
  <si>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</si>
  <si>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</si>
  <si>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</si>
  <si>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</si>
  <si>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</si>
  <si>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</si>
  <si>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</si>
  <si>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</si>
  <si>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</si>
  <si>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</si>
  <si>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</si>
  <si>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</si>
  <si>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</si>
  <si>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</si>
  <si>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</si>
  <si>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</si>
  <si>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</si>
  <si>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</si>
  <si>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</si>
  <si>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</si>
  <si>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</si>
  <si>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</si>
  <si>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</si>
  <si>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</si>
  <si>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</si>
  <si>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</si>
  <si>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</si>
  <si>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</si>
  <si>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</si>
  <si>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</si>
  <si>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</si>
  <si>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</si>
  <si>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</si>
  <si>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</si>
  <si>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</si>
  <si>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</si>
  <si>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</si>
  <si>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</si>
  <si>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</si>
  <si>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</si>
  <si>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</si>
  <si>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</si>
  <si>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</si>
  <si>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</si>
  <si>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</si>
  <si>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</si>
  <si>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</si>
  <si>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</si>
  <si>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</si>
  <si>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</si>
  <si>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</si>
  <si>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</si>
  <si>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</si>
  <si>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</si>
  <si>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</si>
  <si>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</si>
  <si>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</si>
  <si>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</si>
  <si>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</si>
  <si>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</si>
  <si>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</si>
  <si>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</si>
  <si>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</si>
  <si>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</si>
  <si>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</si>
  <si>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</si>
  <si>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</si>
  <si>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</si>
  <si>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</si>
  <si>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</si>
  <si>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</si>
  <si>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</si>
  <si>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</si>
  <si>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</si>
  <si>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</si>
  <si>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</si>
  <si>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</si>
  <si>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</si>
  <si>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</si>
  <si>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</si>
  <si>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</si>
  <si>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</si>
  <si>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</si>
  <si>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</si>
  <si>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</si>
  <si>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</si>
  <si>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</si>
  <si>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</si>
  <si>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</si>
  <si>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</si>
  <si>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</si>
  <si>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</si>
  <si>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</si>
  <si>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</si>
  <si>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</si>
  <si>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</si>
  <si>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</si>
  <si>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</si>
  <si>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</si>
  <si>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</si>
  <si>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</si>
  <si>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</si>
  <si>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</si>
  <si>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</si>
  <si>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</si>
  <si>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</si>
  <si>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</si>
  <si>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</si>
  <si>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</si>
  <si>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</si>
  <si>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</si>
  <si>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</si>
  <si>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</si>
  <si>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</si>
  <si>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</si>
  <si>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</si>
  <si>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</si>
  <si>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</si>
  <si>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</si>
  <si>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</si>
  <si>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</si>
  <si>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</si>
  <si>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</si>
  <si>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</si>
  <si>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</si>
  <si>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</si>
  <si>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</si>
  <si>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</si>
  <si>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</si>
  <si>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</si>
  <si>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</si>
  <si>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</si>
  <si>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</si>
  <si>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</si>
  <si>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</si>
  <si>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</si>
  <si>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</si>
  <si>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</si>
  <si>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</si>
  <si>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</si>
  <si>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</si>
  <si>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</si>
  <si>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</si>
  <si>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</si>
  <si>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</si>
  <si>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</si>
  <si>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</si>
  <si>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</si>
  <si>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</si>
  <si>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</si>
  <si>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</si>
  <si>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</si>
  <si>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</si>
  <si>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</si>
  <si>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</si>
  <si>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</si>
  <si>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</si>
  <si>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</si>
  <si>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</si>
  <si>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</si>
  <si>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</si>
  <si>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</si>
  <si>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</si>
  <si>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</si>
  <si>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</si>
  <si>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</si>
  <si>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</si>
  <si>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</si>
  <si>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</si>
  <si>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</si>
  <si>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</si>
  <si>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</si>
  <si>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</si>
  <si>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</si>
  <si>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</si>
  <si>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</si>
  <si>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</si>
  <si>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</si>
  <si>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</si>
  <si>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</si>
  <si>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</si>
  <si>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</si>
  <si>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</si>
  <si>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</si>
  <si>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</si>
  <si>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</si>
  <si>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</si>
  <si>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</si>
  <si>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</si>
  <si>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</si>
  <si>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</si>
  <si>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</si>
  <si>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</si>
  <si>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</si>
  <si>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</si>
  <si>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</si>
  <si>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</si>
  <si>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</si>
  <si>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</si>
  <si>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</si>
  <si>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</si>
  <si>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</si>
  <si>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</si>
  <si>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</si>
  <si>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</si>
  <si>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</si>
  <si>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</si>
  <si>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</si>
  <si>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</si>
  <si>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</si>
  <si>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</si>
  <si>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</si>
  <si>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</si>
  <si>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</si>
  <si>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</si>
  <si>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</si>
  <si>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</si>
  <si>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</si>
  <si>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</si>
  <si>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</si>
  <si>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</si>
  <si>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</si>
  <si>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</si>
  <si>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</si>
  <si>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</si>
  <si>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</si>
  <si>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</si>
  <si>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</si>
  <si>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</si>
  <si>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</si>
  <si>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</si>
  <si>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</si>
  <si>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</si>
  <si>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</si>
  <si>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</si>
  <si>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</si>
  <si>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</si>
  <si>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</si>
  <si>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</si>
  <si>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</si>
  <si>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</si>
  <si>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</si>
  <si>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</si>
  <si>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</si>
  <si>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</si>
  <si>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</si>
  <si>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</si>
  <si>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</si>
  <si>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</si>
  <si>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</si>
  <si>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</si>
  <si>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</si>
  <si>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</si>
  <si>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</si>
  <si>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</si>
  <si>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</si>
  <si>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</si>
  <si>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</si>
  <si>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</si>
  <si>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</si>
  <si>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</si>
  <si>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</si>
  <si>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</si>
  <si>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</si>
  <si>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</si>
  <si>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</si>
  <si>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</si>
  <si>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</si>
  <si>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</si>
  <si>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</si>
  <si>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</si>
  <si>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</si>
  <si>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Less:  Reserves</t>
  </si>
  <si>
    <t>6.2.1</t>
  </si>
  <si>
    <t>Less: General Reserve</t>
  </si>
  <si>
    <t xml:space="preserve">General Reserve </t>
  </si>
  <si>
    <t>კოეფიციენტი</t>
  </si>
  <si>
    <t>თანხა (ლარი)</t>
  </si>
  <si>
    <t>Bank of Georgia</t>
  </si>
  <si>
    <t xml:space="preserve">Neil Janin </t>
  </si>
  <si>
    <t>Archil Gachechiladze</t>
  </si>
  <si>
    <t>www.bog.ge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</si>
  <si>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</si>
  <si>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</si>
  <si>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</si>
  <si>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</si>
  <si>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</si>
  <si>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</si>
  <si>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</si>
  <si>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</si>
  <si>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</si>
  <si>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</si>
  <si>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</si>
  <si>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</si>
  <si>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</si>
  <si>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</si>
  <si>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</si>
  <si>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</si>
  <si>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</si>
  <si>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</si>
  <si>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</si>
  <si>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</si>
  <si>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</si>
  <si>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</si>
  <si>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</si>
  <si>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</si>
  <si>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</si>
  <si>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</si>
  <si>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</si>
  <si>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</si>
  <si>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</si>
  <si>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</si>
  <si>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</si>
  <si>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</si>
  <si>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</si>
  <si>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</si>
  <si>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</si>
  <si>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</si>
  <si>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</si>
  <si>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</si>
  <si>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</si>
  <si>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</si>
  <si>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</si>
  <si>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</si>
  <si>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</si>
  <si>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</si>
  <si>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</si>
  <si>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Tamaz Giorgadze</t>
  </si>
  <si>
    <t xml:space="preserve">Alasdair Breach </t>
  </si>
  <si>
    <t>Hanna Loikkanen</t>
  </si>
  <si>
    <t>Jonathan Muir</t>
  </si>
  <si>
    <t>QUILLEN III CECIL DYER</t>
  </si>
  <si>
    <t>Andreas Wolf</t>
  </si>
  <si>
    <t>Veronique mccarroll</t>
  </si>
  <si>
    <t>Levan Kulijanishvili</t>
  </si>
  <si>
    <t xml:space="preserve">Mikheil Gomarteli </t>
  </si>
  <si>
    <t>Giorgi Chiladze</t>
  </si>
  <si>
    <t>Vakhtang Bobokhidze</t>
  </si>
  <si>
    <t>Sulkhan Gvalia</t>
  </si>
  <si>
    <t>Giorgi Pailodze</t>
  </si>
  <si>
    <t>Bank of Georgia Group Plc</t>
  </si>
  <si>
    <t>JSC BGEO Group</t>
  </si>
  <si>
    <t>JSC Georgia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</si>
</sst>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6" formatCode="[$-409]d\-mmm\-yyyy;@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59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1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4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93" fontId="88" fillId="0" borderId="13" xfId="0" applyNumberFormat="1" applyFont="1" applyBorder="1" applyAlignment="1">
      <alignment vertical="center"/>
    </xf>
    <xf numFmtId="167" fontId="92" fillId="0" borderId="0" xfId="0" applyNumberFormat="1" applyFont="1" applyBorder="1" applyAlignment="1">
      <alignment horizont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6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6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2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0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2" xfId="0" applyFont="1" applyFill="1" applyBorder="1" applyAlignment="1">
      <alignment horizontal="left"/>
    </xf>
    <xf numFmtId="0" fontId="100" fillId="3" borderId="83" xfId="0" applyFont="1" applyFill="1" applyBorder="1" applyAlignment="1">
      <alignment horizontal="left"/>
    </xf>
    <xf numFmtId="0" fontId="4" fillId="3" borderId="86" xfId="0" applyFont="1" applyFill="1" applyBorder="1" applyAlignment="1">
      <alignment vertical="center"/>
    </xf>
    <xf numFmtId="0" fontId="3" fillId="3" borderId="87" xfId="0" applyFont="1" applyFill="1" applyBorder="1" applyAlignment="1">
      <alignment vertical="center"/>
    </xf>
    <xf numFmtId="0" fontId="3" fillId="3" borderId="88" xfId="0" applyFont="1" applyFill="1" applyBorder="1" applyAlignment="1">
      <alignment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vertical="center"/>
    </xf>
    <xf numFmtId="0" fontId="4" fillId="0" borderId="8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vertical="center"/>
    </xf>
    <xf numFmtId="169" fontId="9" fillId="37" borderId="27" xfId="20" applyBorder="1"/>
    <xf numFmtId="169" fontId="9" fillId="37" borderId="93" xfId="20" applyBorder="1"/>
    <xf numFmtId="169" fontId="9" fillId="37" borderId="28" xfId="20" applyBorder="1"/>
    <xf numFmtId="0" fontId="3" fillId="0" borderId="96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4" xfId="0" applyFont="1" applyFill="1" applyBorder="1" applyAlignment="1">
      <alignment horizontal="center" vertical="center" wrapText="1"/>
    </xf>
    <xf numFmtId="0" fontId="86" fillId="0" borderId="85" xfId="0" applyFont="1" applyFill="1" applyBorder="1" applyAlignment="1">
      <alignment horizontal="center" vertical="center" wrapText="1"/>
    </xf>
    <xf numFmtId="0" fontId="84" fillId="0" borderId="84" xfId="0" applyFont="1" applyFill="1" applyBorder="1"/>
    <xf numFmtId="0" fontId="84" fillId="0" borderId="84" xfId="0" applyFont="1" applyFill="1" applyBorder="1" applyAlignment="1">
      <alignment horizontal="left" indent="1"/>
    </xf>
    <xf numFmtId="0" fontId="88" fillId="0" borderId="84" xfId="0" applyFont="1" applyFill="1" applyBorder="1" applyAlignment="1">
      <alignment horizontal="left" indent="1"/>
    </xf>
    <xf numFmtId="169" fontId="9" fillId="37" borderId="100" xfId="20" applyBorder="1"/>
    <xf numFmtId="0" fontId="95" fillId="0" borderId="0" xfId="11" applyFont="1" applyFill="1" applyBorder="1" applyProtection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4" xfId="0" applyFont="1" applyFill="1" applyBorder="1" applyAlignment="1">
      <alignment horizontal="left" vertical="center" wrapText="1"/>
    </xf>
    <xf numFmtId="0" fontId="4" fillId="36" borderId="8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4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4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4" xfId="0" applyFont="1" applyBorder="1" applyAlignment="1">
      <alignment vertical="center" wrapText="1"/>
    </xf>
    <xf numFmtId="14" fontId="2" fillId="3" borderId="84" xfId="8" quotePrefix="1" applyNumberFormat="1" applyFont="1" applyFill="1" applyBorder="1" applyAlignment="1" applyProtection="1">
      <alignment horizontal="left"/>
      <protection locked="0"/>
    </xf>
    <xf numFmtId="3" fontId="105" fillId="36" borderId="84" xfId="0" applyNumberFormat="1" applyFont="1" applyFill="1" applyBorder="1" applyAlignment="1">
      <alignment vertical="center" wrapText="1"/>
    </xf>
    <xf numFmtId="3" fontId="105" fillId="36" borderId="85" xfId="0" applyNumberFormat="1" applyFont="1" applyFill="1" applyBorder="1" applyAlignment="1">
      <alignment vertical="center" wrapText="1"/>
    </xf>
    <xf numFmtId="3" fontId="105" fillId="0" borderId="84" xfId="0" applyNumberFormat="1" applyFont="1" applyBorder="1" applyAlignment="1">
      <alignment vertical="center" wrapText="1"/>
    </xf>
    <xf numFmtId="3" fontId="105" fillId="0" borderId="85" xfId="0" applyNumberFormat="1" applyFont="1" applyBorder="1" applyAlignment="1">
      <alignment vertical="center" wrapText="1"/>
    </xf>
    <xf numFmtId="3" fontId="105" fillId="0" borderId="84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4" xfId="17" applyFill="1" applyBorder="1" applyAlignment="1" applyProtection="1"/>
    <xf numFmtId="49" fontId="84" fillId="0" borderId="84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193" fontId="106" fillId="36" borderId="13" xfId="0" applyNumberFormat="1" applyFont="1" applyFill="1" applyBorder="1" applyAlignment="1">
      <alignment vertical="center"/>
    </xf>
    <xf numFmtId="193" fontId="107" fillId="36" borderId="16" xfId="0" applyNumberFormat="1" applyFont="1" applyFill="1" applyBorder="1" applyAlignment="1">
      <alignment vertical="center"/>
    </xf>
    <xf numFmtId="193" fontId="107" fillId="36" borderId="61" xfId="0" applyNumberFormat="1" applyFont="1" applyFill="1" applyBorder="1" applyAlignment="1">
      <alignment vertical="center"/>
    </xf>
    <xf numFmtId="0" fontId="84" fillId="0" borderId="11" xfId="0" applyFont="1" applyBorder="1" applyAlignment="1">
      <alignment horizontal="left" wrapText="1"/>
    </xf>
    <xf numFmtId="0" fontId="88" fillId="0" borderId="11" xfId="0" applyFont="1" applyBorder="1" applyAlignment="1">
      <alignment horizontal="left" wrapText="1" indent="3"/>
    </xf>
    <xf numFmtId="0" fontId="84" fillId="0" borderId="12" xfId="0" applyFont="1" applyBorder="1" applyAlignment="1">
      <alignment horizontal="left" wrapText="1" indent="1"/>
    </xf>
    <xf numFmtId="167" fontId="106" fillId="0" borderId="65" xfId="0" applyNumberFormat="1" applyFont="1" applyBorder="1" applyAlignment="1">
      <alignment horizontal="center"/>
    </xf>
    <xf numFmtId="167" fontId="106" fillId="0" borderId="63" xfId="0" applyNumberFormat="1" applyFont="1" applyBorder="1" applyAlignment="1">
      <alignment horizontal="center"/>
    </xf>
    <xf numFmtId="167" fontId="107" fillId="36" borderId="62" xfId="0" applyNumberFormat="1" applyFont="1" applyFill="1" applyBorder="1" applyAlignment="1">
      <alignment horizontal="center"/>
    </xf>
    <xf numFmtId="0" fontId="94" fillId="0" borderId="69" xfId="0" applyFont="1" applyBorder="1" applyAlignment="1">
      <alignment horizontal="left" wrapText="1"/>
    </xf>
    <xf numFmtId="0" fontId="94" fillId="0" borderId="68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0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4" xfId="0" applyFont="1" applyFill="1" applyBorder="1" applyAlignment="1">
      <alignment horizontal="center" vertical="center" wrapText="1"/>
    </xf>
    <xf numFmtId="0" fontId="84" fillId="0" borderId="84" xfId="0" applyFont="1" applyFill="1" applyBorder="1" applyAlignment="1">
      <alignment horizontal="center" vertical="center" wrapText="1"/>
    </xf>
    <xf numFmtId="0" fontId="45" fillId="0" borderId="84" xfId="11" applyFont="1" applyFill="1" applyBorder="1" applyAlignment="1" applyProtection="1">
      <alignment horizontal="center" vertical="center" wrapText="1"/>
    </xf>
    <xf numFmtId="0" fontId="45" fillId="0" borderId="85" xfId="11" applyFont="1" applyFill="1" applyBorder="1" applyAlignment="1" applyProtection="1">
      <alignment horizontal="center" vertical="center" wrapText="1"/>
    </xf>
    <xf numFmtId="0" fontId="45" fillId="0" borderId="74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3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6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5" xfId="13" applyFont="1" applyFill="1" applyBorder="1" applyAlignment="1" applyProtection="1">
      <alignment horizontal="center" vertical="center" wrapText="1"/>
      <protection locked="0"/>
    </xf>
    <xf numFmtId="0" fontId="99" fillId="3" borderId="67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3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6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5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86" fillId="0" borderId="78" xfId="0" applyFont="1" applyBorder="1" applyAlignment="1">
      <alignment horizontal="center"/>
    </xf>
    <xf numFmtId="0" fontId="86" fillId="0" borderId="79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85" fillId="0" borderId="84" xfId="0" applyFont="1" applyBorder="1"/>
    <xf numFmtId="14" fontId="2" fillId="0" borderId="0" xfId="0" applyNumberFormat="1" applyFont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" fillId="37" borderId="100" xfId="20962" applyNumberFormat="1" applyFont="1" applyFill="1" applyBorder="1"/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6" xfId="20962" applyNumberFormat="1" applyFont="1" applyFill="1" applyBorder="1" applyAlignment="1" applyProtection="1">
      <alignment vertical="center"/>
      <protection locked="0"/>
    </xf>
    <xf numFmtId="10" fontId="2" fillId="0" borderId="3" xfId="20962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84" fillId="0" borderId="84" xfId="7" applyNumberFormat="1" applyFont="1" applyFill="1" applyBorder="1" applyAlignment="1">
      <alignment horizontal="center" vertical="center"/>
    </xf>
    <xf numFmtId="164" fontId="84" fillId="0" borderId="85" xfId="7" applyNumberFormat="1" applyFont="1" applyFill="1" applyBorder="1" applyAlignment="1">
      <alignment horizontal="center" vertical="center"/>
    </xf>
    <xf numFmtId="164" fontId="88" fillId="0" borderId="84" xfId="7" applyNumberFormat="1" applyFont="1" applyFill="1" applyBorder="1" applyAlignment="1">
      <alignment horizontal="center" vertical="center"/>
    </xf>
    <xf numFmtId="164" fontId="86" fillId="36" borderId="25" xfId="7" applyNumberFormat="1" applyFont="1" applyFill="1" applyBorder="1" applyAlignment="1">
      <alignment horizontal="center" vertical="center"/>
    </xf>
    <xf numFmtId="164" fontId="86" fillId="36" borderId="26" xfId="7" applyNumberFormat="1" applyFont="1" applyFill="1" applyBorder="1" applyAlignment="1">
      <alignment horizontal="center" vertical="center"/>
    </xf>
    <xf numFmtId="165" fontId="3" fillId="0" borderId="84" xfId="20962" applyNumberFormat="1" applyFont="1" applyFill="1" applyBorder="1" applyAlignment="1">
      <alignment horizontal="left" vertical="center" wrapText="1"/>
    </xf>
    <xf numFmtId="165" fontId="4" fillId="36" borderId="84" xfId="20962" applyNumberFormat="1" applyFont="1" applyFill="1" applyBorder="1" applyAlignment="1">
      <alignment horizontal="left" vertical="center" wrapText="1"/>
    </xf>
    <xf numFmtId="165" fontId="101" fillId="0" borderId="84" xfId="20962" applyNumberFormat="1" applyFont="1" applyFill="1" applyBorder="1" applyAlignment="1">
      <alignment horizontal="left" vertical="center" wrapText="1"/>
    </xf>
    <xf numFmtId="165" fontId="4" fillId="36" borderId="19" xfId="0" applyNumberFormat="1" applyFont="1" applyFill="1" applyBorder="1" applyAlignment="1">
      <alignment horizontal="center" vertical="center" wrapText="1"/>
    </xf>
    <xf numFmtId="165" fontId="103" fillId="0" borderId="25" xfId="20962" applyNumberFormat="1" applyFont="1" applyFill="1" applyBorder="1" applyAlignment="1" applyProtection="1">
      <alignment horizontal="left" vertical="center"/>
    </xf>
    <xf numFmtId="164" fontId="3" fillId="0" borderId="85" xfId="7" applyNumberFormat="1" applyFont="1" applyFill="1" applyBorder="1" applyAlignment="1">
      <alignment horizontal="left" vertical="center" wrapText="1"/>
    </xf>
    <xf numFmtId="164" fontId="97" fillId="0" borderId="26" xfId="7" applyNumberFormat="1" applyFont="1" applyFill="1" applyBorder="1" applyAlignment="1" applyProtection="1">
      <alignment horizontal="left" vertical="center"/>
    </xf>
    <xf numFmtId="164" fontId="3" fillId="36" borderId="85" xfId="7" applyNumberFormat="1" applyFont="1" applyFill="1" applyBorder="1" applyAlignment="1">
      <alignment horizontal="left" vertical="center" wrapText="1"/>
    </xf>
    <xf numFmtId="164" fontId="3" fillId="36" borderId="20" xfId="7" applyNumberFormat="1" applyFont="1" applyFill="1" applyBorder="1" applyAlignment="1">
      <alignment horizontal="center" vertical="center" wrapText="1"/>
    </xf>
    <xf numFmtId="164" fontId="3" fillId="0" borderId="89" xfId="7" applyNumberFormat="1" applyFont="1" applyFill="1" applyBorder="1" applyAlignment="1">
      <alignment vertical="center"/>
    </xf>
    <xf numFmtId="164" fontId="3" fillId="0" borderId="67" xfId="7" applyNumberFormat="1" applyFont="1" applyFill="1" applyBorder="1" applyAlignment="1">
      <alignment vertical="center"/>
    </xf>
    <xf numFmtId="164" fontId="3" fillId="3" borderId="87" xfId="7" applyNumberFormat="1" applyFont="1" applyFill="1" applyBorder="1" applyAlignment="1">
      <alignment vertical="center"/>
    </xf>
    <xf numFmtId="164" fontId="3" fillId="3" borderId="88" xfId="7" applyNumberFormat="1" applyFont="1" applyFill="1" applyBorder="1" applyAlignment="1">
      <alignment vertical="center"/>
    </xf>
    <xf numFmtId="164" fontId="3" fillId="0" borderId="90" xfId="7" applyNumberFormat="1" applyFont="1" applyFill="1" applyBorder="1" applyAlignment="1">
      <alignment vertical="center"/>
    </xf>
    <xf numFmtId="164" fontId="3" fillId="0" borderId="8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84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0" fontId="3" fillId="0" borderId="98" xfId="20962" applyNumberFormat="1" applyFont="1" applyFill="1" applyBorder="1" applyAlignment="1">
      <alignment vertical="center"/>
    </xf>
    <xf numFmtId="10" fontId="3" fillId="0" borderId="99" xfId="20962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95" xfId="7" applyNumberFormat="1" applyFont="1" applyFill="1" applyBorder="1" applyAlignment="1">
      <alignment vertical="center"/>
    </xf>
    <xf numFmtId="196" fontId="0" fillId="0" borderId="0" xfId="0" applyNumberFormat="1"/>
    <xf numFmtId="0" fontId="45" fillId="76" borderId="90" xfId="20964" applyFont="1" applyFill="1" applyBorder="1" applyAlignment="1">
      <alignment vertical="center"/>
    </xf>
    <xf numFmtId="0" fontId="45" fillId="76" borderId="87" xfId="20964" applyFont="1" applyFill="1" applyBorder="1" applyAlignment="1">
      <alignment vertical="center"/>
    </xf>
    <xf numFmtId="0" fontId="45" fillId="76" borderId="10" xfId="20964" applyFont="1" applyFill="1" applyBorder="1" applyAlignment="1">
      <alignment vertical="center"/>
    </xf>
    <xf numFmtId="0" fontId="108" fillId="70" borderId="92" xfId="20964" applyFont="1" applyFill="1" applyBorder="1" applyAlignment="1">
      <alignment horizontal="center" vertical="center"/>
    </xf>
    <xf numFmtId="0" fontId="108" fillId="70" borderId="10" xfId="20964" applyFont="1" applyFill="1" applyBorder="1" applyAlignment="1">
      <alignment horizontal="left" vertical="center" wrapText="1"/>
    </xf>
    <xf numFmtId="164" fontId="108" fillId="0" borderId="84" xfId="7" applyNumberFormat="1" applyFont="1" applyFill="1" applyBorder="1" applyAlignment="1" applyProtection="1">
      <alignment horizontal="right" vertical="center"/>
      <protection locked="0"/>
    </xf>
    <xf numFmtId="0" fontId="109" fillId="77" borderId="84" xfId="20964" applyFont="1" applyFill="1" applyBorder="1" applyAlignment="1">
      <alignment horizontal="center" vertical="center"/>
    </xf>
    <xf numFmtId="0" fontId="109" fillId="77" borderId="87" xfId="20964" applyFont="1" applyFill="1" applyBorder="1" applyAlignment="1">
      <alignment vertical="top" wrapText="1"/>
    </xf>
    <xf numFmtId="164" fontId="45" fillId="76" borderId="10" xfId="7" applyNumberFormat="1" applyFont="1" applyFill="1" applyBorder="1" applyAlignment="1">
      <alignment horizontal="right" vertical="center"/>
    </xf>
    <xf numFmtId="0" fontId="110" fillId="70" borderId="92" xfId="20964" applyFont="1" applyFill="1" applyBorder="1" applyAlignment="1">
      <alignment horizontal="center" vertical="center"/>
    </xf>
    <xf numFmtId="0" fontId="108" fillId="70" borderId="87" xfId="20964" applyFont="1" applyFill="1" applyBorder="1" applyAlignment="1">
      <alignment vertical="center" wrapText="1"/>
    </xf>
    <xf numFmtId="0" fontId="108" fillId="70" borderId="10" xfId="20964" applyFont="1" applyFill="1" applyBorder="1" applyAlignment="1">
      <alignment horizontal="left" vertical="center"/>
    </xf>
    <xf numFmtId="0" fontId="110" fillId="3" borderId="92" xfId="20964" applyFont="1" applyFill="1" applyBorder="1" applyAlignment="1">
      <alignment horizontal="center" vertical="center"/>
    </xf>
    <xf numFmtId="0" fontId="108" fillId="3" borderId="10" xfId="20964" applyFont="1" applyFill="1" applyBorder="1" applyAlignment="1">
      <alignment horizontal="left" vertical="center"/>
    </xf>
    <xf numFmtId="0" fontId="110" fillId="0" borderId="92" xfId="20964" applyFont="1" applyFill="1" applyBorder="1" applyAlignment="1">
      <alignment horizontal="center" vertical="center"/>
    </xf>
    <xf numFmtId="0" fontId="108" fillId="0" borderId="10" xfId="20964" applyFont="1" applyFill="1" applyBorder="1" applyAlignment="1">
      <alignment horizontal="left" vertical="center"/>
    </xf>
    <xf numFmtId="0" fontId="112" fillId="77" borderId="84" xfId="20964" applyFont="1" applyFill="1" applyBorder="1" applyAlignment="1">
      <alignment horizontal="center" vertical="center"/>
    </xf>
    <xf numFmtId="0" fontId="109" fillId="77" borderId="87" xfId="20964" applyFont="1" applyFill="1" applyBorder="1" applyAlignment="1">
      <alignment vertical="center"/>
    </xf>
    <xf numFmtId="164" fontId="108" fillId="77" borderId="84" xfId="7" applyNumberFormat="1" applyFont="1" applyFill="1" applyBorder="1" applyAlignment="1" applyProtection="1">
      <alignment horizontal="right" vertical="center"/>
      <protection locked="0"/>
    </xf>
    <xf numFmtId="0" fontId="109" fillId="76" borderId="90" xfId="20964" applyFont="1" applyFill="1" applyBorder="1" applyAlignment="1">
      <alignment vertical="center"/>
    </xf>
    <xf numFmtId="0" fontId="109" fillId="76" borderId="87" xfId="20964" applyFont="1" applyFill="1" applyBorder="1" applyAlignment="1">
      <alignment vertical="center"/>
    </xf>
    <xf numFmtId="164" fontId="109" fillId="76" borderId="10" xfId="7" applyNumberFormat="1" applyFont="1" applyFill="1" applyBorder="1" applyAlignment="1">
      <alignment horizontal="right" vertical="center"/>
    </xf>
    <xf numFmtId="0" fontId="113" fillId="3" borderId="92" xfId="20964" applyFont="1" applyFill="1" applyBorder="1" applyAlignment="1">
      <alignment horizontal="center" vertical="center"/>
    </xf>
    <xf numFmtId="0" fontId="114" fillId="77" borderId="84" xfId="20964" applyFont="1" applyFill="1" applyBorder="1" applyAlignment="1">
      <alignment horizontal="center" vertical="center"/>
    </xf>
    <xf numFmtId="0" fontId="45" fillId="77" borderId="87" xfId="20964" applyFont="1" applyFill="1" applyBorder="1" applyAlignment="1">
      <alignment vertical="center"/>
    </xf>
    <xf numFmtId="0" fontId="113" fillId="70" borderId="92" xfId="20964" applyFont="1" applyFill="1" applyBorder="1" applyAlignment="1">
      <alignment horizontal="center" vertical="center"/>
    </xf>
    <xf numFmtId="164" fontId="108" fillId="3" borderId="84" xfId="7" applyNumberFormat="1" applyFont="1" applyFill="1" applyBorder="1" applyAlignment="1" applyProtection="1">
      <alignment horizontal="right" vertical="center"/>
      <protection locked="0"/>
    </xf>
    <xf numFmtId="0" fontId="114" fillId="3" borderId="84" xfId="20964" applyFont="1" applyFill="1" applyBorder="1" applyAlignment="1">
      <alignment horizontal="center" vertical="center"/>
    </xf>
    <xf numFmtId="0" fontId="45" fillId="3" borderId="87" xfId="20964" applyFont="1" applyFill="1" applyBorder="1" applyAlignment="1">
      <alignment vertical="center"/>
    </xf>
    <xf numFmtId="10" fontId="108" fillId="0" borderId="84" xfId="20962" applyNumberFormat="1" applyFont="1" applyFill="1" applyBorder="1" applyAlignment="1" applyProtection="1">
      <alignment horizontal="right" vertical="center"/>
      <protection locked="0"/>
    </xf>
    <xf numFmtId="0" fontId="110" fillId="70" borderId="84" xfId="20964" applyFont="1" applyFill="1" applyBorder="1" applyAlignment="1">
      <alignment horizontal="center" vertical="center"/>
    </xf>
    <xf numFmtId="0" fontId="19" fillId="70" borderId="84" xfId="20964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90" xfId="0" applyFont="1" applyBorder="1" applyAlignment="1">
      <alignment wrapText="1"/>
    </xf>
    <xf numFmtId="10" fontId="84" fillId="0" borderId="88" xfId="20962" applyNumberFormat="1" applyFont="1" applyBorder="1" applyAlignment="1"/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zoomScaleNormal="100" workbookViewId="0">
      <selection activeCell="C2" sqref="C2:C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6"/>
      <c r="B1" s="234" t="s">
        <v>355</v>
      </c>
      <c r="C1" s="186"/>
    </row>
    <row r="2" spans="1:3">
      <c r="A2" s="235">
        <v>1</v>
      </c>
      <c r="B2" s="390" t="s">
        <v>356</v>
      </c>
      <c r="C2" s="464" t="s">
        <v>456</v>
      </c>
    </row>
    <row r="3" spans="1:3">
      <c r="A3" s="235">
        <v>2</v>
      </c>
      <c r="B3" s="391" t="s">
        <v>352</v>
      </c>
      <c r="C3" s="464" t="s">
        <v>457</v>
      </c>
    </row>
    <row r="4" spans="1:3">
      <c r="A4" s="235">
        <v>3</v>
      </c>
      <c r="B4" s="392" t="s">
        <v>357</v>
      </c>
      <c r="C4" s="464" t="s">
        <v>458</v>
      </c>
    </row>
    <row r="5" spans="1:3">
      <c r="A5" s="236">
        <v>4</v>
      </c>
      <c r="B5" s="393" t="s">
        <v>353</v>
      </c>
      <c r="C5" s="464" t="s">
        <v>459</v>
      </c>
    </row>
    <row r="6" spans="1:3" s="237" customFormat="1" ht="45.75" customHeight="1">
      <c r="A6" s="409" t="s">
        <v>438</v>
      </c>
      <c r="B6" s="410"/>
      <c r="C6" s="410"/>
    </row>
    <row r="7" spans="1:3" ht="15">
      <c r="A7" s="238" t="s">
        <v>34</v>
      </c>
      <c r="B7" s="234" t="s">
        <v>354</v>
      </c>
    </row>
    <row r="8" spans="1:3">
      <c r="A8" s="186">
        <v>1</v>
      </c>
      <c r="B8" s="283" t="s">
        <v>25</v>
      </c>
    </row>
    <row r="9" spans="1:3">
      <c r="A9" s="186">
        <v>2</v>
      </c>
      <c r="B9" s="284" t="s">
        <v>26</v>
      </c>
    </row>
    <row r="10" spans="1:3">
      <c r="A10" s="186">
        <v>3</v>
      </c>
      <c r="B10" s="284" t="s">
        <v>27</v>
      </c>
    </row>
    <row r="11" spans="1:3">
      <c r="A11" s="186">
        <v>4</v>
      </c>
      <c r="B11" s="284" t="s">
        <v>28</v>
      </c>
      <c r="C11" s="109"/>
    </row>
    <row r="12" spans="1:3">
      <c r="A12" s="186">
        <v>5</v>
      </c>
      <c r="B12" s="284" t="s">
        <v>29</v>
      </c>
    </row>
    <row r="13" spans="1:3">
      <c r="A13" s="186">
        <v>6</v>
      </c>
      <c r="B13" s="285" t="s">
        <v>364</v>
      </c>
    </row>
    <row r="14" spans="1:3">
      <c r="A14" s="186">
        <v>7</v>
      </c>
      <c r="B14" s="284" t="s">
        <v>358</v>
      </c>
    </row>
    <row r="15" spans="1:3">
      <c r="A15" s="186">
        <v>8</v>
      </c>
      <c r="B15" s="284" t="s">
        <v>359</v>
      </c>
    </row>
    <row r="16" spans="1:3">
      <c r="A16" s="186">
        <v>9</v>
      </c>
      <c r="B16" s="284" t="s">
        <v>30</v>
      </c>
    </row>
    <row r="17" spans="1:2">
      <c r="A17" s="389" t="s">
        <v>437</v>
      </c>
      <c r="B17" s="388" t="s">
        <v>421</v>
      </c>
    </row>
    <row r="18" spans="1:2">
      <c r="A18" s="186">
        <v>10</v>
      </c>
      <c r="B18" s="284" t="s">
        <v>31</v>
      </c>
    </row>
    <row r="19" spans="1:2">
      <c r="A19" s="186">
        <v>11</v>
      </c>
      <c r="B19" s="285" t="s">
        <v>360</v>
      </c>
    </row>
    <row r="20" spans="1:2">
      <c r="A20" s="186">
        <v>12</v>
      </c>
      <c r="B20" s="285" t="s">
        <v>32</v>
      </c>
    </row>
    <row r="21" spans="1:2">
      <c r="A21" s="186">
        <v>13</v>
      </c>
      <c r="B21" s="286" t="s">
        <v>361</v>
      </c>
    </row>
    <row r="22" spans="1:2">
      <c r="A22" s="186">
        <v>14</v>
      </c>
      <c r="B22" s="283" t="s">
        <v>388</v>
      </c>
    </row>
    <row r="23" spans="1:2">
      <c r="A23" s="239">
        <v>15</v>
      </c>
      <c r="B23" s="285" t="s">
        <v>33</v>
      </c>
    </row>
    <row r="24" spans="1:2">
      <c r="A24" s="112"/>
      <c r="B24" s="20"/>
    </row>
    <row r="25" spans="1:2">
      <c r="A25" s="112"/>
      <c r="B25" s="20"/>
    </row>
    <row r="26" spans="1:2">
      <c r="A26" s="112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="90" zoomScaleNormal="90" workbookViewId="0">
      <pane xSplit="1" ySplit="5" topLeftCell="B22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9.5703125" style="112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">
        <v>456</v>
      </c>
    </row>
    <row r="2" spans="1:3" s="99" customFormat="1" ht="15.75" customHeight="1">
      <c r="A2" s="99" t="s">
        <v>36</v>
      </c>
      <c r="B2" s="465">
        <v>43830</v>
      </c>
    </row>
    <row r="3" spans="1:3" s="99" customFormat="1" ht="15.75" customHeight="1"/>
    <row r="4" spans="1:3" ht="13.5" thickBot="1">
      <c r="A4" s="112" t="s">
        <v>256</v>
      </c>
      <c r="B4" s="167" t="s">
        <v>255</v>
      </c>
    </row>
    <row r="5" spans="1:3">
      <c r="A5" s="113" t="s">
        <v>11</v>
      </c>
      <c r="B5" s="114"/>
      <c r="C5" s="115" t="s">
        <v>78</v>
      </c>
    </row>
    <row r="6" spans="1:3">
      <c r="A6" s="116">
        <v>1</v>
      </c>
      <c r="B6" s="117" t="s">
        <v>254</v>
      </c>
      <c r="C6" s="118">
        <f>SUM(C7:C11)</f>
        <v>1713723384.4643996</v>
      </c>
    </row>
    <row r="7" spans="1:3">
      <c r="A7" s="116">
        <v>2</v>
      </c>
      <c r="B7" s="119" t="s">
        <v>253</v>
      </c>
      <c r="C7" s="120">
        <v>27993660.18</v>
      </c>
    </row>
    <row r="8" spans="1:3">
      <c r="A8" s="116">
        <v>3</v>
      </c>
      <c r="B8" s="121" t="s">
        <v>252</v>
      </c>
      <c r="C8" s="120">
        <v>190492841.44999999</v>
      </c>
    </row>
    <row r="9" spans="1:3">
      <c r="A9" s="116">
        <v>4</v>
      </c>
      <c r="B9" s="121" t="s">
        <v>251</v>
      </c>
      <c r="C9" s="120">
        <v>-17030579.890000001</v>
      </c>
    </row>
    <row r="10" spans="1:3">
      <c r="A10" s="116">
        <v>5</v>
      </c>
      <c r="B10" s="121" t="s">
        <v>250</v>
      </c>
      <c r="C10" s="120"/>
    </row>
    <row r="11" spans="1:3">
      <c r="A11" s="116">
        <v>6</v>
      </c>
      <c r="B11" s="122" t="s">
        <v>249</v>
      </c>
      <c r="C11" s="120">
        <v>1512267462.7243996</v>
      </c>
    </row>
    <row r="12" spans="1:3" s="84" customFormat="1">
      <c r="A12" s="116">
        <v>7</v>
      </c>
      <c r="B12" s="117" t="s">
        <v>248</v>
      </c>
      <c r="C12" s="123">
        <f>SUM(C13:C27)</f>
        <v>112922548.26000001</v>
      </c>
    </row>
    <row r="13" spans="1:3" s="84" customFormat="1">
      <c r="A13" s="116">
        <v>8</v>
      </c>
      <c r="B13" s="124" t="s">
        <v>247</v>
      </c>
      <c r="C13" s="125">
        <v>-17030579.890000001</v>
      </c>
    </row>
    <row r="14" spans="1:3" s="84" customFormat="1" ht="25.5">
      <c r="A14" s="116">
        <v>9</v>
      </c>
      <c r="B14" s="126" t="s">
        <v>246</v>
      </c>
      <c r="C14" s="125">
        <v>0</v>
      </c>
    </row>
    <row r="15" spans="1:3" s="84" customFormat="1">
      <c r="A15" s="116">
        <v>10</v>
      </c>
      <c r="B15" s="127" t="s">
        <v>245</v>
      </c>
      <c r="C15" s="125">
        <v>116723192.08</v>
      </c>
    </row>
    <row r="16" spans="1:3" s="84" customFormat="1">
      <c r="A16" s="116">
        <v>11</v>
      </c>
      <c r="B16" s="128" t="s">
        <v>244</v>
      </c>
      <c r="C16" s="125">
        <v>0</v>
      </c>
    </row>
    <row r="17" spans="1:3" s="84" customFormat="1">
      <c r="A17" s="116">
        <v>12</v>
      </c>
      <c r="B17" s="127" t="s">
        <v>243</v>
      </c>
      <c r="C17" s="125">
        <v>1983501.2</v>
      </c>
    </row>
    <row r="18" spans="1:3" s="84" customFormat="1">
      <c r="A18" s="116">
        <v>13</v>
      </c>
      <c r="B18" s="127" t="s">
        <v>242</v>
      </c>
      <c r="C18" s="125">
        <v>1368286</v>
      </c>
    </row>
    <row r="19" spans="1:3" s="84" customFormat="1">
      <c r="A19" s="116">
        <v>14</v>
      </c>
      <c r="B19" s="127" t="s">
        <v>241</v>
      </c>
      <c r="C19" s="125">
        <v>0</v>
      </c>
    </row>
    <row r="20" spans="1:3" s="84" customFormat="1">
      <c r="A20" s="116">
        <v>15</v>
      </c>
      <c r="B20" s="127" t="s">
        <v>240</v>
      </c>
      <c r="C20" s="125">
        <v>0</v>
      </c>
    </row>
    <row r="21" spans="1:3" s="84" customFormat="1" ht="25.5">
      <c r="A21" s="116">
        <v>16</v>
      </c>
      <c r="B21" s="126" t="s">
        <v>239</v>
      </c>
      <c r="C21" s="125">
        <v>0</v>
      </c>
    </row>
    <row r="22" spans="1:3" s="84" customFormat="1">
      <c r="A22" s="116">
        <v>17</v>
      </c>
      <c r="B22" s="129" t="s">
        <v>238</v>
      </c>
      <c r="C22" s="125">
        <v>9878148.8699999992</v>
      </c>
    </row>
    <row r="23" spans="1:3" s="84" customFormat="1">
      <c r="A23" s="116">
        <v>18</v>
      </c>
      <c r="B23" s="126" t="s">
        <v>237</v>
      </c>
      <c r="C23" s="125">
        <v>0</v>
      </c>
    </row>
    <row r="24" spans="1:3" s="84" customFormat="1" ht="25.5">
      <c r="A24" s="116">
        <v>19</v>
      </c>
      <c r="B24" s="126" t="s">
        <v>214</v>
      </c>
      <c r="C24" s="125">
        <v>0</v>
      </c>
    </row>
    <row r="25" spans="1:3" s="84" customFormat="1">
      <c r="A25" s="116">
        <v>20</v>
      </c>
      <c r="B25" s="130" t="s">
        <v>236</v>
      </c>
      <c r="C25" s="125">
        <v>0</v>
      </c>
    </row>
    <row r="26" spans="1:3" s="84" customFormat="1">
      <c r="A26" s="116">
        <v>21</v>
      </c>
      <c r="B26" s="130" t="s">
        <v>235</v>
      </c>
      <c r="C26" s="125">
        <v>0</v>
      </c>
    </row>
    <row r="27" spans="1:3" s="84" customFormat="1">
      <c r="A27" s="116">
        <v>22</v>
      </c>
      <c r="B27" s="130" t="s">
        <v>234</v>
      </c>
      <c r="C27" s="125">
        <v>0</v>
      </c>
    </row>
    <row r="28" spans="1:3" s="84" customFormat="1">
      <c r="A28" s="116">
        <v>23</v>
      </c>
      <c r="B28" s="131" t="s">
        <v>233</v>
      </c>
      <c r="C28" s="123">
        <f>C6-C12</f>
        <v>1600800836.2043996</v>
      </c>
    </row>
    <row r="29" spans="1:3" s="84" customFormat="1">
      <c r="A29" s="132"/>
      <c r="B29" s="133"/>
      <c r="C29" s="125"/>
    </row>
    <row r="30" spans="1:3" s="84" customFormat="1">
      <c r="A30" s="132">
        <v>24</v>
      </c>
      <c r="B30" s="131" t="s">
        <v>232</v>
      </c>
      <c r="C30" s="123">
        <f>C31+C34</f>
        <v>286770000</v>
      </c>
    </row>
    <row r="31" spans="1:3" s="84" customFormat="1">
      <c r="A31" s="132">
        <v>25</v>
      </c>
      <c r="B31" s="121" t="s">
        <v>231</v>
      </c>
      <c r="C31" s="134">
        <f>C32+C33</f>
        <v>0</v>
      </c>
    </row>
    <row r="32" spans="1:3" s="84" customFormat="1">
      <c r="A32" s="132">
        <v>26</v>
      </c>
      <c r="B32" s="135" t="s">
        <v>313</v>
      </c>
      <c r="C32" s="125"/>
    </row>
    <row r="33" spans="1:3" s="84" customFormat="1">
      <c r="A33" s="132">
        <v>27</v>
      </c>
      <c r="B33" s="135" t="s">
        <v>230</v>
      </c>
      <c r="C33" s="125"/>
    </row>
    <row r="34" spans="1:3" s="84" customFormat="1">
      <c r="A34" s="132">
        <v>28</v>
      </c>
      <c r="B34" s="121" t="s">
        <v>229</v>
      </c>
      <c r="C34" s="125">
        <v>286770000</v>
      </c>
    </row>
    <row r="35" spans="1:3" s="84" customFormat="1">
      <c r="A35" s="132">
        <v>29</v>
      </c>
      <c r="B35" s="131" t="s">
        <v>228</v>
      </c>
      <c r="C35" s="123">
        <f>SUM(C36:C40)</f>
        <v>0</v>
      </c>
    </row>
    <row r="36" spans="1:3" s="84" customFormat="1">
      <c r="A36" s="132">
        <v>30</v>
      </c>
      <c r="B36" s="126" t="s">
        <v>227</v>
      </c>
      <c r="C36" s="125"/>
    </row>
    <row r="37" spans="1:3" s="84" customFormat="1">
      <c r="A37" s="132">
        <v>31</v>
      </c>
      <c r="B37" s="127" t="s">
        <v>226</v>
      </c>
      <c r="C37" s="125"/>
    </row>
    <row r="38" spans="1:3" s="84" customFormat="1" ht="25.5">
      <c r="A38" s="132">
        <v>32</v>
      </c>
      <c r="B38" s="126" t="s">
        <v>225</v>
      </c>
      <c r="C38" s="125"/>
    </row>
    <row r="39" spans="1:3" s="84" customFormat="1" ht="25.5">
      <c r="A39" s="132">
        <v>33</v>
      </c>
      <c r="B39" s="126" t="s">
        <v>214</v>
      </c>
      <c r="C39" s="125"/>
    </row>
    <row r="40" spans="1:3" s="84" customFormat="1">
      <c r="A40" s="132">
        <v>34</v>
      </c>
      <c r="B40" s="130" t="s">
        <v>224</v>
      </c>
      <c r="C40" s="125"/>
    </row>
    <row r="41" spans="1:3" s="84" customFormat="1">
      <c r="A41" s="132">
        <v>35</v>
      </c>
      <c r="B41" s="131" t="s">
        <v>223</v>
      </c>
      <c r="C41" s="123">
        <f>C30-C35</f>
        <v>286770000</v>
      </c>
    </row>
    <row r="42" spans="1:3" s="84" customFormat="1">
      <c r="A42" s="132"/>
      <c r="B42" s="133"/>
      <c r="C42" s="125"/>
    </row>
    <row r="43" spans="1:3" s="84" customFormat="1">
      <c r="A43" s="132">
        <v>36</v>
      </c>
      <c r="B43" s="136" t="s">
        <v>222</v>
      </c>
      <c r="C43" s="123">
        <f>SUM(C44:C46)</f>
        <v>616112791.96143472</v>
      </c>
    </row>
    <row r="44" spans="1:3" s="84" customFormat="1">
      <c r="A44" s="132">
        <v>37</v>
      </c>
      <c r="B44" s="121" t="s">
        <v>221</v>
      </c>
      <c r="C44" s="125">
        <v>464567400</v>
      </c>
    </row>
    <row r="45" spans="1:3" s="84" customFormat="1">
      <c r="A45" s="132">
        <v>38</v>
      </c>
      <c r="B45" s="121" t="s">
        <v>220</v>
      </c>
      <c r="C45" s="125">
        <v>0</v>
      </c>
    </row>
    <row r="46" spans="1:3" s="84" customFormat="1">
      <c r="A46" s="132">
        <v>39</v>
      </c>
      <c r="B46" s="121" t="s">
        <v>219</v>
      </c>
      <c r="C46" s="125">
        <v>151545391.96143475</v>
      </c>
    </row>
    <row r="47" spans="1:3" s="84" customFormat="1">
      <c r="A47" s="132">
        <v>40</v>
      </c>
      <c r="B47" s="136" t="s">
        <v>218</v>
      </c>
      <c r="C47" s="123">
        <f>SUM(C48:C51)</f>
        <v>0</v>
      </c>
    </row>
    <row r="48" spans="1:3" s="84" customFormat="1">
      <c r="A48" s="132">
        <v>41</v>
      </c>
      <c r="B48" s="126" t="s">
        <v>217</v>
      </c>
      <c r="C48" s="125"/>
    </row>
    <row r="49" spans="1:3" s="84" customFormat="1">
      <c r="A49" s="132">
        <v>42</v>
      </c>
      <c r="B49" s="127" t="s">
        <v>216</v>
      </c>
      <c r="C49" s="125"/>
    </row>
    <row r="50" spans="1:3" s="84" customFormat="1">
      <c r="A50" s="132">
        <v>43</v>
      </c>
      <c r="B50" s="126" t="s">
        <v>215</v>
      </c>
      <c r="C50" s="125"/>
    </row>
    <row r="51" spans="1:3" s="84" customFormat="1" ht="25.5">
      <c r="A51" s="132">
        <v>44</v>
      </c>
      <c r="B51" s="126" t="s">
        <v>214</v>
      </c>
      <c r="C51" s="125"/>
    </row>
    <row r="52" spans="1:3" s="84" customFormat="1" ht="13.5" thickBot="1">
      <c r="A52" s="137">
        <v>45</v>
      </c>
      <c r="B52" s="138" t="s">
        <v>213</v>
      </c>
      <c r="C52" s="139">
        <f>C43-C47</f>
        <v>616112791.96143472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showGridLines="0" workbookViewId="0">
      <selection activeCell="B1" sqref="B1:B2"/>
    </sheetView>
  </sheetViews>
  <sheetFormatPr defaultColWidth="9.140625" defaultRowHeight="12.75"/>
  <cols>
    <col min="1" max="1" width="9.42578125" style="300" bestFit="1" customWidth="1"/>
    <col min="2" max="2" width="59" style="300" customWidth="1"/>
    <col min="3" max="3" width="16.7109375" style="300" bestFit="1" customWidth="1"/>
    <col min="4" max="4" width="16" style="300" bestFit="1" customWidth="1"/>
    <col min="5" max="16384" width="9.140625" style="300"/>
  </cols>
  <sheetData>
    <row r="1" spans="1:4" ht="15">
      <c r="A1" s="360" t="s">
        <v>35</v>
      </c>
      <c r="B1" s="3" t="s">
        <v>456</v>
      </c>
    </row>
    <row r="2" spans="1:4" s="266" customFormat="1" ht="15.75" customHeight="1">
      <c r="A2" s="266" t="s">
        <v>36</v>
      </c>
      <c r="B2" s="465">
        <v>43830</v>
      </c>
    </row>
    <row r="3" spans="1:4" s="266" customFormat="1" ht="15.75" customHeight="1"/>
    <row r="4" spans="1:4" ht="13.5" thickBot="1">
      <c r="A4" s="326" t="s">
        <v>420</v>
      </c>
      <c r="B4" s="371" t="s">
        <v>421</v>
      </c>
    </row>
    <row r="5" spans="1:4" s="372" customFormat="1">
      <c r="A5" s="431" t="s">
        <v>424</v>
      </c>
      <c r="B5" s="432"/>
      <c r="C5" s="361" t="s">
        <v>422</v>
      </c>
      <c r="D5" s="362" t="s">
        <v>423</v>
      </c>
    </row>
    <row r="6" spans="1:4" s="373" customFormat="1">
      <c r="A6" s="363">
        <v>1</v>
      </c>
      <c r="B6" s="364" t="s">
        <v>425</v>
      </c>
      <c r="C6" s="364"/>
      <c r="D6" s="365"/>
    </row>
    <row r="7" spans="1:4" s="373" customFormat="1">
      <c r="A7" s="366" t="s">
        <v>411</v>
      </c>
      <c r="B7" s="367" t="s">
        <v>426</v>
      </c>
      <c r="C7" s="498">
        <v>4.4999999999999998E-2</v>
      </c>
      <c r="D7" s="503">
        <v>624067625.61984766</v>
      </c>
    </row>
    <row r="8" spans="1:4" s="373" customFormat="1">
      <c r="A8" s="366" t="s">
        <v>412</v>
      </c>
      <c r="B8" s="367" t="s">
        <v>427</v>
      </c>
      <c r="C8" s="498">
        <v>0.06</v>
      </c>
      <c r="D8" s="503">
        <v>832090167.49313021</v>
      </c>
    </row>
    <row r="9" spans="1:4" s="373" customFormat="1">
      <c r="A9" s="366" t="s">
        <v>413</v>
      </c>
      <c r="B9" s="367" t="s">
        <v>428</v>
      </c>
      <c r="C9" s="498">
        <v>0.08</v>
      </c>
      <c r="D9" s="503">
        <v>1109453556.6575069</v>
      </c>
    </row>
    <row r="10" spans="1:4" s="373" customFormat="1">
      <c r="A10" s="363" t="s">
        <v>414</v>
      </c>
      <c r="B10" s="364" t="s">
        <v>429</v>
      </c>
      <c r="C10" s="499"/>
      <c r="D10" s="505"/>
    </row>
    <row r="11" spans="1:4" s="374" customFormat="1">
      <c r="A11" s="368" t="s">
        <v>415</v>
      </c>
      <c r="B11" s="369" t="s">
        <v>430</v>
      </c>
      <c r="C11" s="500">
        <v>2.5000000000000001E-2</v>
      </c>
      <c r="D11" s="503">
        <v>346704236.45547098</v>
      </c>
    </row>
    <row r="12" spans="1:4" s="374" customFormat="1">
      <c r="A12" s="368" t="s">
        <v>416</v>
      </c>
      <c r="B12" s="369" t="s">
        <v>431</v>
      </c>
      <c r="C12" s="500">
        <v>0</v>
      </c>
      <c r="D12" s="503">
        <v>0</v>
      </c>
    </row>
    <row r="13" spans="1:4" s="374" customFormat="1">
      <c r="A13" s="368" t="s">
        <v>417</v>
      </c>
      <c r="B13" s="369" t="s">
        <v>432</v>
      </c>
      <c r="C13" s="500">
        <v>1.4999999999999999E-2</v>
      </c>
      <c r="D13" s="503">
        <v>208022541.87328255</v>
      </c>
    </row>
    <row r="14" spans="1:4" s="374" customFormat="1">
      <c r="A14" s="363" t="s">
        <v>418</v>
      </c>
      <c r="B14" s="364" t="s">
        <v>433</v>
      </c>
      <c r="C14" s="499"/>
      <c r="D14" s="505"/>
    </row>
    <row r="15" spans="1:4" s="374" customFormat="1">
      <c r="A15" s="368">
        <v>3.1</v>
      </c>
      <c r="B15" s="369" t="s">
        <v>439</v>
      </c>
      <c r="C15" s="500">
        <v>1.6408011813425549E-2</v>
      </c>
      <c r="D15" s="503">
        <v>227549088.30104208</v>
      </c>
    </row>
    <row r="16" spans="1:4" s="374" customFormat="1">
      <c r="A16" s="368">
        <v>3.2</v>
      </c>
      <c r="B16" s="369" t="s">
        <v>440</v>
      </c>
      <c r="C16" s="500">
        <v>2.1948170887927328E-2</v>
      </c>
      <c r="D16" s="503">
        <v>304380953.17172158</v>
      </c>
    </row>
    <row r="17" spans="1:6" s="373" customFormat="1" ht="13.5" thickBot="1">
      <c r="A17" s="368">
        <v>3.3</v>
      </c>
      <c r="B17" s="369" t="s">
        <v>441</v>
      </c>
      <c r="C17" s="500">
        <v>5.1312866667693288E-2</v>
      </c>
      <c r="D17" s="503">
        <v>711615530.33455944</v>
      </c>
    </row>
    <row r="18" spans="1:6" s="372" customFormat="1">
      <c r="A18" s="433" t="s">
        <v>436</v>
      </c>
      <c r="B18" s="434"/>
      <c r="C18" s="501" t="s">
        <v>454</v>
      </c>
      <c r="D18" s="506" t="s">
        <v>455</v>
      </c>
    </row>
    <row r="19" spans="1:6" s="373" customFormat="1">
      <c r="A19" s="370">
        <v>4</v>
      </c>
      <c r="B19" s="369" t="s">
        <v>434</v>
      </c>
      <c r="C19" s="500">
        <v>0.10140801181342556</v>
      </c>
      <c r="D19" s="503">
        <v>1406343492.2496433</v>
      </c>
    </row>
    <row r="20" spans="1:6" s="373" customFormat="1">
      <c r="A20" s="370">
        <v>5</v>
      </c>
      <c r="B20" s="369" t="s">
        <v>145</v>
      </c>
      <c r="C20" s="500">
        <v>0.12194817088792732</v>
      </c>
      <c r="D20" s="503">
        <v>1691197898.9936054</v>
      </c>
    </row>
    <row r="21" spans="1:6" s="373" customFormat="1" ht="13.5" thickBot="1">
      <c r="A21" s="375" t="s">
        <v>419</v>
      </c>
      <c r="B21" s="376" t="s">
        <v>435</v>
      </c>
      <c r="C21" s="502">
        <v>0.1713128666676933</v>
      </c>
      <c r="D21" s="504">
        <v>2375795865.3208203</v>
      </c>
    </row>
    <row r="22" spans="1:6">
      <c r="F22" s="326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zoomScaleNormal="100" workbookViewId="0">
      <pane xSplit="1" ySplit="5" topLeftCell="B21" activePane="bottomRight" state="frozen"/>
      <selection activeCell="B47" sqref="B47"/>
      <selection pane="topRight" activeCell="B47" sqref="B47"/>
      <selection pane="bottomLeft" activeCell="B47" sqref="B47"/>
      <selection pane="bottomRight" activeCell="B1" sqref="B1:B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5">
      <c r="A1" s="2" t="s">
        <v>35</v>
      </c>
      <c r="B1" s="3" t="s">
        <v>456</v>
      </c>
      <c r="E1" s="4"/>
    </row>
    <row r="2" spans="1:5" s="99" customFormat="1" ht="12.75">
      <c r="A2" s="2" t="s">
        <v>36</v>
      </c>
      <c r="B2" s="465">
        <v>43830</v>
      </c>
    </row>
    <row r="3" spans="1:5" s="99" customFormat="1" ht="12.75">
      <c r="A3" s="140"/>
    </row>
    <row r="4" spans="1:5" s="99" customFormat="1" ht="13.5" thickBot="1">
      <c r="A4" s="99" t="s">
        <v>91</v>
      </c>
      <c r="B4" s="258" t="s">
        <v>297</v>
      </c>
      <c r="D4" s="56" t="s">
        <v>78</v>
      </c>
    </row>
    <row r="5" spans="1:5" ht="25.5">
      <c r="A5" s="141" t="s">
        <v>11</v>
      </c>
      <c r="B5" s="289" t="s">
        <v>351</v>
      </c>
      <c r="C5" s="142" t="s">
        <v>98</v>
      </c>
      <c r="D5" s="143" t="s">
        <v>99</v>
      </c>
    </row>
    <row r="6" spans="1:5" ht="15.75">
      <c r="A6" s="105">
        <v>1</v>
      </c>
      <c r="B6" s="144" t="s">
        <v>40</v>
      </c>
      <c r="C6" s="145">
        <v>690317442.97000003</v>
      </c>
      <c r="D6" s="406"/>
      <c r="E6" s="146"/>
    </row>
    <row r="7" spans="1:5" ht="15.75">
      <c r="A7" s="105">
        <v>2</v>
      </c>
      <c r="B7" s="147" t="s">
        <v>41</v>
      </c>
      <c r="C7" s="148">
        <v>1879276471.8699999</v>
      </c>
      <c r="D7" s="407"/>
      <c r="E7" s="146"/>
    </row>
    <row r="8" spans="1:5" ht="15.75">
      <c r="A8" s="105">
        <v>3</v>
      </c>
      <c r="B8" s="147" t="s">
        <v>42</v>
      </c>
      <c r="C8" s="148">
        <v>1077173975.1100001</v>
      </c>
      <c r="D8" s="407"/>
      <c r="E8" s="146"/>
    </row>
    <row r="9" spans="1:5" ht="15.75">
      <c r="A9" s="105">
        <v>4</v>
      </c>
      <c r="B9" s="147" t="s">
        <v>43</v>
      </c>
      <c r="C9" s="148">
        <v>303.24</v>
      </c>
      <c r="D9" s="407"/>
      <c r="E9" s="146"/>
    </row>
    <row r="10" spans="1:5" ht="15.75">
      <c r="A10" s="105">
        <v>5</v>
      </c>
      <c r="B10" s="147" t="s">
        <v>44</v>
      </c>
      <c r="C10" s="148">
        <v>1650437884.2672</v>
      </c>
      <c r="D10" s="407"/>
      <c r="E10" s="146"/>
    </row>
    <row r="11" spans="1:5" ht="15.75">
      <c r="A11" s="105">
        <v>5.0999999999999996</v>
      </c>
      <c r="B11" s="259" t="s">
        <v>450</v>
      </c>
      <c r="C11" s="148">
        <v>-472000</v>
      </c>
      <c r="D11" s="407"/>
      <c r="E11" s="150"/>
    </row>
    <row r="12" spans="1:5" ht="15.75">
      <c r="A12" s="105">
        <v>6.1</v>
      </c>
      <c r="B12" s="403" t="s">
        <v>45</v>
      </c>
      <c r="C12" s="149">
        <v>11165922704.491299</v>
      </c>
      <c r="D12" s="407"/>
      <c r="E12" s="150"/>
    </row>
    <row r="13" spans="1:5" ht="15.75">
      <c r="A13" s="105">
        <v>6.2</v>
      </c>
      <c r="B13" s="259" t="s">
        <v>46</v>
      </c>
      <c r="C13" s="149">
        <v>-386048827.66600001</v>
      </c>
      <c r="D13" s="407"/>
      <c r="E13" s="146"/>
    </row>
    <row r="14" spans="1:5" ht="15.75">
      <c r="A14" s="105" t="s">
        <v>451</v>
      </c>
      <c r="B14" s="404" t="s">
        <v>452</v>
      </c>
      <c r="C14" s="149">
        <v>-205817453.7572</v>
      </c>
      <c r="D14" s="407"/>
      <c r="E14" s="146"/>
    </row>
    <row r="15" spans="1:5" ht="15.75">
      <c r="A15" s="105">
        <v>6</v>
      </c>
      <c r="B15" s="147" t="s">
        <v>47</v>
      </c>
      <c r="C15" s="400">
        <f>C12+C13</f>
        <v>10779873876.825298</v>
      </c>
      <c r="D15" s="407"/>
      <c r="E15" s="146"/>
    </row>
    <row r="16" spans="1:5" ht="15.75">
      <c r="A16" s="105">
        <v>7</v>
      </c>
      <c r="B16" s="147" t="s">
        <v>48</v>
      </c>
      <c r="C16" s="148">
        <v>114928195.5131</v>
      </c>
      <c r="D16" s="407"/>
      <c r="E16" s="146"/>
    </row>
    <row r="17" spans="1:5" ht="15.75">
      <c r="A17" s="105">
        <v>8</v>
      </c>
      <c r="B17" s="287" t="s">
        <v>209</v>
      </c>
      <c r="C17" s="148">
        <v>99065797.362000003</v>
      </c>
      <c r="D17" s="407"/>
      <c r="E17" s="146"/>
    </row>
    <row r="18" spans="1:5" ht="15.75">
      <c r="A18" s="105">
        <v>9</v>
      </c>
      <c r="B18" s="147" t="s">
        <v>49</v>
      </c>
      <c r="C18" s="148">
        <v>152267000</v>
      </c>
      <c r="D18" s="407"/>
      <c r="E18" s="146"/>
    </row>
    <row r="19" spans="1:5" ht="15.75">
      <c r="A19" s="105">
        <v>9.1</v>
      </c>
      <c r="B19" s="151" t="s">
        <v>94</v>
      </c>
      <c r="C19" s="149">
        <v>9878148.8699999992</v>
      </c>
      <c r="D19" s="407"/>
      <c r="E19" s="146"/>
    </row>
    <row r="20" spans="1:5" ht="15.75">
      <c r="A20" s="105">
        <v>9.1999999999999993</v>
      </c>
      <c r="B20" s="151" t="s">
        <v>95</v>
      </c>
      <c r="C20" s="149">
        <v>1368286</v>
      </c>
      <c r="D20" s="407"/>
      <c r="E20" s="146"/>
    </row>
    <row r="21" spans="1:5" ht="15.75">
      <c r="A21" s="105">
        <v>9.3000000000000007</v>
      </c>
      <c r="B21" s="260" t="s">
        <v>279</v>
      </c>
      <c r="C21" s="149">
        <v>0</v>
      </c>
      <c r="D21" s="407"/>
      <c r="E21" s="146"/>
    </row>
    <row r="22" spans="1:5" ht="15.75">
      <c r="A22" s="105">
        <v>10</v>
      </c>
      <c r="B22" s="147" t="s">
        <v>50</v>
      </c>
      <c r="C22" s="148">
        <v>529212152.06999999</v>
      </c>
      <c r="D22" s="407"/>
      <c r="E22" s="146"/>
    </row>
    <row r="23" spans="1:5" ht="15.75">
      <c r="A23" s="105">
        <v>10.1</v>
      </c>
      <c r="B23" s="151" t="s">
        <v>96</v>
      </c>
      <c r="C23" s="148">
        <v>116723192.08</v>
      </c>
      <c r="D23" s="407"/>
      <c r="E23" s="155"/>
    </row>
    <row r="24" spans="1:5" ht="15.75">
      <c r="A24" s="105">
        <v>11</v>
      </c>
      <c r="B24" s="152" t="s">
        <v>51</v>
      </c>
      <c r="C24" s="153">
        <v>166527525.9402</v>
      </c>
      <c r="D24" s="407"/>
      <c r="E24" s="146"/>
    </row>
    <row r="25" spans="1:5" ht="15.75">
      <c r="A25" s="105">
        <v>12</v>
      </c>
      <c r="B25" s="154" t="s">
        <v>52</v>
      </c>
      <c r="C25" s="401">
        <f>SUM(C6:C10,C15:C18,C22,C24)</f>
        <v>17139080625.167797</v>
      </c>
      <c r="D25" s="407"/>
      <c r="E25" s="146"/>
    </row>
    <row r="26" spans="1:5" ht="15.75">
      <c r="A26" s="105">
        <v>13</v>
      </c>
      <c r="B26" s="147" t="s">
        <v>54</v>
      </c>
      <c r="C26" s="156">
        <v>328527441.62</v>
      </c>
      <c r="D26" s="407"/>
      <c r="E26" s="146"/>
    </row>
    <row r="27" spans="1:5" ht="15.75">
      <c r="A27" s="105">
        <v>14</v>
      </c>
      <c r="B27" s="147" t="s">
        <v>55</v>
      </c>
      <c r="C27" s="148">
        <v>2573019897.3264999</v>
      </c>
      <c r="D27" s="407"/>
      <c r="E27" s="146"/>
    </row>
    <row r="28" spans="1:5" ht="15.75">
      <c r="A28" s="105">
        <v>15</v>
      </c>
      <c r="B28" s="147" t="s">
        <v>56</v>
      </c>
      <c r="C28" s="148">
        <v>2422021778.6900001</v>
      </c>
      <c r="D28" s="407"/>
      <c r="E28" s="146"/>
    </row>
    <row r="29" spans="1:5" ht="15.75">
      <c r="A29" s="105">
        <v>16</v>
      </c>
      <c r="B29" s="147" t="s">
        <v>57</v>
      </c>
      <c r="C29" s="148">
        <v>4522154592.0599995</v>
      </c>
      <c r="D29" s="407"/>
      <c r="E29" s="146"/>
    </row>
    <row r="30" spans="1:5" ht="15.75">
      <c r="A30" s="105">
        <v>17</v>
      </c>
      <c r="B30" s="147" t="s">
        <v>58</v>
      </c>
      <c r="C30" s="148">
        <v>1687901769.8600001</v>
      </c>
      <c r="D30" s="407"/>
      <c r="E30" s="146"/>
    </row>
    <row r="31" spans="1:5" ht="15.75">
      <c r="A31" s="105">
        <v>18</v>
      </c>
      <c r="B31" s="147" t="s">
        <v>59</v>
      </c>
      <c r="C31" s="148">
        <v>2681556264.1356997</v>
      </c>
      <c r="D31" s="407"/>
      <c r="E31" s="146"/>
    </row>
    <row r="32" spans="1:5" ht="15.75">
      <c r="A32" s="105">
        <v>19</v>
      </c>
      <c r="B32" s="147" t="s">
        <v>60</v>
      </c>
      <c r="C32" s="148">
        <v>80545459.219999999</v>
      </c>
      <c r="D32" s="407"/>
      <c r="E32" s="146"/>
    </row>
    <row r="33" spans="1:5" ht="15.75">
      <c r="A33" s="105">
        <v>20</v>
      </c>
      <c r="B33" s="147" t="s">
        <v>61</v>
      </c>
      <c r="C33" s="148">
        <v>380276138.99119997</v>
      </c>
      <c r="D33" s="407"/>
      <c r="E33" s="146"/>
    </row>
    <row r="34" spans="1:5" ht="15.75">
      <c r="A34" s="105">
        <v>20.100000000000001</v>
      </c>
      <c r="B34" s="405" t="s">
        <v>453</v>
      </c>
      <c r="C34" s="153">
        <v>25705399.4912</v>
      </c>
      <c r="D34" s="407"/>
      <c r="E34" s="155"/>
    </row>
    <row r="35" spans="1:5" ht="15.75">
      <c r="A35" s="105">
        <v>21</v>
      </c>
      <c r="B35" s="152" t="s">
        <v>62</v>
      </c>
      <c r="C35" s="153">
        <v>751337400</v>
      </c>
      <c r="D35" s="407"/>
      <c r="E35" s="146"/>
    </row>
    <row r="36" spans="1:5" ht="15.75">
      <c r="A36" s="105">
        <v>21.1</v>
      </c>
      <c r="B36" s="157" t="s">
        <v>97</v>
      </c>
      <c r="C36" s="158">
        <v>464567400</v>
      </c>
      <c r="D36" s="407"/>
      <c r="E36" s="146"/>
    </row>
    <row r="37" spans="1:5" ht="15.75">
      <c r="A37" s="105">
        <v>22</v>
      </c>
      <c r="B37" s="154" t="s">
        <v>63</v>
      </c>
      <c r="C37" s="401">
        <f>SUM(C26:C33)+C35</f>
        <v>15427340741.903399</v>
      </c>
      <c r="D37" s="407"/>
      <c r="E37" s="146"/>
    </row>
    <row r="38" spans="1:5" ht="15.75">
      <c r="A38" s="105">
        <v>23</v>
      </c>
      <c r="B38" s="152" t="s">
        <v>65</v>
      </c>
      <c r="C38" s="148">
        <v>27993660.18</v>
      </c>
      <c r="D38" s="407"/>
      <c r="E38" s="146"/>
    </row>
    <row r="39" spans="1:5" ht="15.75">
      <c r="A39" s="105">
        <v>24</v>
      </c>
      <c r="B39" s="152" t="s">
        <v>66</v>
      </c>
      <c r="C39" s="148">
        <v>0</v>
      </c>
      <c r="D39" s="407"/>
      <c r="E39" s="146"/>
    </row>
    <row r="40" spans="1:5" ht="15.75">
      <c r="A40" s="105">
        <v>25</v>
      </c>
      <c r="B40" s="152" t="s">
        <v>67</v>
      </c>
      <c r="C40" s="148">
        <v>-1983501.2</v>
      </c>
      <c r="D40" s="407"/>
      <c r="E40" s="146"/>
    </row>
    <row r="41" spans="1:5" ht="15.75">
      <c r="A41" s="105">
        <v>26</v>
      </c>
      <c r="B41" s="152" t="s">
        <v>68</v>
      </c>
      <c r="C41" s="148">
        <v>190492841.45000002</v>
      </c>
      <c r="D41" s="407"/>
      <c r="E41" s="146"/>
    </row>
    <row r="42" spans="1:5" ht="15.75">
      <c r="A42" s="105">
        <v>27</v>
      </c>
      <c r="B42" s="152" t="s">
        <v>69</v>
      </c>
      <c r="C42" s="148">
        <v>0</v>
      </c>
      <c r="D42" s="407"/>
      <c r="E42" s="155"/>
    </row>
    <row r="43" spans="1:5" ht="15.75">
      <c r="A43" s="105">
        <v>28</v>
      </c>
      <c r="B43" s="152" t="s">
        <v>70</v>
      </c>
      <c r="C43" s="148">
        <v>1512267462.7243996</v>
      </c>
      <c r="D43" s="407"/>
    </row>
    <row r="44" spans="1:5" ht="15.75">
      <c r="A44" s="105">
        <v>29</v>
      </c>
      <c r="B44" s="152" t="s">
        <v>71</v>
      </c>
      <c r="C44" s="148">
        <v>-17030579.890000001</v>
      </c>
      <c r="D44" s="407"/>
    </row>
    <row r="45" spans="1:5" ht="16.5" thickBot="1">
      <c r="A45" s="159">
        <v>30</v>
      </c>
      <c r="B45" s="160" t="s">
        <v>277</v>
      </c>
      <c r="C45" s="402">
        <f>SUM(C38:C44)</f>
        <v>1711739883.2643995</v>
      </c>
      <c r="D45" s="40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35</v>
      </c>
      <c r="B1" s="3" t="s">
        <v>456</v>
      </c>
    </row>
    <row r="2" spans="1:19">
      <c r="A2" s="2" t="s">
        <v>36</v>
      </c>
      <c r="B2" s="465">
        <v>43830</v>
      </c>
    </row>
    <row r="4" spans="1:19" ht="26.25" thickBot="1">
      <c r="A4" s="4" t="s">
        <v>259</v>
      </c>
      <c r="B4" s="311" t="s">
        <v>386</v>
      </c>
    </row>
    <row r="5" spans="1:19" s="297" customFormat="1">
      <c r="A5" s="292"/>
      <c r="B5" s="293"/>
      <c r="C5" s="294" t="s">
        <v>0</v>
      </c>
      <c r="D5" s="294" t="s">
        <v>1</v>
      </c>
      <c r="E5" s="294" t="s">
        <v>2</v>
      </c>
      <c r="F5" s="294" t="s">
        <v>3</v>
      </c>
      <c r="G5" s="294" t="s">
        <v>4</v>
      </c>
      <c r="H5" s="294" t="s">
        <v>10</v>
      </c>
      <c r="I5" s="294" t="s">
        <v>13</v>
      </c>
      <c r="J5" s="294" t="s">
        <v>14</v>
      </c>
      <c r="K5" s="294" t="s">
        <v>15</v>
      </c>
      <c r="L5" s="294" t="s">
        <v>16</v>
      </c>
      <c r="M5" s="294" t="s">
        <v>17</v>
      </c>
      <c r="N5" s="294" t="s">
        <v>18</v>
      </c>
      <c r="O5" s="294" t="s">
        <v>369</v>
      </c>
      <c r="P5" s="294" t="s">
        <v>370</v>
      </c>
      <c r="Q5" s="294" t="s">
        <v>371</v>
      </c>
      <c r="R5" s="295" t="s">
        <v>372</v>
      </c>
      <c r="S5" s="296" t="s">
        <v>373</v>
      </c>
    </row>
    <row r="6" spans="1:19" s="297" customFormat="1" ht="99" customHeight="1">
      <c r="A6" s="298"/>
      <c r="B6" s="439" t="s">
        <v>374</v>
      </c>
      <c r="C6" s="435">
        <v>0</v>
      </c>
      <c r="D6" s="436"/>
      <c r="E6" s="435">
        <v>0.2</v>
      </c>
      <c r="F6" s="436"/>
      <c r="G6" s="435">
        <v>0.35</v>
      </c>
      <c r="H6" s="436"/>
      <c r="I6" s="435">
        <v>0.5</v>
      </c>
      <c r="J6" s="436"/>
      <c r="K6" s="435">
        <v>0.75</v>
      </c>
      <c r="L6" s="436"/>
      <c r="M6" s="435">
        <v>1</v>
      </c>
      <c r="N6" s="436"/>
      <c r="O6" s="435">
        <v>1.5</v>
      </c>
      <c r="P6" s="436"/>
      <c r="Q6" s="435">
        <v>2.5</v>
      </c>
      <c r="R6" s="436"/>
      <c r="S6" s="437" t="s">
        <v>258</v>
      </c>
    </row>
    <row r="7" spans="1:19" s="297" customFormat="1" ht="30.75" customHeight="1">
      <c r="A7" s="298"/>
      <c r="B7" s="440"/>
      <c r="C7" s="288" t="s">
        <v>261</v>
      </c>
      <c r="D7" s="288" t="s">
        <v>260</v>
      </c>
      <c r="E7" s="288" t="s">
        <v>261</v>
      </c>
      <c r="F7" s="288" t="s">
        <v>260</v>
      </c>
      <c r="G7" s="288" t="s">
        <v>261</v>
      </c>
      <c r="H7" s="288" t="s">
        <v>260</v>
      </c>
      <c r="I7" s="288" t="s">
        <v>261</v>
      </c>
      <c r="J7" s="288" t="s">
        <v>260</v>
      </c>
      <c r="K7" s="288" t="s">
        <v>261</v>
      </c>
      <c r="L7" s="288" t="s">
        <v>260</v>
      </c>
      <c r="M7" s="288" t="s">
        <v>261</v>
      </c>
      <c r="N7" s="288" t="s">
        <v>260</v>
      </c>
      <c r="O7" s="288" t="s">
        <v>261</v>
      </c>
      <c r="P7" s="288" t="s">
        <v>260</v>
      </c>
      <c r="Q7" s="288" t="s">
        <v>261</v>
      </c>
      <c r="R7" s="288" t="s">
        <v>260</v>
      </c>
      <c r="S7" s="438"/>
    </row>
    <row r="8" spans="1:19" s="163" customFormat="1">
      <c r="A8" s="161">
        <v>1</v>
      </c>
      <c r="B8" s="1" t="s">
        <v>101</v>
      </c>
      <c r="C8" s="162">
        <v>1051643939.67</v>
      </c>
      <c r="D8" s="162"/>
      <c r="E8" s="162">
        <v>0</v>
      </c>
      <c r="F8" s="162"/>
      <c r="G8" s="162">
        <v>0</v>
      </c>
      <c r="H8" s="162"/>
      <c r="I8" s="162">
        <v>0</v>
      </c>
      <c r="J8" s="162"/>
      <c r="K8" s="162">
        <v>0</v>
      </c>
      <c r="L8" s="162"/>
      <c r="M8" s="162">
        <v>1596550992.3399999</v>
      </c>
      <c r="N8" s="162"/>
      <c r="O8" s="162">
        <v>0</v>
      </c>
      <c r="P8" s="162"/>
      <c r="Q8" s="162">
        <v>0</v>
      </c>
      <c r="R8" s="162"/>
      <c r="S8" s="312">
        <f>$C$6*SUM(C8:D8)+$E$6*SUM(E8:F8)+$G$6*SUM(G8:H8)+$I$6*SUM(I8:J8)+$K$6*SUM(K8:L8)+$M$6*SUM(M8:N8)+$O$6*SUM(O8:P8)+$Q$6*SUM(Q8:R8)</f>
        <v>1596550992.3399999</v>
      </c>
    </row>
    <row r="9" spans="1:19" s="163" customFormat="1">
      <c r="A9" s="161">
        <v>2</v>
      </c>
      <c r="B9" s="1" t="s">
        <v>102</v>
      </c>
      <c r="C9" s="162">
        <v>0</v>
      </c>
      <c r="D9" s="162"/>
      <c r="E9" s="162">
        <v>0</v>
      </c>
      <c r="F9" s="162"/>
      <c r="G9" s="162">
        <v>0</v>
      </c>
      <c r="H9" s="162"/>
      <c r="I9" s="162">
        <v>0</v>
      </c>
      <c r="J9" s="162"/>
      <c r="K9" s="162">
        <v>0</v>
      </c>
      <c r="L9" s="162"/>
      <c r="M9" s="162">
        <v>0</v>
      </c>
      <c r="N9" s="162"/>
      <c r="O9" s="162">
        <v>0</v>
      </c>
      <c r="P9" s="162"/>
      <c r="Q9" s="162">
        <v>0</v>
      </c>
      <c r="R9" s="162"/>
      <c r="S9" s="312">
        <f t="shared" ref="S9:S21" si="0">$C$6*SUM(C9:D9)+$E$6*SUM(E9:F9)+$G$6*SUM(G9:H9)+$I$6*SUM(I9:J9)+$K$6*SUM(K9:L9)+$M$6*SUM(M9:N9)+$O$6*SUM(O9:P9)+$Q$6*SUM(Q9:R9)</f>
        <v>0</v>
      </c>
    </row>
    <row r="10" spans="1:19" s="163" customFormat="1">
      <c r="A10" s="161">
        <v>3</v>
      </c>
      <c r="B10" s="1" t="s">
        <v>280</v>
      </c>
      <c r="C10" s="162"/>
      <c r="D10" s="162"/>
      <c r="E10" s="162">
        <v>0</v>
      </c>
      <c r="F10" s="162"/>
      <c r="G10" s="162">
        <v>0</v>
      </c>
      <c r="H10" s="162"/>
      <c r="I10" s="162">
        <v>0</v>
      </c>
      <c r="J10" s="162"/>
      <c r="K10" s="162">
        <v>0</v>
      </c>
      <c r="L10" s="162"/>
      <c r="M10" s="162">
        <v>0</v>
      </c>
      <c r="N10" s="162"/>
      <c r="O10" s="162">
        <v>0</v>
      </c>
      <c r="P10" s="162"/>
      <c r="Q10" s="162">
        <v>0</v>
      </c>
      <c r="R10" s="162"/>
      <c r="S10" s="312">
        <f t="shared" si="0"/>
        <v>0</v>
      </c>
    </row>
    <row r="11" spans="1:19" s="163" customFormat="1">
      <c r="A11" s="161">
        <v>4</v>
      </c>
      <c r="B11" s="1" t="s">
        <v>103</v>
      </c>
      <c r="C11" s="162">
        <v>733656401.54999995</v>
      </c>
      <c r="D11" s="162"/>
      <c r="E11" s="162">
        <v>0</v>
      </c>
      <c r="F11" s="162"/>
      <c r="G11" s="162">
        <v>0</v>
      </c>
      <c r="H11" s="162"/>
      <c r="I11" s="162">
        <v>150864745.88</v>
      </c>
      <c r="J11" s="162"/>
      <c r="K11" s="162">
        <v>0</v>
      </c>
      <c r="L11" s="162"/>
      <c r="M11" s="162">
        <v>0</v>
      </c>
      <c r="N11" s="162"/>
      <c r="O11" s="162">
        <v>0</v>
      </c>
      <c r="P11" s="162"/>
      <c r="Q11" s="162">
        <v>0</v>
      </c>
      <c r="R11" s="162"/>
      <c r="S11" s="312">
        <f t="shared" si="0"/>
        <v>75432372.939999998</v>
      </c>
    </row>
    <row r="12" spans="1:19" s="163" customFormat="1">
      <c r="A12" s="161">
        <v>5</v>
      </c>
      <c r="B12" s="1" t="s">
        <v>104</v>
      </c>
      <c r="C12" s="162">
        <v>0</v>
      </c>
      <c r="D12" s="162"/>
      <c r="E12" s="162">
        <v>0</v>
      </c>
      <c r="F12" s="162"/>
      <c r="G12" s="162">
        <v>0</v>
      </c>
      <c r="H12" s="162"/>
      <c r="I12" s="162">
        <v>0</v>
      </c>
      <c r="J12" s="162"/>
      <c r="K12" s="162">
        <v>0</v>
      </c>
      <c r="L12" s="162"/>
      <c r="M12" s="162">
        <v>0</v>
      </c>
      <c r="N12" s="162"/>
      <c r="O12" s="162">
        <v>0</v>
      </c>
      <c r="P12" s="162"/>
      <c r="Q12" s="162">
        <v>0</v>
      </c>
      <c r="R12" s="162"/>
      <c r="S12" s="312">
        <f t="shared" si="0"/>
        <v>0</v>
      </c>
    </row>
    <row r="13" spans="1:19" s="163" customFormat="1">
      <c r="A13" s="161">
        <v>6</v>
      </c>
      <c r="B13" s="1" t="s">
        <v>105</v>
      </c>
      <c r="C13" s="162"/>
      <c r="D13" s="162"/>
      <c r="E13" s="162">
        <v>1077290517.24</v>
      </c>
      <c r="F13" s="162"/>
      <c r="G13" s="162">
        <v>0</v>
      </c>
      <c r="H13" s="162"/>
      <c r="I13" s="162">
        <v>55340015.710000001</v>
      </c>
      <c r="J13" s="162"/>
      <c r="K13" s="162">
        <v>0</v>
      </c>
      <c r="L13" s="162"/>
      <c r="M13" s="162">
        <v>84240.85</v>
      </c>
      <c r="N13" s="162"/>
      <c r="O13" s="162">
        <v>62932.67</v>
      </c>
      <c r="P13" s="162"/>
      <c r="Q13" s="162">
        <v>0</v>
      </c>
      <c r="R13" s="162"/>
      <c r="S13" s="312">
        <f t="shared" si="0"/>
        <v>243306751.15799999</v>
      </c>
    </row>
    <row r="14" spans="1:19" s="163" customFormat="1">
      <c r="A14" s="161">
        <v>7</v>
      </c>
      <c r="B14" s="1" t="s">
        <v>106</v>
      </c>
      <c r="C14" s="162"/>
      <c r="D14" s="162"/>
      <c r="E14" s="162">
        <v>0</v>
      </c>
      <c r="F14" s="162"/>
      <c r="G14" s="162">
        <v>0</v>
      </c>
      <c r="H14" s="162"/>
      <c r="I14" s="162">
        <v>0</v>
      </c>
      <c r="J14" s="162"/>
      <c r="K14" s="162">
        <v>0</v>
      </c>
      <c r="L14" s="162"/>
      <c r="M14" s="162">
        <v>4068184782.5563059</v>
      </c>
      <c r="N14" s="162">
        <v>750394035.96589994</v>
      </c>
      <c r="O14" s="162">
        <v>70522489.639594004</v>
      </c>
      <c r="P14" s="162"/>
      <c r="Q14" s="162">
        <v>0</v>
      </c>
      <c r="R14" s="162"/>
      <c r="S14" s="312">
        <f t="shared" si="0"/>
        <v>4924362552.981596</v>
      </c>
    </row>
    <row r="15" spans="1:19" s="163" customFormat="1">
      <c r="A15" s="161">
        <v>8</v>
      </c>
      <c r="B15" s="1" t="s">
        <v>107</v>
      </c>
      <c r="C15" s="162"/>
      <c r="D15" s="162"/>
      <c r="E15" s="162">
        <v>0</v>
      </c>
      <c r="F15" s="162"/>
      <c r="G15" s="162">
        <v>0</v>
      </c>
      <c r="H15" s="162"/>
      <c r="I15" s="162">
        <v>0</v>
      </c>
      <c r="J15" s="162"/>
      <c r="K15" s="162">
        <v>3428232645.5846</v>
      </c>
      <c r="L15" s="162">
        <v>114896451.37090001</v>
      </c>
      <c r="M15" s="162">
        <v>0</v>
      </c>
      <c r="N15" s="162">
        <v>0</v>
      </c>
      <c r="O15" s="162"/>
      <c r="P15" s="162"/>
      <c r="Q15" s="162">
        <v>0</v>
      </c>
      <c r="R15" s="162"/>
      <c r="S15" s="312">
        <f t="shared" si="0"/>
        <v>2657346822.7166252</v>
      </c>
    </row>
    <row r="16" spans="1:19" s="163" customFormat="1">
      <c r="A16" s="161">
        <v>9</v>
      </c>
      <c r="B16" s="1" t="s">
        <v>108</v>
      </c>
      <c r="C16" s="162"/>
      <c r="D16" s="162"/>
      <c r="E16" s="162">
        <v>0</v>
      </c>
      <c r="F16" s="162"/>
      <c r="G16" s="162">
        <v>2630945487.1210999</v>
      </c>
      <c r="H16" s="162"/>
      <c r="I16" s="162">
        <v>0</v>
      </c>
      <c r="J16" s="162"/>
      <c r="K16" s="162">
        <v>0</v>
      </c>
      <c r="L16" s="162"/>
      <c r="M16" s="162">
        <v>0</v>
      </c>
      <c r="N16" s="162"/>
      <c r="O16" s="162">
        <v>0</v>
      </c>
      <c r="P16" s="162"/>
      <c r="Q16" s="162">
        <v>0</v>
      </c>
      <c r="R16" s="162"/>
      <c r="S16" s="312">
        <f t="shared" si="0"/>
        <v>920830920.49238491</v>
      </c>
    </row>
    <row r="17" spans="1:19" s="163" customFormat="1">
      <c r="A17" s="161">
        <v>10</v>
      </c>
      <c r="B17" s="1" t="s">
        <v>109</v>
      </c>
      <c r="C17" s="162"/>
      <c r="D17" s="162"/>
      <c r="E17" s="162">
        <v>0</v>
      </c>
      <c r="F17" s="162"/>
      <c r="G17" s="162">
        <v>0</v>
      </c>
      <c r="H17" s="162"/>
      <c r="I17" s="162">
        <v>13146347.046599999</v>
      </c>
      <c r="J17" s="162"/>
      <c r="K17" s="162">
        <v>0</v>
      </c>
      <c r="L17" s="162"/>
      <c r="M17" s="162">
        <v>72628800.143099993</v>
      </c>
      <c r="N17" s="162"/>
      <c r="O17" s="162">
        <v>2922070.8938000002</v>
      </c>
      <c r="P17" s="162"/>
      <c r="Q17" s="162">
        <v>0</v>
      </c>
      <c r="R17" s="162"/>
      <c r="S17" s="312">
        <f t="shared" si="0"/>
        <v>83585080.007099986</v>
      </c>
    </row>
    <row r="18" spans="1:19" s="163" customFormat="1">
      <c r="A18" s="161">
        <v>11</v>
      </c>
      <c r="B18" s="1" t="s">
        <v>110</v>
      </c>
      <c r="C18" s="162"/>
      <c r="D18" s="162"/>
      <c r="E18" s="162">
        <v>0</v>
      </c>
      <c r="F18" s="162"/>
      <c r="G18" s="162">
        <v>0</v>
      </c>
      <c r="H18" s="162"/>
      <c r="I18" s="162">
        <v>0</v>
      </c>
      <c r="J18" s="162"/>
      <c r="K18" s="162">
        <v>0</v>
      </c>
      <c r="L18" s="162"/>
      <c r="M18" s="162">
        <v>535536551.29280001</v>
      </c>
      <c r="N18" s="162"/>
      <c r="O18" s="162">
        <v>248827090.23280001</v>
      </c>
      <c r="P18" s="162"/>
      <c r="Q18" s="162">
        <v>25271613.359721702</v>
      </c>
      <c r="R18" s="162"/>
      <c r="S18" s="312">
        <f t="shared" si="0"/>
        <v>971956220.04130423</v>
      </c>
    </row>
    <row r="19" spans="1:19" s="163" customFormat="1">
      <c r="A19" s="161">
        <v>12</v>
      </c>
      <c r="B19" s="1" t="s">
        <v>111</v>
      </c>
      <c r="C19" s="162"/>
      <c r="D19" s="162"/>
      <c r="E19" s="162">
        <v>0</v>
      </c>
      <c r="F19" s="162"/>
      <c r="G19" s="162">
        <v>0</v>
      </c>
      <c r="H19" s="162"/>
      <c r="I19" s="162">
        <v>0</v>
      </c>
      <c r="J19" s="162"/>
      <c r="K19" s="162">
        <v>0</v>
      </c>
      <c r="L19" s="162"/>
      <c r="M19" s="162">
        <v>0</v>
      </c>
      <c r="N19" s="162"/>
      <c r="O19" s="162">
        <v>0</v>
      </c>
      <c r="P19" s="162"/>
      <c r="Q19" s="162">
        <v>0</v>
      </c>
      <c r="R19" s="162"/>
      <c r="S19" s="312">
        <f t="shared" si="0"/>
        <v>0</v>
      </c>
    </row>
    <row r="20" spans="1:19" s="163" customFormat="1">
      <c r="A20" s="161">
        <v>13</v>
      </c>
      <c r="B20" s="1" t="s">
        <v>257</v>
      </c>
      <c r="C20" s="162"/>
      <c r="D20" s="162"/>
      <c r="E20" s="162">
        <v>0</v>
      </c>
      <c r="F20" s="162"/>
      <c r="G20" s="162">
        <v>0</v>
      </c>
      <c r="H20" s="162"/>
      <c r="I20" s="162">
        <v>0</v>
      </c>
      <c r="J20" s="162"/>
      <c r="K20" s="162">
        <v>0</v>
      </c>
      <c r="L20" s="162"/>
      <c r="M20" s="162">
        <v>0</v>
      </c>
      <c r="N20" s="162"/>
      <c r="O20" s="162">
        <v>0</v>
      </c>
      <c r="P20" s="162"/>
      <c r="Q20" s="162">
        <v>0</v>
      </c>
      <c r="R20" s="162"/>
      <c r="S20" s="312">
        <f t="shared" si="0"/>
        <v>0</v>
      </c>
    </row>
    <row r="21" spans="1:19" s="163" customFormat="1">
      <c r="A21" s="161">
        <v>14</v>
      </c>
      <c r="B21" s="1" t="s">
        <v>113</v>
      </c>
      <c r="C21" s="162">
        <v>690317442.97000003</v>
      </c>
      <c r="D21" s="162"/>
      <c r="E21" s="162">
        <v>0</v>
      </c>
      <c r="F21" s="162"/>
      <c r="G21" s="162">
        <v>0</v>
      </c>
      <c r="H21" s="162"/>
      <c r="I21" s="162">
        <v>0</v>
      </c>
      <c r="J21" s="162"/>
      <c r="K21" s="162">
        <v>0</v>
      </c>
      <c r="L21" s="162"/>
      <c r="M21" s="162">
        <v>624420684.44207823</v>
      </c>
      <c r="N21" s="162"/>
      <c r="O21" s="162">
        <v>0</v>
      </c>
      <c r="P21" s="162"/>
      <c r="Q21" s="162">
        <v>141020565.13</v>
      </c>
      <c r="R21" s="162"/>
      <c r="S21" s="312">
        <f t="shared" si="0"/>
        <v>976972097.26707816</v>
      </c>
    </row>
    <row r="22" spans="1:19" ht="13.5" thickBot="1">
      <c r="A22" s="164"/>
      <c r="B22" s="165" t="s">
        <v>114</v>
      </c>
      <c r="C22" s="166">
        <f>SUM(C8:C21)</f>
        <v>2475617784.1899996</v>
      </c>
      <c r="D22" s="166">
        <f t="shared" ref="D22:J22" si="1">SUM(D8:D21)</f>
        <v>0</v>
      </c>
      <c r="E22" s="166">
        <f t="shared" si="1"/>
        <v>1077290517.24</v>
      </c>
      <c r="F22" s="166">
        <f t="shared" si="1"/>
        <v>0</v>
      </c>
      <c r="G22" s="166">
        <f t="shared" si="1"/>
        <v>2630945487.1210999</v>
      </c>
      <c r="H22" s="166">
        <f t="shared" si="1"/>
        <v>0</v>
      </c>
      <c r="I22" s="166">
        <f t="shared" si="1"/>
        <v>219351108.63660002</v>
      </c>
      <c r="J22" s="166">
        <f t="shared" si="1"/>
        <v>0</v>
      </c>
      <c r="K22" s="166">
        <f t="shared" ref="K22:S22" si="2">SUM(K8:K21)</f>
        <v>3428232645.5846</v>
      </c>
      <c r="L22" s="166">
        <f t="shared" si="2"/>
        <v>114896451.37090001</v>
      </c>
      <c r="M22" s="166">
        <f t="shared" si="2"/>
        <v>6897406051.6242838</v>
      </c>
      <c r="N22" s="166">
        <f t="shared" si="2"/>
        <v>750394035.96589994</v>
      </c>
      <c r="O22" s="166">
        <f t="shared" si="2"/>
        <v>322334583.436194</v>
      </c>
      <c r="P22" s="166">
        <f t="shared" si="2"/>
        <v>0</v>
      </c>
      <c r="Q22" s="166">
        <f t="shared" si="2"/>
        <v>166292178.48972169</v>
      </c>
      <c r="R22" s="166">
        <f t="shared" si="2"/>
        <v>0</v>
      </c>
      <c r="S22" s="313">
        <f t="shared" si="2"/>
        <v>12450343809.944086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35</v>
      </c>
      <c r="B1" s="3" t="s">
        <v>456</v>
      </c>
    </row>
    <row r="2" spans="1:22">
      <c r="A2" s="2" t="s">
        <v>36</v>
      </c>
      <c r="B2" s="465">
        <v>43830</v>
      </c>
    </row>
    <row r="4" spans="1:22" ht="13.5" thickBot="1">
      <c r="A4" s="4" t="s">
        <v>377</v>
      </c>
      <c r="B4" s="167" t="s">
        <v>100</v>
      </c>
      <c r="V4" s="56" t="s">
        <v>78</v>
      </c>
    </row>
    <row r="5" spans="1:22" ht="12.75" customHeight="1">
      <c r="A5" s="168"/>
      <c r="B5" s="169"/>
      <c r="C5" s="441" t="s">
        <v>288</v>
      </c>
      <c r="D5" s="442"/>
      <c r="E5" s="442"/>
      <c r="F5" s="442"/>
      <c r="G5" s="442"/>
      <c r="H5" s="442"/>
      <c r="I5" s="442"/>
      <c r="J5" s="442"/>
      <c r="K5" s="442"/>
      <c r="L5" s="443"/>
      <c r="M5" s="444" t="s">
        <v>289</v>
      </c>
      <c r="N5" s="445"/>
      <c r="O5" s="445"/>
      <c r="P5" s="445"/>
      <c r="Q5" s="445"/>
      <c r="R5" s="445"/>
      <c r="S5" s="446"/>
      <c r="T5" s="449" t="s">
        <v>375</v>
      </c>
      <c r="U5" s="449" t="s">
        <v>376</v>
      </c>
      <c r="V5" s="447" t="s">
        <v>126</v>
      </c>
    </row>
    <row r="6" spans="1:22" s="111" customFormat="1" ht="102">
      <c r="A6" s="108"/>
      <c r="B6" s="170"/>
      <c r="C6" s="171" t="s">
        <v>115</v>
      </c>
      <c r="D6" s="263" t="s">
        <v>116</v>
      </c>
      <c r="E6" s="198" t="s">
        <v>291</v>
      </c>
      <c r="F6" s="198" t="s">
        <v>292</v>
      </c>
      <c r="G6" s="263" t="s">
        <v>295</v>
      </c>
      <c r="H6" s="263" t="s">
        <v>290</v>
      </c>
      <c r="I6" s="263" t="s">
        <v>117</v>
      </c>
      <c r="J6" s="263" t="s">
        <v>118</v>
      </c>
      <c r="K6" s="172" t="s">
        <v>119</v>
      </c>
      <c r="L6" s="173" t="s">
        <v>120</v>
      </c>
      <c r="M6" s="171" t="s">
        <v>293</v>
      </c>
      <c r="N6" s="172" t="s">
        <v>121</v>
      </c>
      <c r="O6" s="172" t="s">
        <v>122</v>
      </c>
      <c r="P6" s="172" t="s">
        <v>123</v>
      </c>
      <c r="Q6" s="172" t="s">
        <v>124</v>
      </c>
      <c r="R6" s="172" t="s">
        <v>125</v>
      </c>
      <c r="S6" s="290" t="s">
        <v>294</v>
      </c>
      <c r="T6" s="450"/>
      <c r="U6" s="450"/>
      <c r="V6" s="448"/>
    </row>
    <row r="7" spans="1:22" s="163" customFormat="1">
      <c r="A7" s="174">
        <v>1</v>
      </c>
      <c r="B7" s="1" t="s">
        <v>101</v>
      </c>
      <c r="C7" s="175"/>
      <c r="D7" s="162">
        <v>0</v>
      </c>
      <c r="E7" s="162"/>
      <c r="F7" s="162"/>
      <c r="G7" s="162"/>
      <c r="H7" s="162"/>
      <c r="I7" s="162"/>
      <c r="J7" s="162"/>
      <c r="K7" s="162"/>
      <c r="L7" s="176"/>
      <c r="M7" s="175">
        <v>0</v>
      </c>
      <c r="N7" s="162"/>
      <c r="O7" s="162"/>
      <c r="P7" s="162"/>
      <c r="Q7" s="162"/>
      <c r="R7" s="162">
        <v>0</v>
      </c>
      <c r="S7" s="176"/>
      <c r="T7" s="299"/>
      <c r="U7" s="299"/>
      <c r="V7" s="177">
        <f>SUM(C7:S7)</f>
        <v>0</v>
      </c>
    </row>
    <row r="8" spans="1:22" s="163" customFormat="1">
      <c r="A8" s="174">
        <v>2</v>
      </c>
      <c r="B8" s="1" t="s">
        <v>102</v>
      </c>
      <c r="C8" s="175"/>
      <c r="D8" s="162">
        <v>0</v>
      </c>
      <c r="E8" s="162"/>
      <c r="F8" s="162"/>
      <c r="G8" s="162"/>
      <c r="H8" s="162"/>
      <c r="I8" s="162"/>
      <c r="J8" s="162"/>
      <c r="K8" s="162"/>
      <c r="L8" s="176"/>
      <c r="M8" s="175"/>
      <c r="N8" s="162"/>
      <c r="O8" s="162"/>
      <c r="P8" s="162"/>
      <c r="Q8" s="162"/>
      <c r="R8" s="162">
        <v>0</v>
      </c>
      <c r="S8" s="176"/>
      <c r="T8" s="299"/>
      <c r="U8" s="299"/>
      <c r="V8" s="177">
        <f t="shared" ref="V8:V20" si="0">SUM(C8:S8)</f>
        <v>0</v>
      </c>
    </row>
    <row r="9" spans="1:22" s="163" customFormat="1">
      <c r="A9" s="174">
        <v>3</v>
      </c>
      <c r="B9" s="1" t="s">
        <v>281</v>
      </c>
      <c r="C9" s="175"/>
      <c r="D9" s="162">
        <v>0</v>
      </c>
      <c r="E9" s="162"/>
      <c r="F9" s="162"/>
      <c r="G9" s="162"/>
      <c r="H9" s="162"/>
      <c r="I9" s="162"/>
      <c r="J9" s="162"/>
      <c r="K9" s="162"/>
      <c r="L9" s="176"/>
      <c r="M9" s="175"/>
      <c r="N9" s="162"/>
      <c r="O9" s="162"/>
      <c r="P9" s="162"/>
      <c r="Q9" s="162"/>
      <c r="R9" s="162">
        <v>0</v>
      </c>
      <c r="S9" s="176"/>
      <c r="T9" s="299"/>
      <c r="U9" s="299"/>
      <c r="V9" s="177">
        <f t="shared" si="0"/>
        <v>0</v>
      </c>
    </row>
    <row r="10" spans="1:22" s="163" customFormat="1">
      <c r="A10" s="174">
        <v>4</v>
      </c>
      <c r="B10" s="1" t="s">
        <v>103</v>
      </c>
      <c r="C10" s="175"/>
      <c r="D10" s="162">
        <v>0</v>
      </c>
      <c r="E10" s="162"/>
      <c r="F10" s="162"/>
      <c r="G10" s="162"/>
      <c r="H10" s="162"/>
      <c r="I10" s="162"/>
      <c r="J10" s="162"/>
      <c r="K10" s="162"/>
      <c r="L10" s="176"/>
      <c r="M10" s="175"/>
      <c r="N10" s="162"/>
      <c r="O10" s="162"/>
      <c r="P10" s="162"/>
      <c r="Q10" s="162"/>
      <c r="R10" s="162">
        <v>0</v>
      </c>
      <c r="S10" s="176"/>
      <c r="T10" s="299"/>
      <c r="U10" s="299"/>
      <c r="V10" s="177">
        <f t="shared" si="0"/>
        <v>0</v>
      </c>
    </row>
    <row r="11" spans="1:22" s="163" customFormat="1">
      <c r="A11" s="174">
        <v>5</v>
      </c>
      <c r="B11" s="1" t="s">
        <v>104</v>
      </c>
      <c r="C11" s="175"/>
      <c r="D11" s="162">
        <v>0</v>
      </c>
      <c r="E11" s="162"/>
      <c r="F11" s="162"/>
      <c r="G11" s="162"/>
      <c r="H11" s="162"/>
      <c r="I11" s="162"/>
      <c r="J11" s="162"/>
      <c r="K11" s="162"/>
      <c r="L11" s="176"/>
      <c r="M11" s="175"/>
      <c r="N11" s="162"/>
      <c r="O11" s="162"/>
      <c r="P11" s="162"/>
      <c r="Q11" s="162"/>
      <c r="R11" s="162">
        <v>0</v>
      </c>
      <c r="S11" s="176"/>
      <c r="T11" s="299"/>
      <c r="U11" s="299"/>
      <c r="V11" s="177">
        <f t="shared" si="0"/>
        <v>0</v>
      </c>
    </row>
    <row r="12" spans="1:22" s="163" customFormat="1">
      <c r="A12" s="174">
        <v>6</v>
      </c>
      <c r="B12" s="1" t="s">
        <v>105</v>
      </c>
      <c r="C12" s="175"/>
      <c r="D12" s="162">
        <v>0</v>
      </c>
      <c r="E12" s="162"/>
      <c r="F12" s="162"/>
      <c r="G12" s="162"/>
      <c r="H12" s="162"/>
      <c r="I12" s="162"/>
      <c r="J12" s="162"/>
      <c r="K12" s="162"/>
      <c r="L12" s="176"/>
      <c r="M12" s="175"/>
      <c r="N12" s="162"/>
      <c r="O12" s="162"/>
      <c r="P12" s="162"/>
      <c r="Q12" s="162"/>
      <c r="R12" s="162">
        <v>0</v>
      </c>
      <c r="S12" s="176"/>
      <c r="T12" s="299"/>
      <c r="U12" s="299"/>
      <c r="V12" s="177">
        <f t="shared" si="0"/>
        <v>0</v>
      </c>
    </row>
    <row r="13" spans="1:22" s="163" customFormat="1">
      <c r="A13" s="174">
        <v>7</v>
      </c>
      <c r="B13" s="1" t="s">
        <v>106</v>
      </c>
      <c r="C13" s="175"/>
      <c r="D13" s="162">
        <v>167089503.95064801</v>
      </c>
      <c r="E13" s="162"/>
      <c r="F13" s="162"/>
      <c r="G13" s="162"/>
      <c r="H13" s="162"/>
      <c r="I13" s="162"/>
      <c r="J13" s="162"/>
      <c r="K13" s="162"/>
      <c r="L13" s="176"/>
      <c r="M13" s="175"/>
      <c r="N13" s="162"/>
      <c r="O13" s="162"/>
      <c r="P13" s="162"/>
      <c r="Q13" s="162"/>
      <c r="R13" s="162">
        <v>165248982.34369999</v>
      </c>
      <c r="S13" s="176"/>
      <c r="T13" s="299"/>
      <c r="U13" s="299"/>
      <c r="V13" s="177">
        <f t="shared" si="0"/>
        <v>332338486.294348</v>
      </c>
    </row>
    <row r="14" spans="1:22" s="163" customFormat="1">
      <c r="A14" s="174">
        <v>8</v>
      </c>
      <c r="B14" s="1" t="s">
        <v>107</v>
      </c>
      <c r="C14" s="175"/>
      <c r="D14" s="162">
        <v>0</v>
      </c>
      <c r="E14" s="162"/>
      <c r="F14" s="162"/>
      <c r="G14" s="162"/>
      <c r="H14" s="162"/>
      <c r="I14" s="162"/>
      <c r="J14" s="162">
        <v>0</v>
      </c>
      <c r="K14" s="162"/>
      <c r="L14" s="176"/>
      <c r="M14" s="175"/>
      <c r="N14" s="162"/>
      <c r="O14" s="162"/>
      <c r="P14" s="162"/>
      <c r="Q14" s="162"/>
      <c r="R14" s="162">
        <v>0</v>
      </c>
      <c r="S14" s="176"/>
      <c r="T14" s="299"/>
      <c r="U14" s="299"/>
      <c r="V14" s="177">
        <f t="shared" si="0"/>
        <v>0</v>
      </c>
    </row>
    <row r="15" spans="1:22" s="163" customFormat="1">
      <c r="A15" s="174">
        <v>9</v>
      </c>
      <c r="B15" s="1" t="s">
        <v>108</v>
      </c>
      <c r="C15" s="175"/>
      <c r="D15" s="162">
        <v>50474899.6294</v>
      </c>
      <c r="E15" s="162"/>
      <c r="F15" s="162"/>
      <c r="G15" s="162"/>
      <c r="H15" s="162"/>
      <c r="I15" s="162"/>
      <c r="J15" s="162"/>
      <c r="K15" s="162"/>
      <c r="L15" s="176"/>
      <c r="M15" s="175"/>
      <c r="N15" s="162"/>
      <c r="O15" s="162"/>
      <c r="P15" s="162"/>
      <c r="Q15" s="162"/>
      <c r="R15" s="162">
        <v>0</v>
      </c>
      <c r="S15" s="176"/>
      <c r="T15" s="299"/>
      <c r="U15" s="299"/>
      <c r="V15" s="177">
        <f t="shared" si="0"/>
        <v>50474899.6294</v>
      </c>
    </row>
    <row r="16" spans="1:22" s="163" customFormat="1">
      <c r="A16" s="174">
        <v>10</v>
      </c>
      <c r="B16" s="1" t="s">
        <v>109</v>
      </c>
      <c r="C16" s="175"/>
      <c r="D16" s="162">
        <v>0</v>
      </c>
      <c r="E16" s="162"/>
      <c r="F16" s="162"/>
      <c r="G16" s="162"/>
      <c r="H16" s="162"/>
      <c r="I16" s="162"/>
      <c r="J16" s="162"/>
      <c r="K16" s="162"/>
      <c r="L16" s="176"/>
      <c r="M16" s="175"/>
      <c r="N16" s="162"/>
      <c r="O16" s="162"/>
      <c r="P16" s="162"/>
      <c r="Q16" s="162"/>
      <c r="R16" s="162">
        <v>0</v>
      </c>
      <c r="S16" s="176"/>
      <c r="T16" s="299"/>
      <c r="U16" s="299"/>
      <c r="V16" s="177">
        <f t="shared" si="0"/>
        <v>0</v>
      </c>
    </row>
    <row r="17" spans="1:22" s="163" customFormat="1">
      <c r="A17" s="174">
        <v>11</v>
      </c>
      <c r="B17" s="1" t="s">
        <v>110</v>
      </c>
      <c r="C17" s="175"/>
      <c r="D17" s="162">
        <v>2196938.4153</v>
      </c>
      <c r="E17" s="162"/>
      <c r="F17" s="162"/>
      <c r="G17" s="162"/>
      <c r="H17" s="162"/>
      <c r="I17" s="162"/>
      <c r="J17" s="162"/>
      <c r="K17" s="162"/>
      <c r="L17" s="176"/>
      <c r="M17" s="175"/>
      <c r="N17" s="162"/>
      <c r="O17" s="162"/>
      <c r="P17" s="162"/>
      <c r="Q17" s="162"/>
      <c r="R17" s="162">
        <v>0</v>
      </c>
      <c r="S17" s="176"/>
      <c r="T17" s="299"/>
      <c r="U17" s="299"/>
      <c r="V17" s="177">
        <f t="shared" si="0"/>
        <v>2196938.4153</v>
      </c>
    </row>
    <row r="18" spans="1:22" s="163" customFormat="1">
      <c r="A18" s="174">
        <v>12</v>
      </c>
      <c r="B18" s="1" t="s">
        <v>111</v>
      </c>
      <c r="C18" s="175"/>
      <c r="D18" s="162">
        <v>15609.935100000001</v>
      </c>
      <c r="E18" s="162"/>
      <c r="F18" s="162"/>
      <c r="G18" s="162"/>
      <c r="H18" s="162"/>
      <c r="I18" s="162"/>
      <c r="J18" s="162"/>
      <c r="K18" s="162"/>
      <c r="L18" s="176"/>
      <c r="M18" s="175"/>
      <c r="N18" s="162"/>
      <c r="O18" s="162"/>
      <c r="P18" s="162"/>
      <c r="Q18" s="162"/>
      <c r="R18" s="162">
        <v>0</v>
      </c>
      <c r="S18" s="176"/>
      <c r="T18" s="299"/>
      <c r="U18" s="299"/>
      <c r="V18" s="177">
        <f t="shared" si="0"/>
        <v>15609.935100000001</v>
      </c>
    </row>
    <row r="19" spans="1:22" s="163" customFormat="1">
      <c r="A19" s="174">
        <v>13</v>
      </c>
      <c r="B19" s="1" t="s">
        <v>112</v>
      </c>
      <c r="C19" s="175"/>
      <c r="D19" s="162">
        <v>0</v>
      </c>
      <c r="E19" s="162"/>
      <c r="F19" s="162"/>
      <c r="G19" s="162"/>
      <c r="H19" s="162"/>
      <c r="I19" s="162"/>
      <c r="J19" s="162"/>
      <c r="K19" s="162"/>
      <c r="L19" s="176"/>
      <c r="M19" s="175"/>
      <c r="N19" s="162"/>
      <c r="O19" s="162"/>
      <c r="P19" s="162"/>
      <c r="Q19" s="162"/>
      <c r="R19" s="162">
        <v>0</v>
      </c>
      <c r="S19" s="176"/>
      <c r="T19" s="299"/>
      <c r="U19" s="299"/>
      <c r="V19" s="177">
        <f t="shared" si="0"/>
        <v>0</v>
      </c>
    </row>
    <row r="20" spans="1:22" s="163" customFormat="1">
      <c r="A20" s="174">
        <v>14</v>
      </c>
      <c r="B20" s="1" t="s">
        <v>113</v>
      </c>
      <c r="C20" s="175"/>
      <c r="D20" s="162">
        <v>0</v>
      </c>
      <c r="E20" s="162"/>
      <c r="F20" s="162"/>
      <c r="G20" s="162"/>
      <c r="H20" s="162"/>
      <c r="I20" s="162"/>
      <c r="J20" s="162"/>
      <c r="K20" s="162"/>
      <c r="L20" s="176"/>
      <c r="M20" s="175"/>
      <c r="N20" s="162"/>
      <c r="O20" s="162"/>
      <c r="P20" s="162"/>
      <c r="Q20" s="162"/>
      <c r="R20" s="162">
        <v>0</v>
      </c>
      <c r="S20" s="176"/>
      <c r="T20" s="299"/>
      <c r="U20" s="299"/>
      <c r="V20" s="177">
        <f t="shared" si="0"/>
        <v>0</v>
      </c>
    </row>
    <row r="21" spans="1:22" ht="13.5" thickBot="1">
      <c r="A21" s="164"/>
      <c r="B21" s="178" t="s">
        <v>114</v>
      </c>
      <c r="C21" s="179">
        <f>SUM(C7:C20)</f>
        <v>0</v>
      </c>
      <c r="D21" s="166">
        <f t="shared" ref="D21:V21" si="1">SUM(D7:D20)</f>
        <v>219776951.93044803</v>
      </c>
      <c r="E21" s="166">
        <f t="shared" si="1"/>
        <v>0</v>
      </c>
      <c r="F21" s="166">
        <f t="shared" si="1"/>
        <v>0</v>
      </c>
      <c r="G21" s="166">
        <f t="shared" si="1"/>
        <v>0</v>
      </c>
      <c r="H21" s="166">
        <f t="shared" si="1"/>
        <v>0</v>
      </c>
      <c r="I21" s="166">
        <f t="shared" si="1"/>
        <v>0</v>
      </c>
      <c r="J21" s="166">
        <f t="shared" si="1"/>
        <v>0</v>
      </c>
      <c r="K21" s="166">
        <f t="shared" si="1"/>
        <v>0</v>
      </c>
      <c r="L21" s="180">
        <f t="shared" si="1"/>
        <v>0</v>
      </c>
      <c r="M21" s="179">
        <f t="shared" si="1"/>
        <v>0</v>
      </c>
      <c r="N21" s="166">
        <f t="shared" si="1"/>
        <v>0</v>
      </c>
      <c r="O21" s="166">
        <f t="shared" si="1"/>
        <v>0</v>
      </c>
      <c r="P21" s="166">
        <f t="shared" si="1"/>
        <v>0</v>
      </c>
      <c r="Q21" s="166">
        <f t="shared" si="1"/>
        <v>0</v>
      </c>
      <c r="R21" s="166">
        <f t="shared" si="1"/>
        <v>165248982.34369999</v>
      </c>
      <c r="S21" s="180">
        <f>SUM(S7:S20)</f>
        <v>0</v>
      </c>
      <c r="T21" s="180">
        <f>SUM(T7:T20)</f>
        <v>0</v>
      </c>
      <c r="U21" s="180">
        <f t="shared" ref="U21" si="2">SUM(U7:U20)</f>
        <v>0</v>
      </c>
      <c r="V21" s="181">
        <f t="shared" si="1"/>
        <v>385025934.27414805</v>
      </c>
    </row>
    <row r="24" spans="1:22">
      <c r="A24" s="7"/>
      <c r="B24" s="7"/>
      <c r="C24" s="82"/>
      <c r="D24" s="82"/>
      <c r="E24" s="82"/>
    </row>
    <row r="25" spans="1:22">
      <c r="A25" s="182"/>
      <c r="B25" s="182"/>
      <c r="C25" s="7"/>
      <c r="D25" s="82"/>
      <c r="E25" s="82"/>
    </row>
    <row r="26" spans="1:22">
      <c r="A26" s="182"/>
      <c r="B26" s="83"/>
      <c r="C26" s="7"/>
      <c r="D26" s="82"/>
      <c r="E26" s="82"/>
    </row>
    <row r="27" spans="1:22">
      <c r="A27" s="182"/>
      <c r="B27" s="182"/>
      <c r="C27" s="7"/>
      <c r="D27" s="82"/>
      <c r="E27" s="82"/>
    </row>
    <row r="28" spans="1:22">
      <c r="A28" s="182"/>
      <c r="B28" s="83"/>
      <c r="C28" s="7"/>
      <c r="D28" s="82"/>
      <c r="E28" s="82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0" customWidth="1"/>
    <col min="4" max="4" width="14.85546875" style="300" bestFit="1" customWidth="1"/>
    <col min="5" max="5" width="17.7109375" style="300" customWidth="1"/>
    <col min="6" max="6" width="15.85546875" style="300" customWidth="1"/>
    <col min="7" max="7" width="17.42578125" style="300" customWidth="1"/>
    <col min="8" max="8" width="15.28515625" style="300" customWidth="1"/>
    <col min="9" max="16384" width="9.140625" style="54"/>
  </cols>
  <sheetData>
    <row r="1" spans="1:9">
      <c r="A1" s="2" t="s">
        <v>35</v>
      </c>
      <c r="B1" s="3" t="s">
        <v>456</v>
      </c>
    </row>
    <row r="2" spans="1:9">
      <c r="A2" s="2" t="s">
        <v>36</v>
      </c>
      <c r="B2" s="465">
        <v>43830</v>
      </c>
    </row>
    <row r="4" spans="1:9" ht="13.5" thickBot="1">
      <c r="A4" s="2" t="s">
        <v>263</v>
      </c>
      <c r="B4" s="167" t="s">
        <v>387</v>
      </c>
    </row>
    <row r="5" spans="1:9">
      <c r="A5" s="168"/>
      <c r="B5" s="183"/>
      <c r="C5" s="301" t="s">
        <v>0</v>
      </c>
      <c r="D5" s="301" t="s">
        <v>1</v>
      </c>
      <c r="E5" s="301" t="s">
        <v>2</v>
      </c>
      <c r="F5" s="301" t="s">
        <v>3</v>
      </c>
      <c r="G5" s="302" t="s">
        <v>4</v>
      </c>
      <c r="H5" s="303" t="s">
        <v>10</v>
      </c>
      <c r="I5" s="184"/>
    </row>
    <row r="6" spans="1:9" s="184" customFormat="1" ht="12.75" customHeight="1">
      <c r="A6" s="185"/>
      <c r="B6" s="453" t="s">
        <v>262</v>
      </c>
      <c r="C6" s="455" t="s">
        <v>379</v>
      </c>
      <c r="D6" s="457" t="s">
        <v>378</v>
      </c>
      <c r="E6" s="458"/>
      <c r="F6" s="455" t="s">
        <v>383</v>
      </c>
      <c r="G6" s="455" t="s">
        <v>384</v>
      </c>
      <c r="H6" s="451" t="s">
        <v>382</v>
      </c>
    </row>
    <row r="7" spans="1:9" ht="38.25">
      <c r="A7" s="187"/>
      <c r="B7" s="454"/>
      <c r="C7" s="456"/>
      <c r="D7" s="304" t="s">
        <v>381</v>
      </c>
      <c r="E7" s="304" t="s">
        <v>380</v>
      </c>
      <c r="F7" s="456"/>
      <c r="G7" s="456"/>
      <c r="H7" s="452"/>
      <c r="I7" s="184"/>
    </row>
    <row r="8" spans="1:9">
      <c r="A8" s="185">
        <v>1</v>
      </c>
      <c r="B8" s="1" t="s">
        <v>101</v>
      </c>
      <c r="C8" s="305">
        <v>2648194932.0099998</v>
      </c>
      <c r="D8" s="306"/>
      <c r="E8" s="305"/>
      <c r="F8" s="305">
        <v>1596550992.3399999</v>
      </c>
      <c r="G8" s="307">
        <v>1596550992.3399999</v>
      </c>
      <c r="H8" s="309">
        <f>G8/(C8+E8)</f>
        <v>0.6028827308147614</v>
      </c>
    </row>
    <row r="9" spans="1:9" ht="15" customHeight="1">
      <c r="A9" s="185">
        <v>2</v>
      </c>
      <c r="B9" s="1" t="s">
        <v>102</v>
      </c>
      <c r="C9" s="305">
        <v>0</v>
      </c>
      <c r="D9" s="306"/>
      <c r="E9" s="305"/>
      <c r="F9" s="305"/>
      <c r="G9" s="307">
        <v>0</v>
      </c>
      <c r="H9" s="309" t="e">
        <f t="shared" ref="H9:H21" si="0">G9/(C9+E9)</f>
        <v>#DIV/0!</v>
      </c>
    </row>
    <row r="10" spans="1:9">
      <c r="A10" s="185">
        <v>3</v>
      </c>
      <c r="B10" s="1" t="s">
        <v>281</v>
      </c>
      <c r="C10" s="305"/>
      <c r="D10" s="306"/>
      <c r="E10" s="305"/>
      <c r="F10" s="305"/>
      <c r="G10" s="307">
        <v>0</v>
      </c>
      <c r="H10" s="309" t="e">
        <f t="shared" si="0"/>
        <v>#DIV/0!</v>
      </c>
    </row>
    <row r="11" spans="1:9">
      <c r="A11" s="185">
        <v>4</v>
      </c>
      <c r="B11" s="1" t="s">
        <v>103</v>
      </c>
      <c r="C11" s="305">
        <v>884521147.42999995</v>
      </c>
      <c r="D11" s="306"/>
      <c r="E11" s="305"/>
      <c r="F11" s="305">
        <v>75432372.939999998</v>
      </c>
      <c r="G11" s="307">
        <v>75432372.939999998</v>
      </c>
      <c r="H11" s="309">
        <f t="shared" si="0"/>
        <v>8.5280462947856919E-2</v>
      </c>
    </row>
    <row r="12" spans="1:9">
      <c r="A12" s="185">
        <v>5</v>
      </c>
      <c r="B12" s="1" t="s">
        <v>104</v>
      </c>
      <c r="C12" s="305">
        <v>0</v>
      </c>
      <c r="D12" s="306"/>
      <c r="E12" s="305"/>
      <c r="F12" s="305">
        <v>0</v>
      </c>
      <c r="G12" s="307">
        <v>0</v>
      </c>
      <c r="H12" s="309" t="e">
        <f t="shared" si="0"/>
        <v>#DIV/0!</v>
      </c>
    </row>
    <row r="13" spans="1:9">
      <c r="A13" s="185">
        <v>6</v>
      </c>
      <c r="B13" s="1" t="s">
        <v>105</v>
      </c>
      <c r="C13" s="305">
        <v>1132777706.47</v>
      </c>
      <c r="D13" s="306"/>
      <c r="E13" s="305"/>
      <c r="F13" s="305">
        <v>243306751.15799999</v>
      </c>
      <c r="G13" s="307">
        <v>243306751.15799999</v>
      </c>
      <c r="H13" s="309">
        <f t="shared" si="0"/>
        <v>0.21478772910900645</v>
      </c>
    </row>
    <row r="14" spans="1:9">
      <c r="A14" s="185">
        <v>7</v>
      </c>
      <c r="B14" s="1" t="s">
        <v>106</v>
      </c>
      <c r="C14" s="305">
        <v>4138707272.1959</v>
      </c>
      <c r="D14" s="306">
        <v>1654666091.344275</v>
      </c>
      <c r="E14" s="305">
        <v>750394035.96589994</v>
      </c>
      <c r="F14" s="305">
        <v>4924362552.981596</v>
      </c>
      <c r="G14" s="307">
        <v>4591212426.1872482</v>
      </c>
      <c r="H14" s="309">
        <f t="shared" si="0"/>
        <v>0.93907083056813312</v>
      </c>
    </row>
    <row r="15" spans="1:9">
      <c r="A15" s="185">
        <v>8</v>
      </c>
      <c r="B15" s="1" t="s">
        <v>107</v>
      </c>
      <c r="C15" s="305">
        <v>3428232645.5846</v>
      </c>
      <c r="D15" s="306">
        <v>233777450.65182501</v>
      </c>
      <c r="E15" s="305">
        <v>114896451.37090001</v>
      </c>
      <c r="F15" s="305">
        <v>2657346822.7166252</v>
      </c>
      <c r="G15" s="307">
        <v>2606871923.0872254</v>
      </c>
      <c r="H15" s="309">
        <f t="shared" si="0"/>
        <v>0.73575414605333711</v>
      </c>
    </row>
    <row r="16" spans="1:9">
      <c r="A16" s="185">
        <v>9</v>
      </c>
      <c r="B16" s="1" t="s">
        <v>108</v>
      </c>
      <c r="C16" s="305">
        <v>2630945487.1210999</v>
      </c>
      <c r="D16" s="306"/>
      <c r="E16" s="305"/>
      <c r="F16" s="305">
        <v>920830920.49238491</v>
      </c>
      <c r="G16" s="307">
        <v>918633982.0770849</v>
      </c>
      <c r="H16" s="309">
        <f t="shared" si="0"/>
        <v>0.34916496239619771</v>
      </c>
    </row>
    <row r="17" spans="1:8">
      <c r="A17" s="185">
        <v>10</v>
      </c>
      <c r="B17" s="1" t="s">
        <v>109</v>
      </c>
      <c r="C17" s="305">
        <v>88697218.083499998</v>
      </c>
      <c r="D17" s="306"/>
      <c r="E17" s="305"/>
      <c r="F17" s="305">
        <v>83585080.007099986</v>
      </c>
      <c r="G17" s="307">
        <v>83569470.071999982</v>
      </c>
      <c r="H17" s="309">
        <f t="shared" si="0"/>
        <v>0.94218817543214572</v>
      </c>
    </row>
    <row r="18" spans="1:8">
      <c r="A18" s="185">
        <v>11</v>
      </c>
      <c r="B18" s="1" t="s">
        <v>110</v>
      </c>
      <c r="C18" s="305">
        <v>809635254.88532162</v>
      </c>
      <c r="D18" s="306"/>
      <c r="E18" s="305"/>
      <c r="F18" s="305">
        <v>971956220.04130423</v>
      </c>
      <c r="G18" s="307">
        <v>971956220.04130423</v>
      </c>
      <c r="H18" s="309">
        <f t="shared" si="0"/>
        <v>1.2004865328881635</v>
      </c>
    </row>
    <row r="19" spans="1:8">
      <c r="A19" s="185">
        <v>12</v>
      </c>
      <c r="B19" s="1" t="s">
        <v>111</v>
      </c>
      <c r="C19" s="305">
        <v>0</v>
      </c>
      <c r="D19" s="306"/>
      <c r="E19" s="305"/>
      <c r="F19" s="305"/>
      <c r="G19" s="307">
        <v>0</v>
      </c>
      <c r="H19" s="309" t="e">
        <f t="shared" si="0"/>
        <v>#DIV/0!</v>
      </c>
    </row>
    <row r="20" spans="1:8">
      <c r="A20" s="185">
        <v>13</v>
      </c>
      <c r="B20" s="1" t="s">
        <v>257</v>
      </c>
      <c r="C20" s="305">
        <v>0</v>
      </c>
      <c r="D20" s="306"/>
      <c r="E20" s="305"/>
      <c r="F20" s="305"/>
      <c r="G20" s="307">
        <v>0</v>
      </c>
      <c r="H20" s="309" t="e">
        <f t="shared" si="0"/>
        <v>#DIV/0!</v>
      </c>
    </row>
    <row r="21" spans="1:8">
      <c r="A21" s="185">
        <v>14</v>
      </c>
      <c r="B21" s="1" t="s">
        <v>113</v>
      </c>
      <c r="C21" s="305">
        <v>1455758692.5420783</v>
      </c>
      <c r="D21" s="306"/>
      <c r="E21" s="305"/>
      <c r="F21" s="305">
        <v>976972097.26707816</v>
      </c>
      <c r="G21" s="307">
        <v>976972097.26707816</v>
      </c>
      <c r="H21" s="309">
        <f t="shared" si="0"/>
        <v>0.67110854448072554</v>
      </c>
    </row>
    <row r="22" spans="1:8" ht="13.5" thickBot="1">
      <c r="A22" s="188"/>
      <c r="B22" s="189" t="s">
        <v>114</v>
      </c>
      <c r="C22" s="308">
        <f>SUM(C8:C21)</f>
        <v>17217470356.322502</v>
      </c>
      <c r="D22" s="308">
        <f>SUM(D8:D21)</f>
        <v>1888443541.9960999</v>
      </c>
      <c r="E22" s="308">
        <f>SUM(E8:E21)</f>
        <v>865290487.33679998</v>
      </c>
      <c r="F22" s="308">
        <f>SUM(F8:F21)</f>
        <v>12450343809.944086</v>
      </c>
      <c r="G22" s="308">
        <f>SUM(G8:G21)</f>
        <v>12064506235.169941</v>
      </c>
      <c r="H22" s="310">
        <v>0.67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" sqref="B1:B2"/>
    </sheetView>
  </sheetViews>
  <sheetFormatPr defaultColWidth="9.140625" defaultRowHeight="12.75"/>
  <cols>
    <col min="1" max="1" width="10.5703125" style="300" bestFit="1" customWidth="1"/>
    <col min="2" max="2" width="104.140625" style="300" customWidth="1"/>
    <col min="3" max="5" width="14.28515625" style="300" customWidth="1"/>
    <col min="6" max="11" width="14.5703125" style="300" customWidth="1"/>
    <col min="12" max="16384" width="9.140625" style="300"/>
  </cols>
  <sheetData>
    <row r="1" spans="1:11">
      <c r="A1" s="300" t="s">
        <v>35</v>
      </c>
      <c r="B1" s="3" t="s">
        <v>456</v>
      </c>
    </row>
    <row r="2" spans="1:11">
      <c r="A2" s="300" t="s">
        <v>36</v>
      </c>
      <c r="B2" s="465">
        <v>43830</v>
      </c>
      <c r="C2" s="326"/>
      <c r="D2" s="326"/>
    </row>
    <row r="3" spans="1:11">
      <c r="B3" s="326"/>
      <c r="C3" s="326"/>
      <c r="D3" s="326"/>
    </row>
    <row r="4" spans="1:11" ht="13.5" thickBot="1">
      <c r="A4" s="300" t="s">
        <v>259</v>
      </c>
      <c r="B4" s="353" t="s">
        <v>388</v>
      </c>
      <c r="C4" s="326"/>
      <c r="D4" s="326"/>
    </row>
    <row r="5" spans="1:11" ht="30" customHeight="1">
      <c r="A5" s="459"/>
      <c r="B5" s="460"/>
      <c r="C5" s="461" t="s">
        <v>447</v>
      </c>
      <c r="D5" s="461"/>
      <c r="E5" s="461"/>
      <c r="F5" s="461" t="s">
        <v>448</v>
      </c>
      <c r="G5" s="461"/>
      <c r="H5" s="461"/>
      <c r="I5" s="461" t="s">
        <v>449</v>
      </c>
      <c r="J5" s="461"/>
      <c r="K5" s="462"/>
    </row>
    <row r="6" spans="1:11">
      <c r="A6" s="327"/>
      <c r="B6" s="328"/>
      <c r="C6" s="61" t="s">
        <v>74</v>
      </c>
      <c r="D6" s="61" t="s">
        <v>75</v>
      </c>
      <c r="E6" s="61" t="s">
        <v>76</v>
      </c>
      <c r="F6" s="61" t="s">
        <v>74</v>
      </c>
      <c r="G6" s="61" t="s">
        <v>75</v>
      </c>
      <c r="H6" s="61" t="s">
        <v>76</v>
      </c>
      <c r="I6" s="61" t="s">
        <v>74</v>
      </c>
      <c r="J6" s="61" t="s">
        <v>75</v>
      </c>
      <c r="K6" s="61" t="s">
        <v>76</v>
      </c>
    </row>
    <row r="7" spans="1:11">
      <c r="A7" s="329" t="s">
        <v>391</v>
      </c>
      <c r="B7" s="330"/>
      <c r="C7" s="330"/>
      <c r="D7" s="330"/>
      <c r="E7" s="330"/>
      <c r="F7" s="330"/>
      <c r="G7" s="330"/>
      <c r="H7" s="330"/>
      <c r="I7" s="330"/>
      <c r="J7" s="330"/>
      <c r="K7" s="331"/>
    </row>
    <row r="8" spans="1:11">
      <c r="A8" s="332">
        <v>1</v>
      </c>
      <c r="B8" s="333" t="s">
        <v>389</v>
      </c>
      <c r="C8" s="334"/>
      <c r="D8" s="334"/>
      <c r="E8" s="334"/>
      <c r="F8" s="507">
        <v>808430122.80982077</v>
      </c>
      <c r="G8" s="507">
        <v>2669728817.6420956</v>
      </c>
      <c r="H8" s="507">
        <v>3478158940.4519148</v>
      </c>
      <c r="I8" s="507">
        <v>800318573.58819032</v>
      </c>
      <c r="J8" s="507">
        <v>1898643559.7849996</v>
      </c>
      <c r="K8" s="508">
        <v>2698962133.3731909</v>
      </c>
    </row>
    <row r="9" spans="1:11">
      <c r="A9" s="329" t="s">
        <v>392</v>
      </c>
      <c r="B9" s="330"/>
      <c r="C9" s="330"/>
      <c r="D9" s="330"/>
      <c r="E9" s="330"/>
      <c r="F9" s="509"/>
      <c r="G9" s="509"/>
      <c r="H9" s="509"/>
      <c r="I9" s="509"/>
      <c r="J9" s="509"/>
      <c r="K9" s="510"/>
    </row>
    <row r="10" spans="1:11">
      <c r="A10" s="335">
        <v>2</v>
      </c>
      <c r="B10" s="336" t="s">
        <v>400</v>
      </c>
      <c r="C10" s="515">
        <v>1350731252.8594565</v>
      </c>
      <c r="D10" s="511">
        <v>3419730135.0243478</v>
      </c>
      <c r="E10" s="511">
        <v>4670003945.4110222</v>
      </c>
      <c r="F10" s="511">
        <v>261177115.8449012</v>
      </c>
      <c r="G10" s="511">
        <v>742652330.20043933</v>
      </c>
      <c r="H10" s="511">
        <v>984669868.35173213</v>
      </c>
      <c r="I10" s="511">
        <v>73358092.940472856</v>
      </c>
      <c r="J10" s="511">
        <v>211655371.2584545</v>
      </c>
      <c r="K10" s="512">
        <v>279643469.90836966</v>
      </c>
    </row>
    <row r="11" spans="1:11">
      <c r="A11" s="335">
        <v>3</v>
      </c>
      <c r="B11" s="336" t="s">
        <v>394</v>
      </c>
      <c r="C11" s="515">
        <v>2822729493.2650561</v>
      </c>
      <c r="D11" s="511">
        <v>5168352690.8928728</v>
      </c>
      <c r="E11" s="511">
        <v>7783967035.0404787</v>
      </c>
      <c r="F11" s="511">
        <v>856690770.99758351</v>
      </c>
      <c r="G11" s="511">
        <v>1605518987.6919913</v>
      </c>
      <c r="H11" s="511">
        <v>2462209758.6895747</v>
      </c>
      <c r="I11" s="511">
        <v>622989373.43093932</v>
      </c>
      <c r="J11" s="511">
        <v>936501627.09253705</v>
      </c>
      <c r="K11" s="512">
        <v>1559491000.5234764</v>
      </c>
    </row>
    <row r="12" spans="1:11">
      <c r="A12" s="335">
        <v>4</v>
      </c>
      <c r="B12" s="336" t="s">
        <v>395</v>
      </c>
      <c r="C12" s="515">
        <v>1706439048.9130435</v>
      </c>
      <c r="D12" s="511">
        <v>76086956.521739125</v>
      </c>
      <c r="E12" s="511">
        <v>1649373831.5217392</v>
      </c>
      <c r="F12" s="511">
        <v>0</v>
      </c>
      <c r="G12" s="511">
        <v>0</v>
      </c>
      <c r="H12" s="511">
        <v>0</v>
      </c>
      <c r="I12" s="511">
        <v>0</v>
      </c>
      <c r="J12" s="511">
        <v>0</v>
      </c>
      <c r="K12" s="512">
        <v>0</v>
      </c>
    </row>
    <row r="13" spans="1:11">
      <c r="A13" s="335">
        <v>5</v>
      </c>
      <c r="B13" s="336" t="s">
        <v>403</v>
      </c>
      <c r="C13" s="515">
        <v>949931280.45386338</v>
      </c>
      <c r="D13" s="511">
        <v>916647628.76888394</v>
      </c>
      <c r="E13" s="511">
        <v>1790872359.6484001</v>
      </c>
      <c r="F13" s="511">
        <v>141467059.56998312</v>
      </c>
      <c r="G13" s="511">
        <v>135066406.03209671</v>
      </c>
      <c r="H13" s="511">
        <v>276533465.60207987</v>
      </c>
      <c r="I13" s="511">
        <v>53154995.84727174</v>
      </c>
      <c r="J13" s="511">
        <v>56195836.233709954</v>
      </c>
      <c r="K13" s="512">
        <v>109350832.08098173</v>
      </c>
    </row>
    <row r="14" spans="1:11">
      <c r="A14" s="335">
        <v>6</v>
      </c>
      <c r="B14" s="336" t="s">
        <v>442</v>
      </c>
      <c r="C14" s="515"/>
      <c r="D14" s="511"/>
      <c r="E14" s="511"/>
      <c r="F14" s="511"/>
      <c r="G14" s="511"/>
      <c r="H14" s="511"/>
      <c r="I14" s="511"/>
      <c r="J14" s="511"/>
      <c r="K14" s="512"/>
    </row>
    <row r="15" spans="1:11">
      <c r="A15" s="335">
        <v>7</v>
      </c>
      <c r="B15" s="336" t="s">
        <v>443</v>
      </c>
      <c r="C15" s="515">
        <v>53226359.193800002</v>
      </c>
      <c r="D15" s="511">
        <v>132440117.80255328</v>
      </c>
      <c r="E15" s="511">
        <v>181346641.76923484</v>
      </c>
      <c r="F15" s="511">
        <v>44073442.338147826</v>
      </c>
      <c r="G15" s="511">
        <v>139175425.14771739</v>
      </c>
      <c r="H15" s="511">
        <v>183248867.48586527</v>
      </c>
      <c r="I15" s="511">
        <v>44073442.338147826</v>
      </c>
      <c r="J15" s="511">
        <v>139175425.14771739</v>
      </c>
      <c r="K15" s="512">
        <v>183248867.48586527</v>
      </c>
    </row>
    <row r="16" spans="1:11">
      <c r="A16" s="335">
        <v>8</v>
      </c>
      <c r="B16" s="337" t="s">
        <v>396</v>
      </c>
      <c r="C16" s="515">
        <v>5532326181.8257637</v>
      </c>
      <c r="D16" s="511">
        <v>6293527393.9860487</v>
      </c>
      <c r="E16" s="511">
        <v>11405559867.979855</v>
      </c>
      <c r="F16" s="511">
        <v>1042231272.9057145</v>
      </c>
      <c r="G16" s="511">
        <v>1879760818.8718054</v>
      </c>
      <c r="H16" s="511">
        <v>2921992091.7775197</v>
      </c>
      <c r="I16" s="511">
        <v>720217811.616359</v>
      </c>
      <c r="J16" s="511">
        <v>1131872888.4739645</v>
      </c>
      <c r="K16" s="512">
        <v>1852090700.0903234</v>
      </c>
    </row>
    <row r="17" spans="1:11">
      <c r="A17" s="329" t="s">
        <v>393</v>
      </c>
      <c r="B17" s="330"/>
      <c r="C17" s="509"/>
      <c r="D17" s="509"/>
      <c r="E17" s="509"/>
      <c r="F17" s="509"/>
      <c r="G17" s="509"/>
      <c r="H17" s="509"/>
      <c r="I17" s="509"/>
      <c r="J17" s="509"/>
      <c r="K17" s="510"/>
    </row>
    <row r="18" spans="1:11">
      <c r="A18" s="335">
        <v>9</v>
      </c>
      <c r="B18" s="336" t="s">
        <v>399</v>
      </c>
      <c r="C18" s="515"/>
      <c r="D18" s="511"/>
      <c r="E18" s="511"/>
      <c r="F18" s="511"/>
      <c r="G18" s="511"/>
      <c r="H18" s="511"/>
      <c r="I18" s="511"/>
      <c r="J18" s="511"/>
      <c r="K18" s="512"/>
    </row>
    <row r="19" spans="1:11">
      <c r="A19" s="335">
        <v>10</v>
      </c>
      <c r="B19" s="336" t="s">
        <v>444</v>
      </c>
      <c r="C19" s="515">
        <v>230741234.84933347</v>
      </c>
      <c r="D19" s="511">
        <v>171630106.87654677</v>
      </c>
      <c r="E19" s="511">
        <v>386639482.98213047</v>
      </c>
      <c r="F19" s="511">
        <v>111361358.94809785</v>
      </c>
      <c r="G19" s="511">
        <v>85578500.959639668</v>
      </c>
      <c r="H19" s="511">
        <v>196939859.90773749</v>
      </c>
      <c r="I19" s="511">
        <v>120057087.87907609</v>
      </c>
      <c r="J19" s="511">
        <v>879918406.11893618</v>
      </c>
      <c r="K19" s="512">
        <v>999975493.99801183</v>
      </c>
    </row>
    <row r="20" spans="1:11">
      <c r="A20" s="335">
        <v>11</v>
      </c>
      <c r="B20" s="336" t="s">
        <v>398</v>
      </c>
      <c r="C20" s="515">
        <v>9715119.5545652173</v>
      </c>
      <c r="D20" s="511">
        <v>344623.93326086958</v>
      </c>
      <c r="E20" s="511">
        <v>9443029.5508695655</v>
      </c>
      <c r="F20" s="511">
        <v>9715119.5545652173</v>
      </c>
      <c r="G20" s="511">
        <v>0</v>
      </c>
      <c r="H20" s="511">
        <v>9715119.5545652173</v>
      </c>
      <c r="I20" s="511">
        <v>9715119.5545652173</v>
      </c>
      <c r="J20" s="511">
        <v>0</v>
      </c>
      <c r="K20" s="512">
        <v>9715119.5545652173</v>
      </c>
    </row>
    <row r="21" spans="1:11" ht="13.5" thickBot="1">
      <c r="A21" s="338">
        <v>12</v>
      </c>
      <c r="B21" s="339" t="s">
        <v>397</v>
      </c>
      <c r="C21" s="516">
        <v>240456354.40389869</v>
      </c>
      <c r="D21" s="513">
        <v>171974730.80980763</v>
      </c>
      <c r="E21" s="516">
        <v>396082512.53300005</v>
      </c>
      <c r="F21" s="513">
        <v>121076478.50266308</v>
      </c>
      <c r="G21" s="513">
        <v>85578500.959639668</v>
      </c>
      <c r="H21" s="513">
        <v>206654979.46230271</v>
      </c>
      <c r="I21" s="513">
        <v>129772207.43364131</v>
      </c>
      <c r="J21" s="513">
        <v>879918406.11893618</v>
      </c>
      <c r="K21" s="514">
        <v>1009690613.552577</v>
      </c>
    </row>
    <row r="22" spans="1:11" ht="38.25" customHeight="1" thickBot="1">
      <c r="A22" s="340"/>
      <c r="B22" s="341"/>
      <c r="C22" s="341"/>
      <c r="D22" s="341"/>
      <c r="E22" s="341"/>
      <c r="F22" s="463" t="s">
        <v>446</v>
      </c>
      <c r="G22" s="461"/>
      <c r="H22" s="461"/>
      <c r="I22" s="463" t="s">
        <v>404</v>
      </c>
      <c r="J22" s="461"/>
      <c r="K22" s="462"/>
    </row>
    <row r="23" spans="1:11">
      <c r="A23" s="342">
        <v>13</v>
      </c>
      <c r="B23" s="343" t="s">
        <v>389</v>
      </c>
      <c r="C23" s="344"/>
      <c r="D23" s="344"/>
      <c r="E23" s="344"/>
      <c r="F23" s="519">
        <v>808430122.80982077</v>
      </c>
      <c r="G23" s="519">
        <v>2669728817.6420956</v>
      </c>
      <c r="H23" s="519">
        <v>3478158940.4519148</v>
      </c>
      <c r="I23" s="519">
        <v>800318573.58819032</v>
      </c>
      <c r="J23" s="519">
        <v>1898643559.7849996</v>
      </c>
      <c r="K23" s="520">
        <v>2698962133.3731909</v>
      </c>
    </row>
    <row r="24" spans="1:11" ht="13.5" thickBot="1">
      <c r="A24" s="345">
        <v>14</v>
      </c>
      <c r="B24" s="346" t="s">
        <v>401</v>
      </c>
      <c r="C24" s="347"/>
      <c r="D24" s="348"/>
      <c r="E24" s="349"/>
      <c r="F24" s="521">
        <v>921154794.40305173</v>
      </c>
      <c r="G24" s="521">
        <v>1794182317.9121654</v>
      </c>
      <c r="H24" s="521">
        <v>2715337112.315218</v>
      </c>
      <c r="I24" s="521">
        <v>590445604.18271744</v>
      </c>
      <c r="J24" s="521">
        <v>328000105.23961318</v>
      </c>
      <c r="K24" s="522">
        <v>842400086.53774726</v>
      </c>
    </row>
    <row r="25" spans="1:11" ht="13.5" thickBot="1">
      <c r="A25" s="350">
        <v>15</v>
      </c>
      <c r="B25" s="351" t="s">
        <v>402</v>
      </c>
      <c r="C25" s="352"/>
      <c r="D25" s="352"/>
      <c r="E25" s="352"/>
      <c r="F25" s="517">
        <v>0.87762678729118326</v>
      </c>
      <c r="G25" s="517">
        <v>1.4879919342582624</v>
      </c>
      <c r="H25" s="517">
        <v>1.2809308003330315</v>
      </c>
      <c r="I25" s="517">
        <v>1.3554484408364336</v>
      </c>
      <c r="J25" s="517">
        <v>5.7885455810997009</v>
      </c>
      <c r="K25" s="518">
        <v>3.2038958405926667</v>
      </c>
    </row>
    <row r="27" spans="1:11" ht="25.5">
      <c r="B27" s="325" t="s">
        <v>445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8.14062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35</v>
      </c>
      <c r="B1" s="3" t="s">
        <v>456</v>
      </c>
    </row>
    <row r="2" spans="1:14" ht="14.25" customHeight="1">
      <c r="A2" s="4" t="s">
        <v>36</v>
      </c>
      <c r="B2" s="465">
        <v>43830</v>
      </c>
    </row>
    <row r="3" spans="1:14" ht="14.25" customHeight="1"/>
    <row r="4" spans="1:14" ht="13.5" thickBot="1">
      <c r="A4" s="4" t="s">
        <v>275</v>
      </c>
      <c r="B4" s="262" t="s">
        <v>33</v>
      </c>
    </row>
    <row r="5" spans="1:14" s="195" customFormat="1">
      <c r="A5" s="191"/>
      <c r="B5" s="192"/>
      <c r="C5" s="193" t="s">
        <v>0</v>
      </c>
      <c r="D5" s="193" t="s">
        <v>1</v>
      </c>
      <c r="E5" s="193" t="s">
        <v>2</v>
      </c>
      <c r="F5" s="193" t="s">
        <v>3</v>
      </c>
      <c r="G5" s="193" t="s">
        <v>4</v>
      </c>
      <c r="H5" s="193" t="s">
        <v>10</v>
      </c>
      <c r="I5" s="193" t="s">
        <v>13</v>
      </c>
      <c r="J5" s="193" t="s">
        <v>14</v>
      </c>
      <c r="K5" s="193" t="s">
        <v>15</v>
      </c>
      <c r="L5" s="193" t="s">
        <v>16</v>
      </c>
      <c r="M5" s="193" t="s">
        <v>17</v>
      </c>
      <c r="N5" s="194" t="s">
        <v>18</v>
      </c>
    </row>
    <row r="6" spans="1:14" ht="25.5">
      <c r="A6" s="196"/>
      <c r="B6" s="197"/>
      <c r="C6" s="198" t="s">
        <v>274</v>
      </c>
      <c r="D6" s="199" t="s">
        <v>273</v>
      </c>
      <c r="E6" s="200" t="s">
        <v>272</v>
      </c>
      <c r="F6" s="201">
        <v>0</v>
      </c>
      <c r="G6" s="201">
        <v>0.2</v>
      </c>
      <c r="H6" s="201">
        <v>0.35</v>
      </c>
      <c r="I6" s="201">
        <v>0.5</v>
      </c>
      <c r="J6" s="201">
        <v>0.75</v>
      </c>
      <c r="K6" s="201">
        <v>1</v>
      </c>
      <c r="L6" s="201">
        <v>1.5</v>
      </c>
      <c r="M6" s="201">
        <v>2.5</v>
      </c>
      <c r="N6" s="261" t="s">
        <v>287</v>
      </c>
    </row>
    <row r="7" spans="1:14" ht="15">
      <c r="A7" s="202">
        <v>1</v>
      </c>
      <c r="B7" s="203" t="s">
        <v>271</v>
      </c>
      <c r="C7" s="204">
        <f>SUM(C8:C13)</f>
        <v>2513114799.7419</v>
      </c>
      <c r="D7" s="197"/>
      <c r="E7" s="205">
        <f t="shared" ref="E7:M7" si="0">SUM(E8:E13)</f>
        <v>56520820.994837999</v>
      </c>
      <c r="F7" s="206">
        <v>0</v>
      </c>
      <c r="G7" s="206">
        <v>0</v>
      </c>
      <c r="H7" s="206">
        <v>0</v>
      </c>
      <c r="I7" s="206">
        <v>0</v>
      </c>
      <c r="J7" s="206">
        <v>0</v>
      </c>
      <c r="K7" s="206">
        <v>59088420.994837999</v>
      </c>
      <c r="L7" s="206">
        <v>0</v>
      </c>
      <c r="M7" s="206">
        <v>0</v>
      </c>
      <c r="N7" s="207">
        <f>SUM(N8:N13)</f>
        <v>59088420.994837999</v>
      </c>
    </row>
    <row r="8" spans="1:14" ht="14.25">
      <c r="A8" s="202">
        <v>1.1000000000000001</v>
      </c>
      <c r="B8" s="208" t="s">
        <v>269</v>
      </c>
      <c r="C8" s="206">
        <v>2304497299.7419</v>
      </c>
      <c r="D8" s="209">
        <v>0.02</v>
      </c>
      <c r="E8" s="205">
        <f>C8*D8</f>
        <v>46089945.994837999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  <c r="K8" s="206">
        <v>46089945.994837999</v>
      </c>
      <c r="L8" s="206">
        <v>0</v>
      </c>
      <c r="M8" s="206">
        <v>0</v>
      </c>
      <c r="N8" s="207">
        <f>SUMPRODUCT($F$6:$M$6,F8:M8)</f>
        <v>46089945.994837999</v>
      </c>
    </row>
    <row r="9" spans="1:14" ht="14.25">
      <c r="A9" s="202">
        <v>1.2</v>
      </c>
      <c r="B9" s="208" t="s">
        <v>268</v>
      </c>
      <c r="C9" s="206">
        <v>208617500</v>
      </c>
      <c r="D9" s="209">
        <v>0.05</v>
      </c>
      <c r="E9" s="205">
        <f>C9*D9</f>
        <v>10430875</v>
      </c>
      <c r="F9" s="206">
        <v>0</v>
      </c>
      <c r="G9" s="206">
        <v>0</v>
      </c>
      <c r="H9" s="206">
        <v>0</v>
      </c>
      <c r="I9" s="206">
        <v>0</v>
      </c>
      <c r="J9" s="206">
        <v>0</v>
      </c>
      <c r="K9" s="206">
        <v>10430875</v>
      </c>
      <c r="L9" s="206">
        <v>0</v>
      </c>
      <c r="M9" s="206">
        <v>0</v>
      </c>
      <c r="N9" s="207">
        <f t="shared" ref="N9:N12" si="1">SUMPRODUCT($F$6:$M$6,F9:M9)</f>
        <v>10430875</v>
      </c>
    </row>
    <row r="10" spans="1:14" ht="14.25">
      <c r="A10" s="202">
        <v>1.3</v>
      </c>
      <c r="B10" s="208" t="s">
        <v>267</v>
      </c>
      <c r="C10" s="206"/>
      <c r="D10" s="209">
        <v>0.08</v>
      </c>
      <c r="E10" s="205">
        <f>C10*D10</f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2567600</v>
      </c>
      <c r="L10" s="206">
        <v>0</v>
      </c>
      <c r="M10" s="206">
        <v>0</v>
      </c>
      <c r="N10" s="207">
        <f>SUMPRODUCT($F$6:$M$6,F10:M10)</f>
        <v>2567600</v>
      </c>
    </row>
    <row r="11" spans="1:14" ht="14.25">
      <c r="A11" s="202">
        <v>1.4</v>
      </c>
      <c r="B11" s="208" t="s">
        <v>266</v>
      </c>
      <c r="C11" s="206">
        <v>0</v>
      </c>
      <c r="D11" s="209">
        <v>0.11</v>
      </c>
      <c r="E11" s="205">
        <f>C11*D11</f>
        <v>0</v>
      </c>
      <c r="F11" s="206">
        <v>0</v>
      </c>
      <c r="G11" s="206">
        <v>0</v>
      </c>
      <c r="H11" s="206">
        <v>0</v>
      </c>
      <c r="I11" s="206">
        <v>0</v>
      </c>
      <c r="J11" s="206">
        <v>0</v>
      </c>
      <c r="K11" s="206">
        <v>0</v>
      </c>
      <c r="L11" s="206">
        <v>0</v>
      </c>
      <c r="M11" s="206">
        <v>0</v>
      </c>
      <c r="N11" s="207">
        <f t="shared" si="1"/>
        <v>0</v>
      </c>
    </row>
    <row r="12" spans="1:14" ht="14.25">
      <c r="A12" s="202">
        <v>1.5</v>
      </c>
      <c r="B12" s="208" t="s">
        <v>265</v>
      </c>
      <c r="C12" s="206">
        <v>0</v>
      </c>
      <c r="D12" s="209">
        <v>0.14000000000000001</v>
      </c>
      <c r="E12" s="205">
        <f>C12*D12</f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206">
        <v>0</v>
      </c>
      <c r="N12" s="207">
        <f t="shared" si="1"/>
        <v>0</v>
      </c>
    </row>
    <row r="13" spans="1:14" ht="14.25">
      <c r="A13" s="202">
        <v>1.6</v>
      </c>
      <c r="B13" s="210" t="s">
        <v>264</v>
      </c>
      <c r="C13" s="206">
        <v>0</v>
      </c>
      <c r="D13" s="211"/>
      <c r="E13" s="206"/>
      <c r="F13" s="206"/>
      <c r="G13" s="206"/>
      <c r="H13" s="206"/>
      <c r="I13" s="206"/>
      <c r="J13" s="206"/>
      <c r="K13" s="206"/>
      <c r="L13" s="206"/>
      <c r="M13" s="206"/>
      <c r="N13" s="207">
        <f>SUMPRODUCT($F$6:$M$6,F13:M13)</f>
        <v>0</v>
      </c>
    </row>
    <row r="14" spans="1:14" ht="15">
      <c r="A14" s="202">
        <v>2</v>
      </c>
      <c r="B14" s="212" t="s">
        <v>270</v>
      </c>
      <c r="C14" s="204">
        <f>SUM(C15:C20)</f>
        <v>14680300</v>
      </c>
      <c r="D14" s="197"/>
      <c r="E14" s="205">
        <f t="shared" ref="E14:M14" si="2">SUM(E15:E20)</f>
        <v>73401.5</v>
      </c>
      <c r="F14" s="206">
        <v>0</v>
      </c>
      <c r="G14" s="206">
        <v>0</v>
      </c>
      <c r="H14" s="206">
        <v>0</v>
      </c>
      <c r="I14" s="206">
        <v>73401.5</v>
      </c>
      <c r="J14" s="206">
        <v>0</v>
      </c>
      <c r="K14" s="206">
        <v>0</v>
      </c>
      <c r="L14" s="206">
        <v>0</v>
      </c>
      <c r="M14" s="206">
        <v>0</v>
      </c>
      <c r="N14" s="207">
        <f>SUM(N15:N20)</f>
        <v>36700.75</v>
      </c>
    </row>
    <row r="15" spans="1:14" ht="14.25">
      <c r="A15" s="202">
        <v>2.1</v>
      </c>
      <c r="B15" s="210" t="s">
        <v>269</v>
      </c>
      <c r="C15" s="206">
        <v>14680300</v>
      </c>
      <c r="D15" s="209">
        <v>5.0000000000000001E-3</v>
      </c>
      <c r="E15" s="205">
        <f>C15*D15</f>
        <v>73401.5</v>
      </c>
      <c r="F15" s="206">
        <v>0</v>
      </c>
      <c r="G15" s="206">
        <v>0</v>
      </c>
      <c r="H15" s="206">
        <v>0</v>
      </c>
      <c r="I15" s="206">
        <v>73401.5</v>
      </c>
      <c r="J15" s="206">
        <v>0</v>
      </c>
      <c r="K15" s="206">
        <v>0</v>
      </c>
      <c r="L15" s="206">
        <v>0</v>
      </c>
      <c r="M15" s="206">
        <v>0</v>
      </c>
      <c r="N15" s="207">
        <f>SUMPRODUCT($F$6:$M$6,F15:M15)</f>
        <v>36700.75</v>
      </c>
    </row>
    <row r="16" spans="1:14" ht="14.25">
      <c r="A16" s="202">
        <v>2.2000000000000002</v>
      </c>
      <c r="B16" s="210" t="s">
        <v>268</v>
      </c>
      <c r="C16" s="206">
        <v>0</v>
      </c>
      <c r="D16" s="209">
        <v>0.01</v>
      </c>
      <c r="E16" s="205">
        <f>C16*D16</f>
        <v>0</v>
      </c>
      <c r="F16" s="206">
        <v>0</v>
      </c>
      <c r="G16" s="206">
        <v>0</v>
      </c>
      <c r="H16" s="206">
        <v>0</v>
      </c>
      <c r="I16" s="206">
        <v>0</v>
      </c>
      <c r="J16" s="206">
        <v>0</v>
      </c>
      <c r="K16" s="206">
        <v>0</v>
      </c>
      <c r="L16" s="206">
        <v>0</v>
      </c>
      <c r="M16" s="206">
        <v>0</v>
      </c>
      <c r="N16" s="207">
        <f t="shared" ref="N16:N20" si="3">SUMPRODUCT($F$6:$M$6,F16:M16)</f>
        <v>0</v>
      </c>
    </row>
    <row r="17" spans="1:14" ht="14.25">
      <c r="A17" s="202">
        <v>2.2999999999999998</v>
      </c>
      <c r="B17" s="210" t="s">
        <v>267</v>
      </c>
      <c r="C17" s="206">
        <v>0</v>
      </c>
      <c r="D17" s="209">
        <v>0.02</v>
      </c>
      <c r="E17" s="205">
        <f>C17*D17</f>
        <v>0</v>
      </c>
      <c r="F17" s="206">
        <v>0</v>
      </c>
      <c r="G17" s="206">
        <v>0</v>
      </c>
      <c r="H17" s="206">
        <v>0</v>
      </c>
      <c r="I17" s="206">
        <v>0</v>
      </c>
      <c r="J17" s="206">
        <v>0</v>
      </c>
      <c r="K17" s="206">
        <v>0</v>
      </c>
      <c r="L17" s="206">
        <v>0</v>
      </c>
      <c r="M17" s="206">
        <v>0</v>
      </c>
      <c r="N17" s="207">
        <f t="shared" si="3"/>
        <v>0</v>
      </c>
    </row>
    <row r="18" spans="1:14" ht="14.25">
      <c r="A18" s="202">
        <v>2.4</v>
      </c>
      <c r="B18" s="210" t="s">
        <v>266</v>
      </c>
      <c r="C18" s="206">
        <v>0</v>
      </c>
      <c r="D18" s="209">
        <v>0.03</v>
      </c>
      <c r="E18" s="205">
        <f>C18*D18</f>
        <v>0</v>
      </c>
      <c r="F18" s="206">
        <v>0</v>
      </c>
      <c r="G18" s="206">
        <v>0</v>
      </c>
      <c r="H18" s="206">
        <v>0</v>
      </c>
      <c r="I18" s="206">
        <v>0</v>
      </c>
      <c r="J18" s="206">
        <v>0</v>
      </c>
      <c r="K18" s="206">
        <v>0</v>
      </c>
      <c r="L18" s="206">
        <v>0</v>
      </c>
      <c r="M18" s="206">
        <v>0</v>
      </c>
      <c r="N18" s="207">
        <f t="shared" si="3"/>
        <v>0</v>
      </c>
    </row>
    <row r="19" spans="1:14" ht="14.25">
      <c r="A19" s="202">
        <v>2.5</v>
      </c>
      <c r="B19" s="210" t="s">
        <v>265</v>
      </c>
      <c r="C19" s="206">
        <v>0</v>
      </c>
      <c r="D19" s="209">
        <v>0.04</v>
      </c>
      <c r="E19" s="205">
        <f>C19*D19</f>
        <v>0</v>
      </c>
      <c r="F19" s="206">
        <v>0</v>
      </c>
      <c r="G19" s="206">
        <v>0</v>
      </c>
      <c r="H19" s="206">
        <v>0</v>
      </c>
      <c r="I19" s="206">
        <v>0</v>
      </c>
      <c r="J19" s="206">
        <v>0</v>
      </c>
      <c r="K19" s="206">
        <v>0</v>
      </c>
      <c r="L19" s="206">
        <v>0</v>
      </c>
      <c r="M19" s="206">
        <v>0</v>
      </c>
      <c r="N19" s="207">
        <f t="shared" si="3"/>
        <v>0</v>
      </c>
    </row>
    <row r="20" spans="1:14" ht="14.25">
      <c r="A20" s="202">
        <v>2.6</v>
      </c>
      <c r="B20" s="210" t="s">
        <v>264</v>
      </c>
      <c r="C20" s="206">
        <v>0</v>
      </c>
      <c r="D20" s="211"/>
      <c r="E20" s="213"/>
      <c r="F20" s="206"/>
      <c r="G20" s="206"/>
      <c r="H20" s="206"/>
      <c r="I20" s="206"/>
      <c r="J20" s="206"/>
      <c r="K20" s="206"/>
      <c r="L20" s="206"/>
      <c r="M20" s="206"/>
      <c r="N20" s="207">
        <f t="shared" si="3"/>
        <v>0</v>
      </c>
    </row>
    <row r="21" spans="1:14" ht="15.75" thickBot="1">
      <c r="A21" s="214"/>
      <c r="B21" s="215" t="s">
        <v>114</v>
      </c>
      <c r="C21" s="190">
        <f>C14+C7</f>
        <v>2527795099.7419</v>
      </c>
      <c r="D21" s="216"/>
      <c r="E21" s="217">
        <f>E14+E7</f>
        <v>56594222.494837999</v>
      </c>
      <c r="F21" s="218">
        <v>0</v>
      </c>
      <c r="G21" s="218">
        <v>0</v>
      </c>
      <c r="H21" s="218">
        <v>0</v>
      </c>
      <c r="I21" s="218">
        <v>73401.5</v>
      </c>
      <c r="J21" s="218">
        <v>0</v>
      </c>
      <c r="K21" s="218">
        <v>59088420.994837999</v>
      </c>
      <c r="L21" s="218">
        <v>0</v>
      </c>
      <c r="M21" s="218">
        <v>0</v>
      </c>
      <c r="N21" s="219">
        <f>N14+N7</f>
        <v>59125121.744837999</v>
      </c>
    </row>
    <row r="22" spans="1:14">
      <c r="E22" s="220"/>
      <c r="F22" s="220"/>
      <c r="G22" s="220"/>
      <c r="H22" s="220"/>
      <c r="I22" s="220"/>
      <c r="J22" s="220"/>
      <c r="K22" s="220"/>
      <c r="L22" s="220"/>
      <c r="M22" s="220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6" sqref="C6:C41"/>
    </sheetView>
  </sheetViews>
  <sheetFormatPr defaultRowHeight="15"/>
  <cols>
    <col min="1" max="1" width="11.42578125" customWidth="1"/>
    <col min="2" max="2" width="76.85546875" style="556" customWidth="1"/>
    <col min="3" max="3" width="22.85546875" customWidth="1"/>
  </cols>
  <sheetData>
    <row r="1" spans="1:3">
      <c r="A1" s="2" t="s">
        <v>35</v>
      </c>
      <c r="B1" t="s">
        <v>456</v>
      </c>
    </row>
    <row r="2" spans="1:3">
      <c r="A2" s="2" t="s">
        <v>36</v>
      </c>
      <c r="B2" s="523">
        <v>43830</v>
      </c>
    </row>
    <row r="3" spans="1:3">
      <c r="A3" s="4"/>
      <c r="B3"/>
    </row>
    <row r="4" spans="1:3">
      <c r="A4" s="4" t="s">
        <v>460</v>
      </c>
      <c r="B4" t="s">
        <v>461</v>
      </c>
    </row>
    <row r="5" spans="1:3">
      <c r="A5" s="524" t="s">
        <v>462</v>
      </c>
      <c r="B5" s="525"/>
      <c r="C5" s="526"/>
    </row>
    <row r="6" spans="1:3" ht="24">
      <c r="A6" s="527">
        <v>1</v>
      </c>
      <c r="B6" s="528" t="s">
        <v>463</v>
      </c>
      <c r="C6" s="529">
        <v>17345439983.2225</v>
      </c>
    </row>
    <row r="7" spans="1:3">
      <c r="A7" s="527">
        <v>2</v>
      </c>
      <c r="B7" s="528" t="s">
        <v>464</v>
      </c>
      <c r="C7" s="529">
        <v>-112922548.26000001</v>
      </c>
    </row>
    <row r="8" spans="1:3" ht="24">
      <c r="A8" s="530">
        <v>3</v>
      </c>
      <c r="B8" s="531" t="s">
        <v>465</v>
      </c>
      <c r="C8" s="529">
        <v>17232517434.962502</v>
      </c>
    </row>
    <row r="9" spans="1:3">
      <c r="A9" s="524" t="s">
        <v>466</v>
      </c>
      <c r="B9" s="525"/>
      <c r="C9" s="532"/>
    </row>
    <row r="10" spans="1:3" ht="24">
      <c r="A10" s="533">
        <v>4</v>
      </c>
      <c r="B10" s="534" t="s">
        <v>467</v>
      </c>
      <c r="C10" s="529"/>
    </row>
    <row r="11" spans="1:3">
      <c r="A11" s="533">
        <v>5</v>
      </c>
      <c r="B11" s="535" t="s">
        <v>468</v>
      </c>
      <c r="C11" s="529"/>
    </row>
    <row r="12" spans="1:3">
      <c r="A12" s="533" t="s">
        <v>469</v>
      </c>
      <c r="B12" s="535" t="s">
        <v>470</v>
      </c>
      <c r="C12" s="529">
        <v>59161822.494837999</v>
      </c>
    </row>
    <row r="13" spans="1:3" ht="24">
      <c r="A13" s="536">
        <v>6</v>
      </c>
      <c r="B13" s="534" t="s">
        <v>471</v>
      </c>
      <c r="C13" s="529"/>
    </row>
    <row r="14" spans="1:3">
      <c r="A14" s="536">
        <v>7</v>
      </c>
      <c r="B14" s="537" t="s">
        <v>472</v>
      </c>
      <c r="C14" s="529"/>
    </row>
    <row r="15" spans="1:3">
      <c r="A15" s="538">
        <v>8</v>
      </c>
      <c r="B15" s="539" t="s">
        <v>473</v>
      </c>
      <c r="C15" s="529"/>
    </row>
    <row r="16" spans="1:3">
      <c r="A16" s="536">
        <v>9</v>
      </c>
      <c r="B16" s="537" t="s">
        <v>474</v>
      </c>
      <c r="C16" s="529"/>
    </row>
    <row r="17" spans="1:3">
      <c r="A17" s="536">
        <v>10</v>
      </c>
      <c r="B17" s="537" t="s">
        <v>475</v>
      </c>
      <c r="C17" s="529"/>
    </row>
    <row r="18" spans="1:3">
      <c r="A18" s="540">
        <v>11</v>
      </c>
      <c r="B18" s="541" t="s">
        <v>476</v>
      </c>
      <c r="C18" s="542">
        <v>59161822.494837999</v>
      </c>
    </row>
    <row r="19" spans="1:3">
      <c r="A19" s="543" t="s">
        <v>477</v>
      </c>
      <c r="B19" s="544"/>
      <c r="C19" s="545"/>
    </row>
    <row r="20" spans="1:3" ht="24">
      <c r="A20" s="546">
        <v>12</v>
      </c>
      <c r="B20" s="534" t="s">
        <v>478</v>
      </c>
      <c r="C20" s="529"/>
    </row>
    <row r="21" spans="1:3">
      <c r="A21" s="546">
        <v>13</v>
      </c>
      <c r="B21" s="534" t="s">
        <v>479</v>
      </c>
      <c r="C21" s="529"/>
    </row>
    <row r="22" spans="1:3">
      <c r="A22" s="546">
        <v>14</v>
      </c>
      <c r="B22" s="534" t="s">
        <v>480</v>
      </c>
      <c r="C22" s="529"/>
    </row>
    <row r="23" spans="1:3" ht="24">
      <c r="A23" s="546" t="s">
        <v>481</v>
      </c>
      <c r="B23" s="534" t="s">
        <v>482</v>
      </c>
      <c r="C23" s="529"/>
    </row>
    <row r="24" spans="1:3">
      <c r="A24" s="546">
        <v>15</v>
      </c>
      <c r="B24" s="534" t="s">
        <v>483</v>
      </c>
      <c r="C24" s="529"/>
    </row>
    <row r="25" spans="1:3">
      <c r="A25" s="546" t="s">
        <v>484</v>
      </c>
      <c r="B25" s="534" t="s">
        <v>485</v>
      </c>
      <c r="C25" s="529"/>
    </row>
    <row r="26" spans="1:3">
      <c r="A26" s="547">
        <v>16</v>
      </c>
      <c r="B26" s="548" t="s">
        <v>486</v>
      </c>
      <c r="C26" s="542">
        <v>0</v>
      </c>
    </row>
    <row r="27" spans="1:3">
      <c r="A27" s="524" t="s">
        <v>487</v>
      </c>
      <c r="B27" s="525"/>
      <c r="C27" s="532"/>
    </row>
    <row r="28" spans="1:3">
      <c r="A28" s="549">
        <v>17</v>
      </c>
      <c r="B28" s="535" t="s">
        <v>488</v>
      </c>
      <c r="C28" s="529">
        <v>1888443541.9960999</v>
      </c>
    </row>
    <row r="29" spans="1:3">
      <c r="A29" s="549">
        <v>18</v>
      </c>
      <c r="B29" s="535" t="s">
        <v>489</v>
      </c>
      <c r="C29" s="529">
        <v>-995349011.80074</v>
      </c>
    </row>
    <row r="30" spans="1:3">
      <c r="A30" s="547">
        <v>19</v>
      </c>
      <c r="B30" s="548" t="s">
        <v>490</v>
      </c>
      <c r="C30" s="542">
        <v>893094530.19535995</v>
      </c>
    </row>
    <row r="31" spans="1:3">
      <c r="A31" s="524" t="s">
        <v>491</v>
      </c>
      <c r="B31" s="525"/>
      <c r="C31" s="532"/>
    </row>
    <row r="32" spans="1:3" ht="24">
      <c r="A32" s="549" t="s">
        <v>492</v>
      </c>
      <c r="B32" s="534" t="s">
        <v>493</v>
      </c>
      <c r="C32" s="550"/>
    </row>
    <row r="33" spans="1:3">
      <c r="A33" s="549" t="s">
        <v>494</v>
      </c>
      <c r="B33" s="535" t="s">
        <v>495</v>
      </c>
      <c r="C33" s="550"/>
    </row>
    <row r="34" spans="1:3">
      <c r="A34" s="524" t="s">
        <v>496</v>
      </c>
      <c r="B34" s="525"/>
      <c r="C34" s="532"/>
    </row>
    <row r="35" spans="1:3">
      <c r="A35" s="551">
        <v>20</v>
      </c>
      <c r="B35" s="552" t="s">
        <v>497</v>
      </c>
      <c r="C35" s="542">
        <v>1887570836.2043996</v>
      </c>
    </row>
    <row r="36" spans="1:3">
      <c r="A36" s="547">
        <v>21</v>
      </c>
      <c r="B36" s="548" t="s">
        <v>498</v>
      </c>
      <c r="C36" s="542">
        <v>18184773787.652699</v>
      </c>
    </row>
    <row r="37" spans="1:3">
      <c r="A37" s="524" t="s">
        <v>499</v>
      </c>
      <c r="B37" s="525"/>
      <c r="C37" s="532"/>
    </row>
    <row r="38" spans="1:3">
      <c r="A38" s="547">
        <v>22</v>
      </c>
      <c r="B38" s="548" t="s">
        <v>499</v>
      </c>
      <c r="C38" s="553">
        <v>0.10379952251515186</v>
      </c>
    </row>
    <row r="39" spans="1:3">
      <c r="A39" s="524" t="s">
        <v>500</v>
      </c>
      <c r="B39" s="525"/>
      <c r="C39" s="532"/>
    </row>
    <row r="40" spans="1:3">
      <c r="A40" s="554" t="s">
        <v>501</v>
      </c>
      <c r="B40" s="534" t="s">
        <v>502</v>
      </c>
      <c r="C40" s="550"/>
    </row>
    <row r="41" spans="1:3" ht="24">
      <c r="A41" s="555" t="s">
        <v>503</v>
      </c>
      <c r="B41" s="528" t="s">
        <v>504</v>
      </c>
      <c r="C41" s="5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zoomScaleNormal="100" workbookViewId="0">
      <pane xSplit="1" ySplit="5" topLeftCell="B10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6.5703125" style="3" customWidth="1"/>
    <col min="4" max="7" width="16.570312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">
        <v>456</v>
      </c>
    </row>
    <row r="2" spans="1:8">
      <c r="A2" s="2" t="s">
        <v>36</v>
      </c>
      <c r="B2" s="465">
        <v>43830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4" t="s">
        <v>6</v>
      </c>
      <c r="E5" s="104" t="s">
        <v>7</v>
      </c>
      <c r="F5" s="104" t="s">
        <v>8</v>
      </c>
      <c r="G5" s="14" t="s">
        <v>9</v>
      </c>
    </row>
    <row r="6" spans="1:8">
      <c r="B6" s="240" t="s">
        <v>147</v>
      </c>
      <c r="C6" s="334"/>
      <c r="D6" s="334"/>
      <c r="E6" s="334"/>
      <c r="F6" s="334"/>
      <c r="G6" s="359"/>
    </row>
    <row r="7" spans="1:8">
      <c r="A7" s="15"/>
      <c r="B7" s="241" t="s">
        <v>141</v>
      </c>
      <c r="C7" s="334"/>
      <c r="D7" s="334"/>
      <c r="E7" s="334"/>
      <c r="F7" s="334"/>
      <c r="G7" s="359"/>
    </row>
    <row r="8" spans="1:8" ht="15">
      <c r="A8" s="394">
        <v>1</v>
      </c>
      <c r="B8" s="16" t="s">
        <v>146</v>
      </c>
      <c r="C8" s="17">
        <v>1600800836.2043996</v>
      </c>
      <c r="D8" s="18">
        <v>1506318207.0723751</v>
      </c>
      <c r="E8" s="18">
        <v>1385932018.0190001</v>
      </c>
      <c r="F8" s="18">
        <v>1454033581</v>
      </c>
      <c r="G8" s="19">
        <v>1379952778</v>
      </c>
    </row>
    <row r="9" spans="1:8" ht="15">
      <c r="A9" s="394">
        <v>2</v>
      </c>
      <c r="B9" s="16" t="s">
        <v>145</v>
      </c>
      <c r="C9" s="17">
        <v>1887570836.2043996</v>
      </c>
      <c r="D9" s="18">
        <v>1801838207.0723751</v>
      </c>
      <c r="E9" s="18">
        <v>1672802018.0190001</v>
      </c>
      <c r="F9" s="18">
        <v>1454033581</v>
      </c>
      <c r="G9" s="19">
        <v>1379952778</v>
      </c>
    </row>
    <row r="10" spans="1:8" ht="15">
      <c r="A10" s="394">
        <v>3</v>
      </c>
      <c r="B10" s="16" t="s">
        <v>144</v>
      </c>
      <c r="C10" s="17">
        <v>2503683628.1658344</v>
      </c>
      <c r="D10" s="18">
        <v>2276543210.7643585</v>
      </c>
      <c r="E10" s="18">
        <v>2096227386.2853184</v>
      </c>
      <c r="F10" s="18">
        <v>1960391082</v>
      </c>
      <c r="G10" s="19">
        <v>1882307517</v>
      </c>
    </row>
    <row r="11" spans="1:8" ht="15">
      <c r="A11" s="395"/>
      <c r="B11" s="240" t="s">
        <v>143</v>
      </c>
      <c r="C11" s="334"/>
      <c r="D11" s="334"/>
      <c r="E11" s="334"/>
      <c r="F11" s="334"/>
      <c r="G11" s="359"/>
    </row>
    <row r="12" spans="1:8" ht="15" customHeight="1">
      <c r="A12" s="394">
        <v>4</v>
      </c>
      <c r="B12" s="16" t="s">
        <v>276</v>
      </c>
      <c r="C12" s="322">
        <v>13868169458.218838</v>
      </c>
      <c r="D12" s="18">
        <v>13584557783.443335</v>
      </c>
      <c r="E12" s="18">
        <v>12558784807.230141</v>
      </c>
      <c r="F12" s="18">
        <v>11460542604</v>
      </c>
      <c r="G12" s="19">
        <v>11338659960</v>
      </c>
    </row>
    <row r="13" spans="1:8" ht="15">
      <c r="A13" s="395"/>
      <c r="B13" s="240" t="s">
        <v>142</v>
      </c>
      <c r="C13" s="334"/>
      <c r="D13" s="334"/>
      <c r="E13" s="334"/>
      <c r="F13" s="334"/>
      <c r="G13" s="359"/>
    </row>
    <row r="14" spans="1:8" s="20" customFormat="1" ht="15">
      <c r="A14" s="394"/>
      <c r="B14" s="241" t="s">
        <v>141</v>
      </c>
      <c r="C14" s="323"/>
      <c r="D14" s="18"/>
      <c r="E14" s="18"/>
      <c r="F14" s="18"/>
      <c r="G14" s="19"/>
    </row>
    <row r="15" spans="1:8" ht="15">
      <c r="A15" s="396">
        <v>5</v>
      </c>
      <c r="B15" s="16" t="s">
        <v>405</v>
      </c>
      <c r="C15" s="466">
        <v>0.11542985835493237</v>
      </c>
      <c r="D15" s="467">
        <v>0.11088459639873255</v>
      </c>
      <c r="E15" s="467">
        <v>0.11035558290807831</v>
      </c>
      <c r="F15" s="467">
        <v>0.12690000000000001</v>
      </c>
      <c r="G15" s="468">
        <v>0.1217</v>
      </c>
    </row>
    <row r="16" spans="1:8" ht="15" customHeight="1">
      <c r="A16" s="396">
        <v>6</v>
      </c>
      <c r="B16" s="16" t="s">
        <v>406</v>
      </c>
      <c r="C16" s="466">
        <v>0.13610814620423814</v>
      </c>
      <c r="D16" s="467">
        <v>0.13263870902506888</v>
      </c>
      <c r="E16" s="467">
        <v>0.13319776106490505</v>
      </c>
      <c r="F16" s="467">
        <v>0.12690000000000001</v>
      </c>
      <c r="G16" s="468">
        <v>0.1217</v>
      </c>
    </row>
    <row r="17" spans="1:7" ht="15">
      <c r="A17" s="396">
        <v>7</v>
      </c>
      <c r="B17" s="16" t="s">
        <v>407</v>
      </c>
      <c r="C17" s="466">
        <v>0.18053454247936451</v>
      </c>
      <c r="D17" s="467">
        <v>0.16758316664079981</v>
      </c>
      <c r="E17" s="467">
        <v>0.1669132339204118</v>
      </c>
      <c r="F17" s="467">
        <v>0.1711</v>
      </c>
      <c r="G17" s="468">
        <v>0.16600000000000001</v>
      </c>
    </row>
    <row r="18" spans="1:7" ht="15">
      <c r="A18" s="395"/>
      <c r="B18" s="242" t="s">
        <v>140</v>
      </c>
      <c r="C18" s="469"/>
      <c r="D18" s="469"/>
      <c r="E18" s="469"/>
      <c r="F18" s="469"/>
      <c r="G18" s="470"/>
    </row>
    <row r="19" spans="1:7" ht="15" customHeight="1">
      <c r="A19" s="397">
        <v>8</v>
      </c>
      <c r="B19" s="16" t="s">
        <v>139</v>
      </c>
      <c r="C19" s="471">
        <v>8.6039655923424246E-2</v>
      </c>
      <c r="D19" s="472">
        <v>8.611204560234649E-2</v>
      </c>
      <c r="E19" s="472">
        <v>8.7483425748195065E-2</v>
      </c>
      <c r="F19" s="472">
        <v>8.7900000000000006E-2</v>
      </c>
      <c r="G19" s="473">
        <v>9.5299999999999996E-2</v>
      </c>
    </row>
    <row r="20" spans="1:7" ht="15">
      <c r="A20" s="397">
        <v>9</v>
      </c>
      <c r="B20" s="16" t="s">
        <v>138</v>
      </c>
      <c r="C20" s="471">
        <v>4.1378536338856561E-2</v>
      </c>
      <c r="D20" s="472">
        <v>4.0565362632822018E-2</v>
      </c>
      <c r="E20" s="472">
        <v>4.0370884642794341E-2</v>
      </c>
      <c r="F20" s="472">
        <v>4.02E-2</v>
      </c>
      <c r="G20" s="473">
        <v>4.3499999999999997E-2</v>
      </c>
    </row>
    <row r="21" spans="1:7" ht="15">
      <c r="A21" s="397">
        <v>10</v>
      </c>
      <c r="B21" s="16" t="s">
        <v>137</v>
      </c>
      <c r="C21" s="471">
        <v>3.8303981809506116E-2</v>
      </c>
      <c r="D21" s="472">
        <v>3.8523970311693238E-2</v>
      </c>
      <c r="E21" s="472">
        <v>3.7796817177561462E-2</v>
      </c>
      <c r="F21" s="472">
        <v>3.85E-2</v>
      </c>
      <c r="G21" s="473">
        <v>4.3299999999999998E-2</v>
      </c>
    </row>
    <row r="22" spans="1:7" ht="15">
      <c r="A22" s="397">
        <v>11</v>
      </c>
      <c r="B22" s="16" t="s">
        <v>136</v>
      </c>
      <c r="C22" s="471">
        <v>4.4661119584567685E-2</v>
      </c>
      <c r="D22" s="472">
        <v>4.5546682969524487E-2</v>
      </c>
      <c r="E22" s="472">
        <v>4.7112541105400731E-2</v>
      </c>
      <c r="F22" s="472">
        <v>4.7699999999999999E-2</v>
      </c>
      <c r="G22" s="473">
        <v>5.1799999999999999E-2</v>
      </c>
    </row>
    <row r="23" spans="1:7" ht="15">
      <c r="A23" s="397">
        <v>12</v>
      </c>
      <c r="B23" s="16" t="s">
        <v>282</v>
      </c>
      <c r="C23" s="471">
        <v>2.5904883554528271E-2</v>
      </c>
      <c r="D23" s="472">
        <v>2.411584687072452E-2</v>
      </c>
      <c r="E23" s="472">
        <v>2.1182977720645584E-2</v>
      </c>
      <c r="F23" s="472">
        <v>2.1499999999999998E-2</v>
      </c>
      <c r="G23" s="473">
        <v>2.7099999999999999E-2</v>
      </c>
    </row>
    <row r="24" spans="1:7" ht="15">
      <c r="A24" s="397">
        <v>13</v>
      </c>
      <c r="B24" s="16" t="s">
        <v>283</v>
      </c>
      <c r="C24" s="471">
        <v>0.2470816847965682</v>
      </c>
      <c r="D24" s="472">
        <v>0.22480931413763264</v>
      </c>
      <c r="E24" s="472">
        <v>0.19234918613447705</v>
      </c>
      <c r="F24" s="472">
        <v>0.1905</v>
      </c>
      <c r="G24" s="473">
        <v>0.25619999999999998</v>
      </c>
    </row>
    <row r="25" spans="1:7" ht="15">
      <c r="A25" s="395"/>
      <c r="B25" s="242" t="s">
        <v>362</v>
      </c>
      <c r="C25" s="469"/>
      <c r="D25" s="469"/>
      <c r="E25" s="469"/>
      <c r="F25" s="469"/>
      <c r="G25" s="470"/>
    </row>
    <row r="26" spans="1:7" ht="15">
      <c r="A26" s="397">
        <v>14</v>
      </c>
      <c r="B26" s="16" t="s">
        <v>135</v>
      </c>
      <c r="C26" s="471">
        <v>3.5640656946328959E-2</v>
      </c>
      <c r="D26" s="472">
        <v>4.8739014632365484E-2</v>
      </c>
      <c r="E26" s="472">
        <v>5.5355687500693987E-2</v>
      </c>
      <c r="F26" s="472">
        <v>5.6300000000000003E-2</v>
      </c>
      <c r="G26" s="473">
        <v>5.4899999999999997E-2</v>
      </c>
    </row>
    <row r="27" spans="1:7" ht="15" customHeight="1">
      <c r="A27" s="397">
        <v>15</v>
      </c>
      <c r="B27" s="16" t="s">
        <v>134</v>
      </c>
      <c r="C27" s="471">
        <v>3.4573840235408271E-2</v>
      </c>
      <c r="D27" s="472">
        <v>4.41334318094075E-2</v>
      </c>
      <c r="E27" s="472">
        <v>4.6739779392807553E-2</v>
      </c>
      <c r="F27" s="472">
        <v>4.8099999999999997E-2</v>
      </c>
      <c r="G27" s="473">
        <v>4.7800000000000002E-2</v>
      </c>
    </row>
    <row r="28" spans="1:7" ht="15">
      <c r="A28" s="397">
        <v>16</v>
      </c>
      <c r="B28" s="16" t="s">
        <v>133</v>
      </c>
      <c r="C28" s="471">
        <v>0.55820949152408283</v>
      </c>
      <c r="D28" s="472">
        <v>0.56100088105750368</v>
      </c>
      <c r="E28" s="472">
        <v>0.5723934585706949</v>
      </c>
      <c r="F28" s="472">
        <v>0.5776</v>
      </c>
      <c r="G28" s="473">
        <v>0.58699999999999997</v>
      </c>
    </row>
    <row r="29" spans="1:7" ht="15" customHeight="1">
      <c r="A29" s="397">
        <v>17</v>
      </c>
      <c r="B29" s="16" t="s">
        <v>132</v>
      </c>
      <c r="C29" s="471">
        <v>0.53120689243948072</v>
      </c>
      <c r="D29" s="472">
        <v>0.52880150893062172</v>
      </c>
      <c r="E29" s="472">
        <v>0.52020356681401358</v>
      </c>
      <c r="F29" s="472">
        <v>0.52939999999999998</v>
      </c>
      <c r="G29" s="473">
        <v>0.52370000000000005</v>
      </c>
    </row>
    <row r="30" spans="1:7" ht="15">
      <c r="A30" s="397">
        <v>18</v>
      </c>
      <c r="B30" s="16" t="s">
        <v>131</v>
      </c>
      <c r="C30" s="471">
        <v>0.25295945637766359</v>
      </c>
      <c r="D30" s="472">
        <v>0.19545878246001694</v>
      </c>
      <c r="E30" s="472">
        <v>0.12029250330969518</v>
      </c>
      <c r="F30" s="472">
        <v>1.7600000000000001E-2</v>
      </c>
      <c r="G30" s="473">
        <v>0.23169999999999999</v>
      </c>
    </row>
    <row r="31" spans="1:7" ht="15" customHeight="1">
      <c r="A31" s="395"/>
      <c r="B31" s="242" t="s">
        <v>363</v>
      </c>
      <c r="C31" s="469"/>
      <c r="D31" s="469"/>
      <c r="E31" s="469"/>
      <c r="F31" s="469"/>
      <c r="G31" s="470"/>
    </row>
    <row r="32" spans="1:7" ht="15" customHeight="1">
      <c r="A32" s="397">
        <v>19</v>
      </c>
      <c r="B32" s="16" t="s">
        <v>130</v>
      </c>
      <c r="C32" s="479">
        <v>0.20737304841549528</v>
      </c>
      <c r="D32" s="474">
        <v>0.21395546670739063</v>
      </c>
      <c r="E32" s="474">
        <v>0.20735893822300133</v>
      </c>
      <c r="F32" s="474">
        <v>0.22639999999999999</v>
      </c>
      <c r="G32" s="475">
        <v>0.20030000000000001</v>
      </c>
    </row>
    <row r="33" spans="1:7" ht="15" customHeight="1">
      <c r="A33" s="397">
        <v>20</v>
      </c>
      <c r="B33" s="16" t="s">
        <v>129</v>
      </c>
      <c r="C33" s="479">
        <v>0.60463696380559329</v>
      </c>
      <c r="D33" s="474">
        <v>0.61598729967008947</v>
      </c>
      <c r="E33" s="474">
        <v>0.61160499634273802</v>
      </c>
      <c r="F33" s="474">
        <v>0.61909999999999998</v>
      </c>
      <c r="G33" s="475">
        <v>0.59230000000000005</v>
      </c>
    </row>
    <row r="34" spans="1:7" ht="15" customHeight="1">
      <c r="A34" s="397">
        <v>21</v>
      </c>
      <c r="B34" s="16" t="s">
        <v>128</v>
      </c>
      <c r="C34" s="479">
        <v>0.29144163477949658</v>
      </c>
      <c r="D34" s="474">
        <v>0.29116233731920438</v>
      </c>
      <c r="E34" s="474">
        <v>0.28916053434508038</v>
      </c>
      <c r="F34" s="474">
        <v>0.29809999999999998</v>
      </c>
      <c r="G34" s="475">
        <v>0.29499999999999998</v>
      </c>
    </row>
    <row r="35" spans="1:7" ht="15" customHeight="1">
      <c r="A35" s="398"/>
      <c r="B35" s="242" t="s">
        <v>409</v>
      </c>
      <c r="C35" s="334"/>
      <c r="D35" s="334"/>
      <c r="E35" s="334"/>
      <c r="F35" s="334"/>
      <c r="G35" s="359"/>
    </row>
    <row r="36" spans="1:7" ht="15">
      <c r="A36" s="397">
        <v>22</v>
      </c>
      <c r="B36" s="16" t="s">
        <v>389</v>
      </c>
      <c r="C36" s="21">
        <v>3478158940.4519148</v>
      </c>
      <c r="D36" s="22">
        <v>3102857308.6963859</v>
      </c>
      <c r="E36" s="22">
        <v>3076539194.5119171</v>
      </c>
      <c r="F36" s="22">
        <v>2921180134</v>
      </c>
      <c r="G36" s="23">
        <v>2527395416</v>
      </c>
    </row>
    <row r="37" spans="1:7" ht="15" customHeight="1">
      <c r="A37" s="397">
        <v>23</v>
      </c>
      <c r="B37" s="16" t="s">
        <v>401</v>
      </c>
      <c r="C37" s="21">
        <v>2715337112.315218</v>
      </c>
      <c r="D37" s="22">
        <v>2735528181.8534307</v>
      </c>
      <c r="E37" s="22">
        <v>2520987574.5106287</v>
      </c>
      <c r="F37" s="22">
        <v>2375866414</v>
      </c>
      <c r="G37" s="23">
        <v>2313651660</v>
      </c>
    </row>
    <row r="38" spans="1:7" ht="15.75" thickBot="1">
      <c r="A38" s="399">
        <v>24</v>
      </c>
      <c r="B38" s="243" t="s">
        <v>390</v>
      </c>
      <c r="C38" s="476">
        <v>1.2809308003330315</v>
      </c>
      <c r="D38" s="477">
        <v>1.1342808782887679</v>
      </c>
      <c r="E38" s="477">
        <v>1.2203706299937362</v>
      </c>
      <c r="F38" s="477">
        <v>1.2295</v>
      </c>
      <c r="G38" s="478">
        <v>1.0924</v>
      </c>
    </row>
    <row r="39" spans="1:7">
      <c r="A39" s="24"/>
    </row>
    <row r="40" spans="1:7" ht="38.25">
      <c r="B40" s="325" t="s">
        <v>410</v>
      </c>
    </row>
    <row r="41" spans="1:7" ht="51">
      <c r="B41" s="325" t="s">
        <v>408</v>
      </c>
    </row>
    <row r="43" spans="1:7">
      <c r="B43" s="32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3.42578125" style="4" bestFit="1" customWidth="1"/>
    <col min="4" max="4" width="13.28515625" style="4" customWidth="1"/>
    <col min="5" max="5" width="14.5703125" style="4" customWidth="1"/>
    <col min="6" max="6" width="13.42578125" style="4" bestFit="1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3" t="s">
        <v>456</v>
      </c>
    </row>
    <row r="2" spans="1:8">
      <c r="A2" s="2" t="s">
        <v>36</v>
      </c>
      <c r="B2" s="465">
        <v>43830</v>
      </c>
    </row>
    <row r="3" spans="1:8">
      <c r="A3" s="2"/>
    </row>
    <row r="4" spans="1:8" ht="15" thickBot="1">
      <c r="A4" s="25" t="s">
        <v>37</v>
      </c>
      <c r="B4" s="26" t="s">
        <v>38</v>
      </c>
      <c r="C4" s="25"/>
      <c r="D4" s="27"/>
      <c r="E4" s="27"/>
      <c r="F4" s="28"/>
      <c r="G4" s="28"/>
      <c r="H4" s="29" t="s">
        <v>78</v>
      </c>
    </row>
    <row r="5" spans="1:8">
      <c r="A5" s="30"/>
      <c r="B5" s="31"/>
      <c r="C5" s="411" t="s">
        <v>73</v>
      </c>
      <c r="D5" s="412"/>
      <c r="E5" s="413"/>
      <c r="F5" s="411" t="s">
        <v>77</v>
      </c>
      <c r="G5" s="412"/>
      <c r="H5" s="414"/>
    </row>
    <row r="6" spans="1:8">
      <c r="A6" s="32" t="s">
        <v>11</v>
      </c>
      <c r="B6" s="33" t="s">
        <v>39</v>
      </c>
      <c r="C6" s="34" t="s">
        <v>74</v>
      </c>
      <c r="D6" s="34" t="s">
        <v>75</v>
      </c>
      <c r="E6" s="34" t="s">
        <v>76</v>
      </c>
      <c r="F6" s="34" t="s">
        <v>74</v>
      </c>
      <c r="G6" s="34" t="s">
        <v>75</v>
      </c>
      <c r="H6" s="35" t="s">
        <v>76</v>
      </c>
    </row>
    <row r="7" spans="1:8">
      <c r="A7" s="32">
        <v>1</v>
      </c>
      <c r="B7" s="36" t="s">
        <v>40</v>
      </c>
      <c r="C7" s="37">
        <v>312022183.01999998</v>
      </c>
      <c r="D7" s="37">
        <v>378295259.94999999</v>
      </c>
      <c r="E7" s="38">
        <f>C7+D7</f>
        <v>690317442.97000003</v>
      </c>
      <c r="F7" s="39">
        <v>249408038.81</v>
      </c>
      <c r="G7" s="40">
        <v>257174295.14999998</v>
      </c>
      <c r="H7" s="41">
        <f>F7+G7</f>
        <v>506582333.95999998</v>
      </c>
    </row>
    <row r="8" spans="1:8">
      <c r="A8" s="32">
        <v>2</v>
      </c>
      <c r="B8" s="36" t="s">
        <v>41</v>
      </c>
      <c r="C8" s="37">
        <v>282995192</v>
      </c>
      <c r="D8" s="37">
        <v>1596281279.8699999</v>
      </c>
      <c r="E8" s="38">
        <f t="shared" ref="E8:E19" si="0">C8+D8</f>
        <v>1879276471.8699999</v>
      </c>
      <c r="F8" s="39">
        <v>245805754.15000001</v>
      </c>
      <c r="G8" s="40">
        <v>1239824373.8099999</v>
      </c>
      <c r="H8" s="41">
        <f t="shared" ref="H8:H40" si="1">F8+G8</f>
        <v>1485630127.96</v>
      </c>
    </row>
    <row r="9" spans="1:8">
      <c r="A9" s="32">
        <v>3</v>
      </c>
      <c r="B9" s="36" t="s">
        <v>42</v>
      </c>
      <c r="C9" s="37">
        <v>15275673.76</v>
      </c>
      <c r="D9" s="37">
        <v>1061898301.35</v>
      </c>
      <c r="E9" s="38">
        <f t="shared" si="0"/>
        <v>1077173975.1100001</v>
      </c>
      <c r="F9" s="39">
        <v>15115220.310000001</v>
      </c>
      <c r="G9" s="40">
        <v>547511822.16000009</v>
      </c>
      <c r="H9" s="41">
        <f t="shared" si="1"/>
        <v>562627042.47000003</v>
      </c>
    </row>
    <row r="10" spans="1:8">
      <c r="A10" s="32">
        <v>4</v>
      </c>
      <c r="B10" s="36" t="s">
        <v>43</v>
      </c>
      <c r="C10" s="37">
        <v>303.24</v>
      </c>
      <c r="D10" s="37">
        <v>0</v>
      </c>
      <c r="E10" s="38">
        <f t="shared" si="0"/>
        <v>303.24</v>
      </c>
      <c r="F10" s="39">
        <v>303.24</v>
      </c>
      <c r="G10" s="40">
        <v>0</v>
      </c>
      <c r="H10" s="41">
        <f t="shared" si="1"/>
        <v>303.24</v>
      </c>
    </row>
    <row r="11" spans="1:8">
      <c r="A11" s="32">
        <v>5</v>
      </c>
      <c r="B11" s="36" t="s">
        <v>44</v>
      </c>
      <c r="C11" s="37">
        <v>1650437884.2672</v>
      </c>
      <c r="D11" s="37">
        <v>0</v>
      </c>
      <c r="E11" s="38">
        <f t="shared" si="0"/>
        <v>1650437884.2672</v>
      </c>
      <c r="F11" s="39">
        <v>1706045216.2767</v>
      </c>
      <c r="G11" s="40">
        <v>123170694.74610001</v>
      </c>
      <c r="H11" s="41">
        <f t="shared" si="1"/>
        <v>1829215911.0228</v>
      </c>
    </row>
    <row r="12" spans="1:8">
      <c r="A12" s="32">
        <v>6.1</v>
      </c>
      <c r="B12" s="42" t="s">
        <v>45</v>
      </c>
      <c r="C12" s="37">
        <v>4932998669.2200003</v>
      </c>
      <c r="D12" s="37">
        <v>6232924035.2712994</v>
      </c>
      <c r="E12" s="38">
        <f t="shared" si="0"/>
        <v>11165922704.491299</v>
      </c>
      <c r="F12" s="39">
        <v>3680537250.71</v>
      </c>
      <c r="G12" s="40">
        <v>5231102026.7270002</v>
      </c>
      <c r="H12" s="41">
        <f t="shared" si="1"/>
        <v>8911639277.4370003</v>
      </c>
    </row>
    <row r="13" spans="1:8">
      <c r="A13" s="32">
        <v>6.2</v>
      </c>
      <c r="B13" s="42" t="s">
        <v>46</v>
      </c>
      <c r="C13" s="37">
        <v>-163974651.28670001</v>
      </c>
      <c r="D13" s="37">
        <v>-222074176.3793</v>
      </c>
      <c r="E13" s="38">
        <f t="shared" si="0"/>
        <v>-386048827.66600001</v>
      </c>
      <c r="F13" s="39">
        <v>-163586484.1692</v>
      </c>
      <c r="G13" s="40">
        <v>-262699126.61390001</v>
      </c>
      <c r="H13" s="41">
        <f t="shared" si="1"/>
        <v>-426285610.78310001</v>
      </c>
    </row>
    <row r="14" spans="1:8">
      <c r="A14" s="32">
        <v>6</v>
      </c>
      <c r="B14" s="36" t="s">
        <v>47</v>
      </c>
      <c r="C14" s="38">
        <f>C12+C13</f>
        <v>4769024017.9333</v>
      </c>
      <c r="D14" s="38">
        <f>D12+D13</f>
        <v>6010849858.8919992</v>
      </c>
      <c r="E14" s="38">
        <f t="shared" si="0"/>
        <v>10779873876.825298</v>
      </c>
      <c r="F14" s="38">
        <f>F12+F13</f>
        <v>3516950766.5408001</v>
      </c>
      <c r="G14" s="38">
        <f>G12+G13</f>
        <v>4968402900.1131001</v>
      </c>
      <c r="H14" s="41">
        <f t="shared" si="1"/>
        <v>8485353666.6539001</v>
      </c>
    </row>
    <row r="15" spans="1:8">
      <c r="A15" s="32">
        <v>7</v>
      </c>
      <c r="B15" s="36" t="s">
        <v>48</v>
      </c>
      <c r="C15" s="37">
        <v>79241829.310000002</v>
      </c>
      <c r="D15" s="37">
        <v>35686366.203100003</v>
      </c>
      <c r="E15" s="38">
        <f t="shared" si="0"/>
        <v>114928195.5131</v>
      </c>
      <c r="F15" s="39">
        <v>71242587.480000004</v>
      </c>
      <c r="G15" s="40">
        <v>29495466.381099999</v>
      </c>
      <c r="H15" s="41">
        <f t="shared" si="1"/>
        <v>100738053.8611</v>
      </c>
    </row>
    <row r="16" spans="1:8">
      <c r="A16" s="32">
        <v>8</v>
      </c>
      <c r="B16" s="36" t="s">
        <v>209</v>
      </c>
      <c r="C16" s="37">
        <v>99065797.362000003</v>
      </c>
      <c r="D16" s="37">
        <v>0</v>
      </c>
      <c r="E16" s="38">
        <f t="shared" si="0"/>
        <v>99065797.362000003</v>
      </c>
      <c r="F16" s="39">
        <v>56934467.355000004</v>
      </c>
      <c r="G16" s="40">
        <v>0</v>
      </c>
      <c r="H16" s="41">
        <f t="shared" si="1"/>
        <v>56934467.355000004</v>
      </c>
    </row>
    <row r="17" spans="1:8">
      <c r="A17" s="32">
        <v>9</v>
      </c>
      <c r="B17" s="36" t="s">
        <v>49</v>
      </c>
      <c r="C17" s="37">
        <v>150898714</v>
      </c>
      <c r="D17" s="37">
        <v>1368286</v>
      </c>
      <c r="E17" s="38">
        <f t="shared" si="0"/>
        <v>152267000</v>
      </c>
      <c r="F17" s="39">
        <v>130049276.84</v>
      </c>
      <c r="G17" s="40">
        <v>0</v>
      </c>
      <c r="H17" s="41">
        <f t="shared" si="1"/>
        <v>130049276.84</v>
      </c>
    </row>
    <row r="18" spans="1:8">
      <c r="A18" s="32">
        <v>10</v>
      </c>
      <c r="B18" s="36" t="s">
        <v>50</v>
      </c>
      <c r="C18" s="37">
        <v>529212152.06999999</v>
      </c>
      <c r="D18" s="37">
        <v>0</v>
      </c>
      <c r="E18" s="38">
        <f t="shared" si="0"/>
        <v>529212152.06999999</v>
      </c>
      <c r="F18" s="39">
        <v>363916827.85000002</v>
      </c>
      <c r="G18" s="40">
        <v>0</v>
      </c>
      <c r="H18" s="41">
        <f t="shared" si="1"/>
        <v>363916827.85000002</v>
      </c>
    </row>
    <row r="19" spans="1:8">
      <c r="A19" s="32">
        <v>11</v>
      </c>
      <c r="B19" s="36" t="s">
        <v>51</v>
      </c>
      <c r="C19" s="37">
        <v>146509120.0402</v>
      </c>
      <c r="D19" s="37">
        <v>20018405.899999999</v>
      </c>
      <c r="E19" s="38">
        <f t="shared" si="0"/>
        <v>166527525.9402</v>
      </c>
      <c r="F19" s="39">
        <v>199963732.92540002</v>
      </c>
      <c r="G19" s="40">
        <v>43224423.730000004</v>
      </c>
      <c r="H19" s="41">
        <f t="shared" si="1"/>
        <v>243188156.65540004</v>
      </c>
    </row>
    <row r="20" spans="1:8">
      <c r="A20" s="32">
        <v>12</v>
      </c>
      <c r="B20" s="44" t="s">
        <v>52</v>
      </c>
      <c r="C20" s="38">
        <f>SUM(C7:C11)+SUM(C14:C19)</f>
        <v>8034682867.0027008</v>
      </c>
      <c r="D20" s="38">
        <f>SUM(D7:D11)+SUM(D14:D19)</f>
        <v>9104397758.1651001</v>
      </c>
      <c r="E20" s="38">
        <f>C20+D20</f>
        <v>17139080625.167801</v>
      </c>
      <c r="F20" s="38">
        <f>SUM(F7:F11)+SUM(F14:F19)</f>
        <v>6555432191.7779007</v>
      </c>
      <c r="G20" s="38">
        <f>SUM(G7:G11)+SUM(G14:G19)</f>
        <v>7208803976.0902996</v>
      </c>
      <c r="H20" s="41">
        <f t="shared" si="1"/>
        <v>13764236167.8682</v>
      </c>
    </row>
    <row r="21" spans="1:8">
      <c r="A21" s="32"/>
      <c r="B21" s="33" t="s">
        <v>53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54</v>
      </c>
      <c r="C22" s="37">
        <v>59154869.030000001</v>
      </c>
      <c r="D22" s="37">
        <v>269372572.59000003</v>
      </c>
      <c r="E22" s="38">
        <f>C22+D22</f>
        <v>328527441.62</v>
      </c>
      <c r="F22" s="39">
        <v>28126100.300000001</v>
      </c>
      <c r="G22" s="40">
        <v>171763072.06</v>
      </c>
      <c r="H22" s="41">
        <f t="shared" si="1"/>
        <v>199889172.36000001</v>
      </c>
    </row>
    <row r="23" spans="1:8">
      <c r="A23" s="32">
        <v>14</v>
      </c>
      <c r="B23" s="36" t="s">
        <v>55</v>
      </c>
      <c r="C23" s="37">
        <v>1154754333.5864999</v>
      </c>
      <c r="D23" s="37">
        <v>1418265563.7400002</v>
      </c>
      <c r="E23" s="38">
        <f t="shared" ref="E23:E40" si="2">C23+D23</f>
        <v>2573019897.3264999</v>
      </c>
      <c r="F23" s="39">
        <v>910738180.09649992</v>
      </c>
      <c r="G23" s="40">
        <v>1270615305.5100002</v>
      </c>
      <c r="H23" s="41">
        <f t="shared" si="1"/>
        <v>2181353485.6065001</v>
      </c>
    </row>
    <row r="24" spans="1:8">
      <c r="A24" s="32">
        <v>15</v>
      </c>
      <c r="B24" s="36" t="s">
        <v>56</v>
      </c>
      <c r="C24" s="37">
        <v>813237753.30999994</v>
      </c>
      <c r="D24" s="37">
        <v>1608784025.3800001</v>
      </c>
      <c r="E24" s="38">
        <f t="shared" si="2"/>
        <v>2422021778.6900001</v>
      </c>
      <c r="F24" s="39">
        <v>705196256.25999999</v>
      </c>
      <c r="G24" s="40">
        <v>1173413779.3300002</v>
      </c>
      <c r="H24" s="41">
        <f t="shared" si="1"/>
        <v>1878610035.5900002</v>
      </c>
    </row>
    <row r="25" spans="1:8">
      <c r="A25" s="32">
        <v>16</v>
      </c>
      <c r="B25" s="36" t="s">
        <v>57</v>
      </c>
      <c r="C25" s="37">
        <v>1161481518.53</v>
      </c>
      <c r="D25" s="37">
        <v>3360673073.5299997</v>
      </c>
      <c r="E25" s="38">
        <f t="shared" si="2"/>
        <v>4522154592.0599995</v>
      </c>
      <c r="F25" s="39">
        <v>1040171963.51</v>
      </c>
      <c r="G25" s="40">
        <v>2687554534.3400002</v>
      </c>
      <c r="H25" s="41">
        <f t="shared" si="1"/>
        <v>3727726497.8500004</v>
      </c>
    </row>
    <row r="26" spans="1:8">
      <c r="A26" s="32">
        <v>17</v>
      </c>
      <c r="B26" s="36" t="s">
        <v>58</v>
      </c>
      <c r="C26" s="45">
        <v>602242229.86000001</v>
      </c>
      <c r="D26" s="45">
        <v>1085659540</v>
      </c>
      <c r="E26" s="38">
        <f t="shared" si="2"/>
        <v>1687901769.8600001</v>
      </c>
      <c r="F26" s="46">
        <v>584339700</v>
      </c>
      <c r="G26" s="47">
        <v>1034664425</v>
      </c>
      <c r="H26" s="41">
        <f t="shared" si="1"/>
        <v>1619004125</v>
      </c>
    </row>
    <row r="27" spans="1:8">
      <c r="A27" s="32">
        <v>18</v>
      </c>
      <c r="B27" s="36" t="s">
        <v>59</v>
      </c>
      <c r="C27" s="37">
        <v>2171345999.8499999</v>
      </c>
      <c r="D27" s="37">
        <v>510210264.28569996</v>
      </c>
      <c r="E27" s="38">
        <f t="shared" si="2"/>
        <v>2681556264.1356997</v>
      </c>
      <c r="F27" s="39">
        <v>1654834692.25</v>
      </c>
      <c r="G27" s="40">
        <v>285178078.17460001</v>
      </c>
      <c r="H27" s="41">
        <f t="shared" si="1"/>
        <v>1940012770.4246001</v>
      </c>
    </row>
    <row r="28" spans="1:8">
      <c r="A28" s="32">
        <v>19</v>
      </c>
      <c r="B28" s="36" t="s">
        <v>60</v>
      </c>
      <c r="C28" s="37">
        <v>39427647.549999997</v>
      </c>
      <c r="D28" s="37">
        <v>41117811.670000002</v>
      </c>
      <c r="E28" s="38">
        <f t="shared" si="2"/>
        <v>80545459.219999999</v>
      </c>
      <c r="F28" s="39">
        <v>21529992.539999999</v>
      </c>
      <c r="G28" s="40">
        <v>42693820.620000005</v>
      </c>
      <c r="H28" s="41">
        <f t="shared" si="1"/>
        <v>64223813.160000004</v>
      </c>
    </row>
    <row r="29" spans="1:8">
      <c r="A29" s="32">
        <v>20</v>
      </c>
      <c r="B29" s="36" t="s">
        <v>61</v>
      </c>
      <c r="C29" s="37">
        <v>97755924.408099964</v>
      </c>
      <c r="D29" s="37">
        <v>282520214.58310002</v>
      </c>
      <c r="E29" s="38">
        <f t="shared" si="2"/>
        <v>380276138.99119997</v>
      </c>
      <c r="F29" s="39">
        <v>55765859.29959999</v>
      </c>
      <c r="G29" s="40">
        <v>184878511.68439999</v>
      </c>
      <c r="H29" s="41">
        <f t="shared" si="1"/>
        <v>240644370.98399997</v>
      </c>
    </row>
    <row r="30" spans="1:8">
      <c r="A30" s="32">
        <v>21</v>
      </c>
      <c r="B30" s="36" t="s">
        <v>62</v>
      </c>
      <c r="C30" s="37">
        <v>0</v>
      </c>
      <c r="D30" s="37">
        <v>751337400</v>
      </c>
      <c r="E30" s="38">
        <f t="shared" si="2"/>
        <v>751337400</v>
      </c>
      <c r="F30" s="39">
        <v>0</v>
      </c>
      <c r="G30" s="40">
        <v>414873000</v>
      </c>
      <c r="H30" s="41">
        <f t="shared" si="1"/>
        <v>414873000</v>
      </c>
    </row>
    <row r="31" spans="1:8">
      <c r="A31" s="32">
        <v>22</v>
      </c>
      <c r="B31" s="44" t="s">
        <v>63</v>
      </c>
      <c r="C31" s="38">
        <f>SUM(C22:C30)</f>
        <v>6099400276.1246004</v>
      </c>
      <c r="D31" s="38">
        <f>SUM(D22:D30)</f>
        <v>9327940465.778801</v>
      </c>
      <c r="E31" s="38">
        <f>C31+D31</f>
        <v>15427340741.9034</v>
      </c>
      <c r="F31" s="38">
        <f>SUM(F22:F30)</f>
        <v>5000702744.2560997</v>
      </c>
      <c r="G31" s="38">
        <f>SUM(G22:G30)</f>
        <v>7265634526.7189999</v>
      </c>
      <c r="H31" s="41">
        <f t="shared" si="1"/>
        <v>12266337270.9751</v>
      </c>
    </row>
    <row r="32" spans="1:8">
      <c r="A32" s="32"/>
      <c r="B32" s="33" t="s">
        <v>64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65</v>
      </c>
      <c r="C33" s="37">
        <v>27993660.18</v>
      </c>
      <c r="D33" s="45"/>
      <c r="E33" s="38">
        <f t="shared" si="2"/>
        <v>27993660.18</v>
      </c>
      <c r="F33" s="39">
        <v>27993660.18</v>
      </c>
      <c r="G33" s="47"/>
      <c r="H33" s="41">
        <f t="shared" si="1"/>
        <v>27993660.18</v>
      </c>
    </row>
    <row r="34" spans="1:8">
      <c r="A34" s="32">
        <v>24</v>
      </c>
      <c r="B34" s="36" t="s">
        <v>66</v>
      </c>
      <c r="C34" s="37">
        <v>0</v>
      </c>
      <c r="D34" s="45"/>
      <c r="E34" s="38">
        <f t="shared" si="2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67</v>
      </c>
      <c r="C35" s="37">
        <v>-1983501.2</v>
      </c>
      <c r="D35" s="45"/>
      <c r="E35" s="38">
        <f t="shared" si="2"/>
        <v>-1983501.2</v>
      </c>
      <c r="F35" s="39">
        <v>-1184864.2000000002</v>
      </c>
      <c r="G35" s="47"/>
      <c r="H35" s="41">
        <f t="shared" si="1"/>
        <v>-1184864.2000000002</v>
      </c>
    </row>
    <row r="36" spans="1:8">
      <c r="A36" s="32">
        <v>26</v>
      </c>
      <c r="B36" s="36" t="s">
        <v>68</v>
      </c>
      <c r="C36" s="37">
        <v>190492841.45000002</v>
      </c>
      <c r="D36" s="45"/>
      <c r="E36" s="38">
        <f t="shared" si="2"/>
        <v>190492841.45000002</v>
      </c>
      <c r="F36" s="39">
        <v>178530901.95999998</v>
      </c>
      <c r="G36" s="47"/>
      <c r="H36" s="41">
        <f t="shared" si="1"/>
        <v>178530901.95999998</v>
      </c>
    </row>
    <row r="37" spans="1:8">
      <c r="A37" s="32">
        <v>27</v>
      </c>
      <c r="B37" s="36" t="s">
        <v>69</v>
      </c>
      <c r="C37" s="37">
        <v>0</v>
      </c>
      <c r="D37" s="45"/>
      <c r="E37" s="38">
        <f t="shared" si="2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70</v>
      </c>
      <c r="C38" s="37">
        <v>1512267462.7243996</v>
      </c>
      <c r="D38" s="45"/>
      <c r="E38" s="38">
        <f t="shared" si="2"/>
        <v>1512267462.7243996</v>
      </c>
      <c r="F38" s="39">
        <v>1265287964.2330985</v>
      </c>
      <c r="G38" s="47"/>
      <c r="H38" s="41">
        <f t="shared" si="1"/>
        <v>1265287964.2330985</v>
      </c>
    </row>
    <row r="39" spans="1:8">
      <c r="A39" s="32">
        <v>29</v>
      </c>
      <c r="B39" s="36" t="s">
        <v>71</v>
      </c>
      <c r="C39" s="37">
        <v>-17030579.890000001</v>
      </c>
      <c r="D39" s="45"/>
      <c r="E39" s="38">
        <f t="shared" si="2"/>
        <v>-17030579.890000001</v>
      </c>
      <c r="F39" s="39">
        <v>27271234.720000003</v>
      </c>
      <c r="G39" s="47"/>
      <c r="H39" s="41">
        <f t="shared" si="1"/>
        <v>27271234.720000003</v>
      </c>
    </row>
    <row r="40" spans="1:8">
      <c r="A40" s="32">
        <v>30</v>
      </c>
      <c r="B40" s="291" t="s">
        <v>277</v>
      </c>
      <c r="C40" s="37">
        <v>1711739883.2643995</v>
      </c>
      <c r="D40" s="45"/>
      <c r="E40" s="38">
        <f t="shared" si="2"/>
        <v>1711739883.2643995</v>
      </c>
      <c r="F40" s="39">
        <v>1497898896.8930986</v>
      </c>
      <c r="G40" s="47"/>
      <c r="H40" s="41">
        <f t="shared" si="1"/>
        <v>1497898896.8930986</v>
      </c>
    </row>
    <row r="41" spans="1:8" ht="15" thickBot="1">
      <c r="A41" s="49">
        <v>31</v>
      </c>
      <c r="B41" s="50" t="s">
        <v>72</v>
      </c>
      <c r="C41" s="51">
        <f>C31+C40</f>
        <v>7811140159.3889999</v>
      </c>
      <c r="D41" s="51">
        <f>D31+D40</f>
        <v>9327940465.778801</v>
      </c>
      <c r="E41" s="51">
        <f>C41+D41</f>
        <v>17139080625.167801</v>
      </c>
      <c r="F41" s="51">
        <f>F31+F40</f>
        <v>6498601641.1491985</v>
      </c>
      <c r="G41" s="51">
        <f>G31+G40</f>
        <v>7265634526.7189999</v>
      </c>
      <c r="H41" s="52">
        <f>F41+G41</f>
        <v>13764236167.868198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34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">
        <v>456</v>
      </c>
      <c r="C1" s="3"/>
    </row>
    <row r="2" spans="1:8">
      <c r="A2" s="2" t="s">
        <v>36</v>
      </c>
      <c r="B2" s="465">
        <v>43830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204</v>
      </c>
      <c r="B4" s="244" t="s">
        <v>27</v>
      </c>
      <c r="C4" s="25"/>
      <c r="D4" s="27"/>
      <c r="E4" s="27"/>
      <c r="F4" s="28"/>
      <c r="G4" s="28"/>
      <c r="H4" s="56" t="s">
        <v>78</v>
      </c>
    </row>
    <row r="5" spans="1:8">
      <c r="A5" s="57" t="s">
        <v>11</v>
      </c>
      <c r="B5" s="58"/>
      <c r="C5" s="411" t="s">
        <v>73</v>
      </c>
      <c r="D5" s="412"/>
      <c r="E5" s="413"/>
      <c r="F5" s="411" t="s">
        <v>77</v>
      </c>
      <c r="G5" s="412"/>
      <c r="H5" s="414"/>
    </row>
    <row r="6" spans="1:8">
      <c r="A6" s="59" t="s">
        <v>11</v>
      </c>
      <c r="B6" s="60"/>
      <c r="C6" s="61" t="s">
        <v>74</v>
      </c>
      <c r="D6" s="61" t="s">
        <v>75</v>
      </c>
      <c r="E6" s="61" t="s">
        <v>76</v>
      </c>
      <c r="F6" s="61" t="s">
        <v>74</v>
      </c>
      <c r="G6" s="61" t="s">
        <v>75</v>
      </c>
      <c r="H6" s="62" t="s">
        <v>76</v>
      </c>
    </row>
    <row r="7" spans="1:8">
      <c r="A7" s="63"/>
      <c r="B7" s="244" t="s">
        <v>203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202</v>
      </c>
      <c r="C8" s="480">
        <v>11447719.34</v>
      </c>
      <c r="D8" s="480">
        <v>14021767.67</v>
      </c>
      <c r="E8" s="481">
        <f t="shared" ref="E8:E22" si="0">C8+D8</f>
        <v>25469487.009999998</v>
      </c>
      <c r="F8" s="480">
        <v>10049083.439999999</v>
      </c>
      <c r="G8" s="480">
        <v>18823791.34</v>
      </c>
      <c r="H8" s="482">
        <f t="shared" ref="H8:H22" si="1">F8+G8</f>
        <v>28872874.780000001</v>
      </c>
    </row>
    <row r="9" spans="1:8">
      <c r="A9" s="63">
        <v>2</v>
      </c>
      <c r="B9" s="66" t="s">
        <v>201</v>
      </c>
      <c r="C9" s="483">
        <f>C10+C11+C12+C13+C14+C15+C16+C17+C18</f>
        <v>688668711.26999998</v>
      </c>
      <c r="D9" s="483">
        <f>D10+D11+D12+D13+D14+D15+D16+D17+D18</f>
        <v>430163256.03200001</v>
      </c>
      <c r="E9" s="481">
        <f t="shared" si="0"/>
        <v>1118831967.302</v>
      </c>
      <c r="F9" s="483">
        <f>F10+F11+F12+F13+F14+F15+F16+F17+F18</f>
        <v>647218410.19000006</v>
      </c>
      <c r="G9" s="483">
        <f>G10+G11+G12+G13+G14+G15+G16+G17+G18</f>
        <v>373256942.13339841</v>
      </c>
      <c r="H9" s="482">
        <f t="shared" si="1"/>
        <v>1020475352.3233985</v>
      </c>
    </row>
    <row r="10" spans="1:8">
      <c r="A10" s="63">
        <v>2.1</v>
      </c>
      <c r="B10" s="67" t="s">
        <v>200</v>
      </c>
      <c r="C10" s="480">
        <v>98382.24</v>
      </c>
      <c r="D10" s="480">
        <v>23910.47</v>
      </c>
      <c r="E10" s="481">
        <f t="shared" si="0"/>
        <v>122292.71</v>
      </c>
      <c r="F10" s="480">
        <v>10549.49</v>
      </c>
      <c r="G10" s="480">
        <v>4.57</v>
      </c>
      <c r="H10" s="482">
        <f t="shared" si="1"/>
        <v>10554.06</v>
      </c>
    </row>
    <row r="11" spans="1:8">
      <c r="A11" s="63">
        <v>2.2000000000000002</v>
      </c>
      <c r="B11" s="67" t="s">
        <v>199</v>
      </c>
      <c r="C11" s="480">
        <v>78534638.3301</v>
      </c>
      <c r="D11" s="480">
        <v>125585376.9214</v>
      </c>
      <c r="E11" s="481">
        <f t="shared" si="0"/>
        <v>204120015.25150001</v>
      </c>
      <c r="F11" s="480">
        <v>58439789.410300002</v>
      </c>
      <c r="G11" s="480">
        <v>103511858.3495</v>
      </c>
      <c r="H11" s="482">
        <f t="shared" si="1"/>
        <v>161951647.75980002</v>
      </c>
    </row>
    <row r="12" spans="1:8">
      <c r="A12" s="63">
        <v>2.2999999999999998</v>
      </c>
      <c r="B12" s="67" t="s">
        <v>198</v>
      </c>
      <c r="C12" s="480">
        <v>2098032.2599999998</v>
      </c>
      <c r="D12" s="480">
        <v>4930430.54</v>
      </c>
      <c r="E12" s="481">
        <f t="shared" si="0"/>
        <v>7028462.7999999998</v>
      </c>
      <c r="F12" s="480">
        <v>2077858.15</v>
      </c>
      <c r="G12" s="480">
        <v>5094231.12</v>
      </c>
      <c r="H12" s="482">
        <f t="shared" si="1"/>
        <v>7172089.2699999996</v>
      </c>
    </row>
    <row r="13" spans="1:8">
      <c r="A13" s="63">
        <v>2.4</v>
      </c>
      <c r="B13" s="67" t="s">
        <v>197</v>
      </c>
      <c r="C13" s="480">
        <v>11251056.4231</v>
      </c>
      <c r="D13" s="480">
        <v>3654433.84</v>
      </c>
      <c r="E13" s="481">
        <f t="shared" si="0"/>
        <v>14905490.2631</v>
      </c>
      <c r="F13" s="480">
        <v>7291680.0599999996</v>
      </c>
      <c r="G13" s="480">
        <v>4586398.97</v>
      </c>
      <c r="H13" s="482">
        <f t="shared" si="1"/>
        <v>11878079.029999999</v>
      </c>
    </row>
    <row r="14" spans="1:8">
      <c r="A14" s="63">
        <v>2.5</v>
      </c>
      <c r="B14" s="67" t="s">
        <v>196</v>
      </c>
      <c r="C14" s="480">
        <v>4608700.9000000004</v>
      </c>
      <c r="D14" s="480">
        <v>37725218.239100002</v>
      </c>
      <c r="E14" s="481">
        <f t="shared" si="0"/>
        <v>42333919.1391</v>
      </c>
      <c r="F14" s="480">
        <v>5659090.9000000004</v>
      </c>
      <c r="G14" s="480">
        <v>24278938.720899999</v>
      </c>
      <c r="H14" s="482">
        <f t="shared" si="1"/>
        <v>29938029.620899998</v>
      </c>
    </row>
    <row r="15" spans="1:8">
      <c r="A15" s="63">
        <v>2.6</v>
      </c>
      <c r="B15" s="67" t="s">
        <v>195</v>
      </c>
      <c r="C15" s="480">
        <v>15733844.08</v>
      </c>
      <c r="D15" s="480">
        <v>66853091.760199994</v>
      </c>
      <c r="E15" s="481">
        <f t="shared" si="0"/>
        <v>82586935.840199992</v>
      </c>
      <c r="F15" s="480">
        <v>15622983.84</v>
      </c>
      <c r="G15" s="480">
        <v>57614121.101698369</v>
      </c>
      <c r="H15" s="482">
        <f t="shared" si="1"/>
        <v>73237104.941698372</v>
      </c>
    </row>
    <row r="16" spans="1:8">
      <c r="A16" s="63">
        <v>2.7</v>
      </c>
      <c r="B16" s="67" t="s">
        <v>194</v>
      </c>
      <c r="C16" s="480">
        <v>7273940.5467999997</v>
      </c>
      <c r="D16" s="480">
        <v>7151135.1693000002</v>
      </c>
      <c r="E16" s="481">
        <f t="shared" si="0"/>
        <v>14425075.7161</v>
      </c>
      <c r="F16" s="480">
        <v>6283275.7611999996</v>
      </c>
      <c r="G16" s="480">
        <v>5901164.7481000004</v>
      </c>
      <c r="H16" s="482">
        <f t="shared" si="1"/>
        <v>12184440.509300001</v>
      </c>
    </row>
    <row r="17" spans="1:8">
      <c r="A17" s="63">
        <v>2.8</v>
      </c>
      <c r="B17" s="67" t="s">
        <v>193</v>
      </c>
      <c r="C17" s="480">
        <v>567609174.75</v>
      </c>
      <c r="D17" s="480">
        <v>182191531.03200001</v>
      </c>
      <c r="E17" s="481">
        <f t="shared" si="0"/>
        <v>749800705.78200006</v>
      </c>
      <c r="F17" s="480">
        <v>550847031.11000001</v>
      </c>
      <c r="G17" s="480">
        <v>171192855.3132</v>
      </c>
      <c r="H17" s="482">
        <f t="shared" si="1"/>
        <v>722039886.42320001</v>
      </c>
    </row>
    <row r="18" spans="1:8">
      <c r="A18" s="63">
        <v>2.9</v>
      </c>
      <c r="B18" s="67" t="s">
        <v>192</v>
      </c>
      <c r="C18" s="480">
        <v>1460941.74</v>
      </c>
      <c r="D18" s="480">
        <v>2048128.06</v>
      </c>
      <c r="E18" s="481">
        <f t="shared" si="0"/>
        <v>3509069.8</v>
      </c>
      <c r="F18" s="480">
        <v>986151.46849999996</v>
      </c>
      <c r="G18" s="480">
        <v>1077369.24</v>
      </c>
      <c r="H18" s="482">
        <f t="shared" si="1"/>
        <v>2063520.7084999999</v>
      </c>
    </row>
    <row r="19" spans="1:8">
      <c r="A19" s="63">
        <v>3</v>
      </c>
      <c r="B19" s="66" t="s">
        <v>191</v>
      </c>
      <c r="C19" s="480">
        <v>14624473.5</v>
      </c>
      <c r="D19" s="480">
        <v>2277254.96</v>
      </c>
      <c r="E19" s="481">
        <f t="shared" si="0"/>
        <v>16901728.460000001</v>
      </c>
      <c r="F19" s="480">
        <v>16714312.27</v>
      </c>
      <c r="G19" s="480">
        <v>2629017.6800000002</v>
      </c>
      <c r="H19" s="482">
        <f t="shared" si="1"/>
        <v>19343329.949999999</v>
      </c>
    </row>
    <row r="20" spans="1:8">
      <c r="A20" s="63">
        <v>4</v>
      </c>
      <c r="B20" s="66" t="s">
        <v>190</v>
      </c>
      <c r="C20" s="480">
        <v>132014997.75</v>
      </c>
      <c r="D20" s="480">
        <v>3561073.8</v>
      </c>
      <c r="E20" s="481">
        <f t="shared" si="0"/>
        <v>135576071.55000001</v>
      </c>
      <c r="F20" s="480">
        <v>129592294.94</v>
      </c>
      <c r="G20" s="480">
        <v>8220103.8700000001</v>
      </c>
      <c r="H20" s="482">
        <f t="shared" si="1"/>
        <v>137812398.81</v>
      </c>
    </row>
    <row r="21" spans="1:8">
      <c r="A21" s="63">
        <v>5</v>
      </c>
      <c r="B21" s="66" t="s">
        <v>189</v>
      </c>
      <c r="C21" s="480">
        <v>0</v>
      </c>
      <c r="D21" s="480">
        <v>0</v>
      </c>
      <c r="E21" s="481">
        <f t="shared" si="0"/>
        <v>0</v>
      </c>
      <c r="F21" s="480">
        <v>0</v>
      </c>
      <c r="G21" s="480">
        <v>0</v>
      </c>
      <c r="H21" s="482">
        <f t="shared" si="1"/>
        <v>0</v>
      </c>
    </row>
    <row r="22" spans="1:8">
      <c r="A22" s="63">
        <v>6</v>
      </c>
      <c r="B22" s="68" t="s">
        <v>188</v>
      </c>
      <c r="C22" s="483">
        <f>C8+C9+C19+C20+C21</f>
        <v>846755901.86000001</v>
      </c>
      <c r="D22" s="483">
        <f>D8+D9+D19+D20+D21</f>
        <v>450023352.46200001</v>
      </c>
      <c r="E22" s="481">
        <f t="shared" si="0"/>
        <v>1296779254.322</v>
      </c>
      <c r="F22" s="483">
        <f>F8+F9+F19+F20+F21</f>
        <v>803574100.84000015</v>
      </c>
      <c r="G22" s="483">
        <f>G8+G9+G19+G20+G21</f>
        <v>402929855.0233984</v>
      </c>
      <c r="H22" s="482">
        <f t="shared" si="1"/>
        <v>1206503955.8633986</v>
      </c>
    </row>
    <row r="23" spans="1:8">
      <c r="A23" s="63"/>
      <c r="B23" s="244" t="s">
        <v>187</v>
      </c>
      <c r="C23" s="484"/>
      <c r="D23" s="484"/>
      <c r="E23" s="485"/>
      <c r="F23" s="484"/>
      <c r="G23" s="484"/>
      <c r="H23" s="486"/>
    </row>
    <row r="24" spans="1:8">
      <c r="A24" s="63">
        <v>7</v>
      </c>
      <c r="B24" s="66" t="s">
        <v>186</v>
      </c>
      <c r="C24" s="480">
        <v>59907329.390000001</v>
      </c>
      <c r="D24" s="480">
        <v>18285298.98</v>
      </c>
      <c r="E24" s="481">
        <f t="shared" ref="E24:E31" si="2">C24+D24</f>
        <v>78192628.370000005</v>
      </c>
      <c r="F24" s="480">
        <v>51805617.640000001</v>
      </c>
      <c r="G24" s="480">
        <v>14891988.869999999</v>
      </c>
      <c r="H24" s="482">
        <f t="shared" ref="H24:H31" si="3">F24+G24</f>
        <v>66697606.509999998</v>
      </c>
    </row>
    <row r="25" spans="1:8">
      <c r="A25" s="63">
        <v>8</v>
      </c>
      <c r="B25" s="66" t="s">
        <v>185</v>
      </c>
      <c r="C25" s="480">
        <v>98418609.849999994</v>
      </c>
      <c r="D25" s="480">
        <v>97012157.379999995</v>
      </c>
      <c r="E25" s="481">
        <f t="shared" si="2"/>
        <v>195430767.22999999</v>
      </c>
      <c r="F25" s="480">
        <v>93603636.709999993</v>
      </c>
      <c r="G25" s="480">
        <v>81341104.359999999</v>
      </c>
      <c r="H25" s="482">
        <f t="shared" si="3"/>
        <v>174944741.06999999</v>
      </c>
    </row>
    <row r="26" spans="1:8">
      <c r="A26" s="63">
        <v>9</v>
      </c>
      <c r="B26" s="66" t="s">
        <v>184</v>
      </c>
      <c r="C26" s="480">
        <v>9587508.8100000005</v>
      </c>
      <c r="D26" s="480">
        <v>2093492.45</v>
      </c>
      <c r="E26" s="481">
        <f t="shared" si="2"/>
        <v>11681001.26</v>
      </c>
      <c r="F26" s="480">
        <v>15047046.789999999</v>
      </c>
      <c r="G26" s="480">
        <v>2273049.52</v>
      </c>
      <c r="H26" s="482">
        <f t="shared" si="3"/>
        <v>17320096.309999999</v>
      </c>
    </row>
    <row r="27" spans="1:8">
      <c r="A27" s="63">
        <v>10</v>
      </c>
      <c r="B27" s="66" t="s">
        <v>183</v>
      </c>
      <c r="C27" s="480">
        <v>69704053</v>
      </c>
      <c r="D27" s="480">
        <v>90466247.099999994</v>
      </c>
      <c r="E27" s="481">
        <f t="shared" si="2"/>
        <v>160170300.09999999</v>
      </c>
      <c r="F27" s="480">
        <v>60943730.009999998</v>
      </c>
      <c r="G27" s="480">
        <v>52664405.329999998</v>
      </c>
      <c r="H27" s="482">
        <f t="shared" si="3"/>
        <v>113608135.34</v>
      </c>
    </row>
    <row r="28" spans="1:8">
      <c r="A28" s="63">
        <v>11</v>
      </c>
      <c r="B28" s="66" t="s">
        <v>182</v>
      </c>
      <c r="C28" s="480">
        <v>123694694.13</v>
      </c>
      <c r="D28" s="480">
        <v>54482887.880000003</v>
      </c>
      <c r="E28" s="481">
        <f t="shared" si="2"/>
        <v>178177582.00999999</v>
      </c>
      <c r="F28" s="480">
        <v>103927295.81999999</v>
      </c>
      <c r="G28" s="480">
        <v>74276233.709999993</v>
      </c>
      <c r="H28" s="482">
        <f t="shared" si="3"/>
        <v>178203529.52999997</v>
      </c>
    </row>
    <row r="29" spans="1:8">
      <c r="A29" s="63">
        <v>12</v>
      </c>
      <c r="B29" s="66" t="s">
        <v>181</v>
      </c>
      <c r="C29" s="480">
        <v>0</v>
      </c>
      <c r="D29" s="480">
        <v>0</v>
      </c>
      <c r="E29" s="481">
        <f t="shared" si="2"/>
        <v>0</v>
      </c>
      <c r="F29" s="480">
        <v>0</v>
      </c>
      <c r="G29" s="480">
        <v>0</v>
      </c>
      <c r="H29" s="482">
        <f t="shared" si="3"/>
        <v>0</v>
      </c>
    </row>
    <row r="30" spans="1:8">
      <c r="A30" s="63">
        <v>13</v>
      </c>
      <c r="B30" s="69" t="s">
        <v>180</v>
      </c>
      <c r="C30" s="483">
        <f>C24+C25+C26+C27+C28+C29</f>
        <v>361312195.18000001</v>
      </c>
      <c r="D30" s="483">
        <f>D24+D25+D26+D27+D28+D29</f>
        <v>262340083.78999999</v>
      </c>
      <c r="E30" s="481">
        <f t="shared" si="2"/>
        <v>623652278.97000003</v>
      </c>
      <c r="F30" s="483">
        <f>F24+F25+F26+F27+F28+F29</f>
        <v>325327326.96999997</v>
      </c>
      <c r="G30" s="483">
        <f>G24+G25+G26+G27+G28+G29</f>
        <v>225446781.78999996</v>
      </c>
      <c r="H30" s="482">
        <f t="shared" si="3"/>
        <v>550774108.75999999</v>
      </c>
    </row>
    <row r="31" spans="1:8">
      <c r="A31" s="63">
        <v>14</v>
      </c>
      <c r="B31" s="69" t="s">
        <v>179</v>
      </c>
      <c r="C31" s="483">
        <f>C22-C30</f>
        <v>485443706.68000001</v>
      </c>
      <c r="D31" s="483">
        <f>D22-D30</f>
        <v>187683268.67200002</v>
      </c>
      <c r="E31" s="481">
        <f t="shared" si="2"/>
        <v>673126975.352</v>
      </c>
      <c r="F31" s="483">
        <f>F22-F30</f>
        <v>478246773.87000018</v>
      </c>
      <c r="G31" s="483">
        <f>G22-G30</f>
        <v>177483073.23339844</v>
      </c>
      <c r="H31" s="482">
        <f t="shared" si="3"/>
        <v>655729847.10339856</v>
      </c>
    </row>
    <row r="32" spans="1:8">
      <c r="A32" s="63"/>
      <c r="B32" s="70"/>
      <c r="C32" s="487"/>
      <c r="D32" s="488"/>
      <c r="E32" s="485"/>
      <c r="F32" s="488"/>
      <c r="G32" s="488"/>
      <c r="H32" s="486"/>
    </row>
    <row r="33" spans="1:8">
      <c r="A33" s="63"/>
      <c r="B33" s="70" t="s">
        <v>178</v>
      </c>
      <c r="C33" s="484"/>
      <c r="D33" s="484"/>
      <c r="E33" s="485"/>
      <c r="F33" s="484"/>
      <c r="G33" s="484"/>
      <c r="H33" s="486"/>
    </row>
    <row r="34" spans="1:8">
      <c r="A34" s="63">
        <v>15</v>
      </c>
      <c r="B34" s="71" t="s">
        <v>177</v>
      </c>
      <c r="C34" s="481">
        <f>C35-C36</f>
        <v>160779253.17999998</v>
      </c>
      <c r="D34" s="481">
        <f>D35-D36</f>
        <v>-7979252.5300000012</v>
      </c>
      <c r="E34" s="481">
        <f t="shared" ref="E34:E45" si="4">C34+D34</f>
        <v>152800000.64999998</v>
      </c>
      <c r="F34" s="481">
        <f>F35-F36</f>
        <v>125774895.16</v>
      </c>
      <c r="G34" s="481">
        <f>G35-G36</f>
        <v>4874246.2199999988</v>
      </c>
      <c r="H34" s="481">
        <f t="shared" ref="H34:H45" si="5">F34+G34</f>
        <v>130649141.38</v>
      </c>
    </row>
    <row r="35" spans="1:8">
      <c r="A35" s="63">
        <v>15.1</v>
      </c>
      <c r="B35" s="67" t="s">
        <v>176</v>
      </c>
      <c r="C35" s="480">
        <v>200025558.13999999</v>
      </c>
      <c r="D35" s="480">
        <v>65030649.909999996</v>
      </c>
      <c r="E35" s="481">
        <f t="shared" si="4"/>
        <v>265056208.04999998</v>
      </c>
      <c r="F35" s="480">
        <v>162050012.44</v>
      </c>
      <c r="G35" s="480">
        <v>52584014.789999999</v>
      </c>
      <c r="H35" s="481">
        <f t="shared" si="5"/>
        <v>214634027.22999999</v>
      </c>
    </row>
    <row r="36" spans="1:8">
      <c r="A36" s="63">
        <v>15.2</v>
      </c>
      <c r="B36" s="67" t="s">
        <v>175</v>
      </c>
      <c r="C36" s="480">
        <v>39246304.960000001</v>
      </c>
      <c r="D36" s="480">
        <v>73009902.439999998</v>
      </c>
      <c r="E36" s="481">
        <f t="shared" si="4"/>
        <v>112256207.40000001</v>
      </c>
      <c r="F36" s="480">
        <v>36275117.280000001</v>
      </c>
      <c r="G36" s="480">
        <v>47709768.57</v>
      </c>
      <c r="H36" s="481">
        <f t="shared" si="5"/>
        <v>83984885.849999994</v>
      </c>
    </row>
    <row r="37" spans="1:8">
      <c r="A37" s="63">
        <v>16</v>
      </c>
      <c r="B37" s="66" t="s">
        <v>174</v>
      </c>
      <c r="C37" s="480">
        <v>210792.08</v>
      </c>
      <c r="D37" s="480">
        <v>664862.49</v>
      </c>
      <c r="E37" s="481">
        <f t="shared" si="4"/>
        <v>875654.57</v>
      </c>
      <c r="F37" s="480">
        <v>0</v>
      </c>
      <c r="G37" s="480">
        <v>596015.43000000005</v>
      </c>
      <c r="H37" s="481">
        <f t="shared" si="5"/>
        <v>596015.43000000005</v>
      </c>
    </row>
    <row r="38" spans="1:8">
      <c r="A38" s="63">
        <v>17</v>
      </c>
      <c r="B38" s="66" t="s">
        <v>173</v>
      </c>
      <c r="C38" s="480">
        <v>0</v>
      </c>
      <c r="D38" s="480">
        <v>0</v>
      </c>
      <c r="E38" s="481">
        <f t="shared" si="4"/>
        <v>0</v>
      </c>
      <c r="F38" s="480">
        <v>27588.33</v>
      </c>
      <c r="G38" s="480">
        <v>0</v>
      </c>
      <c r="H38" s="481">
        <f t="shared" si="5"/>
        <v>27588.33</v>
      </c>
    </row>
    <row r="39" spans="1:8">
      <c r="A39" s="63">
        <v>18</v>
      </c>
      <c r="B39" s="66" t="s">
        <v>172</v>
      </c>
      <c r="C39" s="480">
        <v>6876859.54</v>
      </c>
      <c r="D39" s="480">
        <v>443563.17</v>
      </c>
      <c r="E39" s="481">
        <f t="shared" si="4"/>
        <v>7320422.71</v>
      </c>
      <c r="F39" s="480">
        <v>2348898.69</v>
      </c>
      <c r="G39" s="480">
        <v>-961810.4</v>
      </c>
      <c r="H39" s="481">
        <f t="shared" si="5"/>
        <v>1387088.29</v>
      </c>
    </row>
    <row r="40" spans="1:8">
      <c r="A40" s="63">
        <v>19</v>
      </c>
      <c r="B40" s="66" t="s">
        <v>171</v>
      </c>
      <c r="C40" s="480">
        <v>156458744.65000001</v>
      </c>
      <c r="D40" s="480">
        <v>0</v>
      </c>
      <c r="E40" s="481">
        <f t="shared" si="4"/>
        <v>156458744.65000001</v>
      </c>
      <c r="F40" s="480">
        <v>92355121.129999995</v>
      </c>
      <c r="G40" s="480">
        <v>0</v>
      </c>
      <c r="H40" s="481">
        <f t="shared" si="5"/>
        <v>92355121.129999995</v>
      </c>
    </row>
    <row r="41" spans="1:8">
      <c r="A41" s="63">
        <v>20</v>
      </c>
      <c r="B41" s="66" t="s">
        <v>170</v>
      </c>
      <c r="C41" s="480">
        <v>-17252042.719999999</v>
      </c>
      <c r="D41" s="480">
        <v>0</v>
      </c>
      <c r="E41" s="481">
        <f t="shared" si="4"/>
        <v>-17252042.719999999</v>
      </c>
      <c r="F41" s="480">
        <v>10636433.630000001</v>
      </c>
      <c r="G41" s="480">
        <v>0</v>
      </c>
      <c r="H41" s="481">
        <f t="shared" si="5"/>
        <v>10636433.630000001</v>
      </c>
    </row>
    <row r="42" spans="1:8">
      <c r="A42" s="63">
        <v>21</v>
      </c>
      <c r="B42" s="66" t="s">
        <v>169</v>
      </c>
      <c r="C42" s="480">
        <v>8637279.6600000001</v>
      </c>
      <c r="D42" s="480">
        <v>0</v>
      </c>
      <c r="E42" s="481">
        <f t="shared" si="4"/>
        <v>8637279.6600000001</v>
      </c>
      <c r="F42" s="480">
        <v>3043468.99</v>
      </c>
      <c r="G42" s="480">
        <v>0</v>
      </c>
      <c r="H42" s="481">
        <f t="shared" si="5"/>
        <v>3043468.99</v>
      </c>
    </row>
    <row r="43" spans="1:8">
      <c r="A43" s="63">
        <v>22</v>
      </c>
      <c r="B43" s="66" t="s">
        <v>168</v>
      </c>
      <c r="C43" s="480">
        <v>8567965.7899999991</v>
      </c>
      <c r="D43" s="480">
        <v>24947997.739999998</v>
      </c>
      <c r="E43" s="481">
        <f t="shared" si="4"/>
        <v>33515963.529999997</v>
      </c>
      <c r="F43" s="480">
        <v>9903171.8800000008</v>
      </c>
      <c r="G43" s="480">
        <v>18564173.559999999</v>
      </c>
      <c r="H43" s="481">
        <f t="shared" si="5"/>
        <v>28467345.439999998</v>
      </c>
    </row>
    <row r="44" spans="1:8">
      <c r="A44" s="63">
        <v>23</v>
      </c>
      <c r="B44" s="66" t="s">
        <v>167</v>
      </c>
      <c r="C44" s="480">
        <v>448900</v>
      </c>
      <c r="D44" s="480">
        <v>-22601736.932500675</v>
      </c>
      <c r="E44" s="481">
        <f t="shared" si="4"/>
        <v>-22152836.932500675</v>
      </c>
      <c r="F44" s="480">
        <v>655842.44999999995</v>
      </c>
      <c r="G44" s="480">
        <v>4153006.9399999995</v>
      </c>
      <c r="H44" s="481">
        <f t="shared" si="5"/>
        <v>4808849.3899999997</v>
      </c>
    </row>
    <row r="45" spans="1:8">
      <c r="A45" s="63">
        <v>24</v>
      </c>
      <c r="B45" s="69" t="s">
        <v>284</v>
      </c>
      <c r="C45" s="483">
        <f>C34+C37+C38+C39+C40+C41+C42+C43+C44</f>
        <v>324727752.18000007</v>
      </c>
      <c r="D45" s="483">
        <f>D34+D37+D38+D39+D40+D41+D42+D43+D44</f>
        <v>-4524566.062500678</v>
      </c>
      <c r="E45" s="481">
        <f t="shared" si="4"/>
        <v>320203186.11749941</v>
      </c>
      <c r="F45" s="483">
        <f>F34+F37+F38+F39+F40+F41+F42+F43+F44</f>
        <v>244745420.25999999</v>
      </c>
      <c r="G45" s="483">
        <f>G34+G37+G38+G39+G40+G41+G42+G43+G44</f>
        <v>27225631.749999993</v>
      </c>
      <c r="H45" s="481">
        <f t="shared" si="5"/>
        <v>271971052.00999999</v>
      </c>
    </row>
    <row r="46" spans="1:8">
      <c r="A46" s="63"/>
      <c r="B46" s="244" t="s">
        <v>166</v>
      </c>
      <c r="C46" s="484"/>
      <c r="D46" s="484"/>
      <c r="E46" s="485"/>
      <c r="F46" s="484"/>
      <c r="G46" s="484"/>
      <c r="H46" s="486"/>
    </row>
    <row r="47" spans="1:8">
      <c r="A47" s="63">
        <v>25</v>
      </c>
      <c r="B47" s="66" t="s">
        <v>165</v>
      </c>
      <c r="C47" s="480">
        <v>10552594.279999999</v>
      </c>
      <c r="D47" s="480">
        <v>12942144.710000001</v>
      </c>
      <c r="E47" s="481">
        <f t="shared" ref="E47:E54" si="6">C47+D47</f>
        <v>23494738.990000002</v>
      </c>
      <c r="F47" s="480">
        <v>9144128.5600000005</v>
      </c>
      <c r="G47" s="480">
        <v>24307571.710000001</v>
      </c>
      <c r="H47" s="482">
        <f t="shared" ref="H47:H54" si="7">F47+G47</f>
        <v>33451700.270000003</v>
      </c>
    </row>
    <row r="48" spans="1:8">
      <c r="A48" s="63">
        <v>26</v>
      </c>
      <c r="B48" s="66" t="s">
        <v>164</v>
      </c>
      <c r="C48" s="480">
        <v>35154415.770000003</v>
      </c>
      <c r="D48" s="480">
        <v>22996521.329999998</v>
      </c>
      <c r="E48" s="481">
        <f t="shared" si="6"/>
        <v>58150937.100000001</v>
      </c>
      <c r="F48" s="480">
        <v>27213302.5</v>
      </c>
      <c r="G48" s="480">
        <v>20759634.629999999</v>
      </c>
      <c r="H48" s="482">
        <f t="shared" si="7"/>
        <v>47972937.129999995</v>
      </c>
    </row>
    <row r="49" spans="1:8">
      <c r="A49" s="63">
        <v>27</v>
      </c>
      <c r="B49" s="66" t="s">
        <v>163</v>
      </c>
      <c r="C49" s="480">
        <v>218819368.66999999</v>
      </c>
      <c r="D49" s="480">
        <v>0</v>
      </c>
      <c r="E49" s="481">
        <f t="shared" si="6"/>
        <v>218819368.66999999</v>
      </c>
      <c r="F49" s="480">
        <v>193428443.94999999</v>
      </c>
      <c r="G49" s="480">
        <v>0</v>
      </c>
      <c r="H49" s="482">
        <f t="shared" si="7"/>
        <v>193428443.94999999</v>
      </c>
    </row>
    <row r="50" spans="1:8">
      <c r="A50" s="63">
        <v>28</v>
      </c>
      <c r="B50" s="66" t="s">
        <v>162</v>
      </c>
      <c r="C50" s="480">
        <v>11398753.99</v>
      </c>
      <c r="D50" s="480">
        <v>0</v>
      </c>
      <c r="E50" s="481">
        <f t="shared" si="6"/>
        <v>11398753.99</v>
      </c>
      <c r="F50" s="480">
        <v>8713680.8300000001</v>
      </c>
      <c r="G50" s="480">
        <v>0</v>
      </c>
      <c r="H50" s="482">
        <f t="shared" si="7"/>
        <v>8713680.8300000001</v>
      </c>
    </row>
    <row r="51" spans="1:8">
      <c r="A51" s="63">
        <v>29</v>
      </c>
      <c r="B51" s="66" t="s">
        <v>161</v>
      </c>
      <c r="C51" s="480">
        <v>63005751.060000002</v>
      </c>
      <c r="D51" s="480">
        <v>0</v>
      </c>
      <c r="E51" s="481">
        <f t="shared" si="6"/>
        <v>63005751.060000002</v>
      </c>
      <c r="F51" s="480">
        <v>37648899.916000001</v>
      </c>
      <c r="G51" s="480">
        <v>0</v>
      </c>
      <c r="H51" s="482">
        <f t="shared" si="7"/>
        <v>37648899.916000001</v>
      </c>
    </row>
    <row r="52" spans="1:8">
      <c r="A52" s="63">
        <v>30</v>
      </c>
      <c r="B52" s="66" t="s">
        <v>160</v>
      </c>
      <c r="C52" s="480">
        <v>41171703.090000004</v>
      </c>
      <c r="D52" s="480">
        <v>1270282.76</v>
      </c>
      <c r="E52" s="481">
        <f t="shared" si="6"/>
        <v>42441985.850000001</v>
      </c>
      <c r="F52" s="480">
        <v>43095703.850000001</v>
      </c>
      <c r="G52" s="480">
        <v>959720.58</v>
      </c>
      <c r="H52" s="482">
        <f t="shared" si="7"/>
        <v>44055424.43</v>
      </c>
    </row>
    <row r="53" spans="1:8">
      <c r="A53" s="63">
        <v>31</v>
      </c>
      <c r="B53" s="69" t="s">
        <v>285</v>
      </c>
      <c r="C53" s="483">
        <f>C47+C48+C49+C50+C51+C52</f>
        <v>380102586.86000001</v>
      </c>
      <c r="D53" s="483">
        <f>D47+D48+D49+D50+D51+D52</f>
        <v>37208948.799999997</v>
      </c>
      <c r="E53" s="481">
        <f t="shared" si="6"/>
        <v>417311535.66000003</v>
      </c>
      <c r="F53" s="483">
        <f>F47+F48+F49+F50+F51+F52</f>
        <v>319244159.60600001</v>
      </c>
      <c r="G53" s="483">
        <f>G47+G48+G49+G50+G51+G52</f>
        <v>46026926.920000002</v>
      </c>
      <c r="H53" s="481">
        <f t="shared" si="7"/>
        <v>365271086.52600002</v>
      </c>
    </row>
    <row r="54" spans="1:8">
      <c r="A54" s="63">
        <v>32</v>
      </c>
      <c r="B54" s="69" t="s">
        <v>286</v>
      </c>
      <c r="C54" s="483">
        <f>C45-C53</f>
        <v>-55374834.679999948</v>
      </c>
      <c r="D54" s="483">
        <f>D45-D53</f>
        <v>-41733514.862500675</v>
      </c>
      <c r="E54" s="481">
        <f t="shared" si="6"/>
        <v>-97108349.542500615</v>
      </c>
      <c r="F54" s="483">
        <f>F45-F53</f>
        <v>-74498739.346000016</v>
      </c>
      <c r="G54" s="483">
        <f>G45-G53</f>
        <v>-18801295.170000009</v>
      </c>
      <c r="H54" s="481">
        <f t="shared" si="7"/>
        <v>-93300034.516000032</v>
      </c>
    </row>
    <row r="55" spans="1:8">
      <c r="A55" s="63"/>
      <c r="B55" s="70"/>
      <c r="C55" s="488"/>
      <c r="D55" s="488"/>
      <c r="E55" s="485"/>
      <c r="F55" s="488"/>
      <c r="G55" s="488"/>
      <c r="H55" s="486"/>
    </row>
    <row r="56" spans="1:8">
      <c r="A56" s="63">
        <v>33</v>
      </c>
      <c r="B56" s="69" t="s">
        <v>159</v>
      </c>
      <c r="C56" s="483">
        <f>C31+C54</f>
        <v>430068872.00000006</v>
      </c>
      <c r="D56" s="483">
        <f>D31+D54</f>
        <v>145949753.80949935</v>
      </c>
      <c r="E56" s="481">
        <f>C56+D56</f>
        <v>576018625.80949938</v>
      </c>
      <c r="F56" s="483">
        <f>F31+F54</f>
        <v>403748034.52400017</v>
      </c>
      <c r="G56" s="483">
        <f>G31+G54</f>
        <v>158681778.06339842</v>
      </c>
      <c r="H56" s="482">
        <f>F56+G56</f>
        <v>562429812.58739853</v>
      </c>
    </row>
    <row r="57" spans="1:8">
      <c r="A57" s="63"/>
      <c r="B57" s="70"/>
      <c r="C57" s="488"/>
      <c r="D57" s="488"/>
      <c r="E57" s="485"/>
      <c r="F57" s="488"/>
      <c r="G57" s="488"/>
      <c r="H57" s="486"/>
    </row>
    <row r="58" spans="1:8">
      <c r="A58" s="63">
        <v>34</v>
      </c>
      <c r="B58" s="66" t="s">
        <v>158</v>
      </c>
      <c r="C58" s="480">
        <v>118607425.94660001</v>
      </c>
      <c r="D58" s="480">
        <v>-22823981.436999999</v>
      </c>
      <c r="E58" s="481">
        <f>C58+D58</f>
        <v>95783444.509600013</v>
      </c>
      <c r="F58" s="480">
        <v>127787394.2622</v>
      </c>
      <c r="G58" s="480"/>
      <c r="H58" s="482">
        <f>F58+G58</f>
        <v>127787394.2622</v>
      </c>
    </row>
    <row r="59" spans="1:8" s="245" customFormat="1">
      <c r="A59" s="63">
        <v>35</v>
      </c>
      <c r="B59" s="66" t="s">
        <v>157</v>
      </c>
      <c r="C59" s="480">
        <v>-19256238.914499998</v>
      </c>
      <c r="D59" s="480">
        <v>0</v>
      </c>
      <c r="E59" s="481">
        <f>C59+D59</f>
        <v>-19256238.914499998</v>
      </c>
      <c r="F59" s="480">
        <v>-4124709.99</v>
      </c>
      <c r="G59" s="480"/>
      <c r="H59" s="482">
        <f>F59+G59</f>
        <v>-4124709.99</v>
      </c>
    </row>
    <row r="60" spans="1:8">
      <c r="A60" s="63">
        <v>36</v>
      </c>
      <c r="B60" s="66" t="s">
        <v>156</v>
      </c>
      <c r="C60" s="480">
        <v>39291111</v>
      </c>
      <c r="D60" s="480">
        <v>12942482.289999999</v>
      </c>
      <c r="E60" s="481">
        <f>C60+D60</f>
        <v>52233593.289999999</v>
      </c>
      <c r="F60" s="480">
        <v>-592829.7078999998</v>
      </c>
      <c r="G60" s="480"/>
      <c r="H60" s="482">
        <f>F60+G60</f>
        <v>-592829.7078999998</v>
      </c>
    </row>
    <row r="61" spans="1:8">
      <c r="A61" s="63">
        <v>37</v>
      </c>
      <c r="B61" s="69" t="s">
        <v>155</v>
      </c>
      <c r="C61" s="483">
        <f>C58+C59+C60</f>
        <v>138642298.03210002</v>
      </c>
      <c r="D61" s="483">
        <f>D58+D59+D60</f>
        <v>-9881499.1469999999</v>
      </c>
      <c r="E61" s="481">
        <f>C61+D61</f>
        <v>128760798.88510002</v>
      </c>
      <c r="F61" s="483">
        <f>F58+F59+F60</f>
        <v>123069854.5643</v>
      </c>
      <c r="G61" s="483">
        <f>G58+G59+G60</f>
        <v>0</v>
      </c>
      <c r="H61" s="482">
        <f>F61+G61</f>
        <v>123069854.5643</v>
      </c>
    </row>
    <row r="62" spans="1:8">
      <c r="A62" s="63"/>
      <c r="B62" s="72"/>
      <c r="C62" s="484"/>
      <c r="D62" s="484"/>
      <c r="E62" s="485"/>
      <c r="F62" s="484"/>
      <c r="G62" s="484"/>
      <c r="H62" s="486"/>
    </row>
    <row r="63" spans="1:8">
      <c r="A63" s="63">
        <v>38</v>
      </c>
      <c r="B63" s="73" t="s">
        <v>154</v>
      </c>
      <c r="C63" s="483">
        <f>C56-C61</f>
        <v>291426573.96790004</v>
      </c>
      <c r="D63" s="483">
        <f>D56-D61</f>
        <v>155831252.95649934</v>
      </c>
      <c r="E63" s="481">
        <f>C63+D63</f>
        <v>447257826.92439938</v>
      </c>
      <c r="F63" s="483">
        <f>F56-F61</f>
        <v>280678179.95970017</v>
      </c>
      <c r="G63" s="483">
        <f>G56-G61</f>
        <v>158681778.06339842</v>
      </c>
      <c r="H63" s="482">
        <f>F63+G63</f>
        <v>439359958.02309859</v>
      </c>
    </row>
    <row r="64" spans="1:8">
      <c r="A64" s="59">
        <v>39</v>
      </c>
      <c r="B64" s="66" t="s">
        <v>153</v>
      </c>
      <c r="C64" s="489">
        <v>46215608</v>
      </c>
      <c r="D64" s="489"/>
      <c r="E64" s="481">
        <f>C64+D64</f>
        <v>46215608</v>
      </c>
      <c r="F64" s="489">
        <v>28106372</v>
      </c>
      <c r="G64" s="489"/>
      <c r="H64" s="482">
        <f>F64+G64</f>
        <v>28106372</v>
      </c>
    </row>
    <row r="65" spans="1:8">
      <c r="A65" s="63">
        <v>40</v>
      </c>
      <c r="B65" s="69" t="s">
        <v>152</v>
      </c>
      <c r="C65" s="483">
        <f>C63-C64</f>
        <v>245210965.96790004</v>
      </c>
      <c r="D65" s="483">
        <f>D63-D64</f>
        <v>155831252.95649934</v>
      </c>
      <c r="E65" s="481">
        <f>C65+D65</f>
        <v>401042218.92439938</v>
      </c>
      <c r="F65" s="483">
        <f>F63-F64</f>
        <v>252571807.95970017</v>
      </c>
      <c r="G65" s="483">
        <f>G63-G64</f>
        <v>158681778.06339842</v>
      </c>
      <c r="H65" s="482">
        <f>F65+G65</f>
        <v>411253586.02309859</v>
      </c>
    </row>
    <row r="66" spans="1:8">
      <c r="A66" s="59">
        <v>41</v>
      </c>
      <c r="B66" s="66" t="s">
        <v>151</v>
      </c>
      <c r="C66" s="489">
        <v>-10606957.199999999</v>
      </c>
      <c r="D66" s="489"/>
      <c r="E66" s="481">
        <f>C66+D66</f>
        <v>-10606957.199999999</v>
      </c>
      <c r="F66" s="489">
        <v>-68404995.790000007</v>
      </c>
      <c r="G66" s="489"/>
      <c r="H66" s="482">
        <f>F66+G66</f>
        <v>-68404995.790000007</v>
      </c>
    </row>
    <row r="67" spans="1:8" ht="13.5" thickBot="1">
      <c r="A67" s="74">
        <v>42</v>
      </c>
      <c r="B67" s="75" t="s">
        <v>150</v>
      </c>
      <c r="C67" s="490">
        <f>C65+C66</f>
        <v>234604008.76790005</v>
      </c>
      <c r="D67" s="490">
        <f>D65+D66</f>
        <v>155831252.95649934</v>
      </c>
      <c r="E67" s="491">
        <f>C67+D67</f>
        <v>390435261.72439939</v>
      </c>
      <c r="F67" s="490">
        <f>F65+F66</f>
        <v>184166812.16970015</v>
      </c>
      <c r="G67" s="490">
        <f>G65+G66</f>
        <v>158681778.06339842</v>
      </c>
      <c r="H67" s="492">
        <f>F67+G67</f>
        <v>342848590.23309857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>
      <selection activeCell="B1" sqref="B1: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3.42578125" style="5" bestFit="1" customWidth="1"/>
    <col min="4" max="5" width="14.42578125" style="5" bestFit="1" customWidth="1"/>
    <col min="6" max="7" width="13.42578125" style="5" bestFit="1" customWidth="1"/>
    <col min="8" max="8" width="14.42578125" style="5" bestFit="1" customWidth="1"/>
    <col min="9" max="16384" width="9.140625" style="5"/>
  </cols>
  <sheetData>
    <row r="1" spans="1:8">
      <c r="A1" s="2" t="s">
        <v>35</v>
      </c>
      <c r="B1" s="3" t="s">
        <v>456</v>
      </c>
    </row>
    <row r="2" spans="1:8">
      <c r="A2" s="2" t="s">
        <v>36</v>
      </c>
      <c r="B2" s="465">
        <v>43830</v>
      </c>
    </row>
    <row r="3" spans="1:8">
      <c r="A3" s="4"/>
    </row>
    <row r="4" spans="1:8" ht="15" thickBot="1">
      <c r="A4" s="4" t="s">
        <v>79</v>
      </c>
      <c r="B4" s="4"/>
      <c r="C4" s="221"/>
      <c r="D4" s="221"/>
      <c r="E4" s="221"/>
      <c r="F4" s="222"/>
      <c r="G4" s="222"/>
      <c r="H4" s="223" t="s">
        <v>78</v>
      </c>
    </row>
    <row r="5" spans="1:8">
      <c r="A5" s="415" t="s">
        <v>11</v>
      </c>
      <c r="B5" s="417" t="s">
        <v>351</v>
      </c>
      <c r="C5" s="411" t="s">
        <v>73</v>
      </c>
      <c r="D5" s="412"/>
      <c r="E5" s="413"/>
      <c r="F5" s="411" t="s">
        <v>77</v>
      </c>
      <c r="G5" s="412"/>
      <c r="H5" s="414"/>
    </row>
    <row r="6" spans="1:8">
      <c r="A6" s="416"/>
      <c r="B6" s="418"/>
      <c r="C6" s="34" t="s">
        <v>298</v>
      </c>
      <c r="D6" s="34" t="s">
        <v>127</v>
      </c>
      <c r="E6" s="34" t="s">
        <v>114</v>
      </c>
      <c r="F6" s="34" t="s">
        <v>298</v>
      </c>
      <c r="G6" s="34" t="s">
        <v>127</v>
      </c>
      <c r="H6" s="35" t="s">
        <v>114</v>
      </c>
    </row>
    <row r="7" spans="1:8" s="20" customFormat="1">
      <c r="A7" s="224">
        <v>1</v>
      </c>
      <c r="B7" s="225" t="s">
        <v>385</v>
      </c>
      <c r="C7" s="40"/>
      <c r="D7" s="40"/>
      <c r="E7" s="226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24">
        <v>1.1000000000000001</v>
      </c>
      <c r="B8" s="278" t="s">
        <v>316</v>
      </c>
      <c r="C8" s="40">
        <v>638578235.66999996</v>
      </c>
      <c r="D8" s="40">
        <v>682801953.24189997</v>
      </c>
      <c r="E8" s="226">
        <f t="shared" ref="E8:E53" si="1">C8+D8</f>
        <v>1321380188.9119</v>
      </c>
      <c r="F8" s="40">
        <v>440595244</v>
      </c>
      <c r="G8" s="40">
        <v>551220298</v>
      </c>
      <c r="H8" s="41">
        <f t="shared" si="0"/>
        <v>991815542</v>
      </c>
    </row>
    <row r="9" spans="1:8" s="20" customFormat="1">
      <c r="A9" s="224">
        <v>1.2</v>
      </c>
      <c r="B9" s="278" t="s">
        <v>317</v>
      </c>
      <c r="C9" s="40">
        <v>0</v>
      </c>
      <c r="D9" s="40">
        <v>54815433.709999993</v>
      </c>
      <c r="E9" s="226">
        <f t="shared" si="1"/>
        <v>54815433.709999993</v>
      </c>
      <c r="F9" s="40">
        <v>0</v>
      </c>
      <c r="G9" s="40">
        <v>43814853</v>
      </c>
      <c r="H9" s="41">
        <f t="shared" si="0"/>
        <v>43814853</v>
      </c>
    </row>
    <row r="10" spans="1:8" s="20" customFormat="1">
      <c r="A10" s="224">
        <v>1.3</v>
      </c>
      <c r="B10" s="278" t="s">
        <v>318</v>
      </c>
      <c r="C10" s="40">
        <v>221043443.28</v>
      </c>
      <c r="D10" s="40">
        <v>14062190.008500025</v>
      </c>
      <c r="E10" s="226">
        <f t="shared" si="1"/>
        <v>235105633.28850001</v>
      </c>
      <c r="F10" s="40">
        <v>228394432</v>
      </c>
      <c r="G10" s="40">
        <v>12945706</v>
      </c>
      <c r="H10" s="41">
        <f t="shared" si="0"/>
        <v>241340138</v>
      </c>
    </row>
    <row r="11" spans="1:8" s="20" customFormat="1">
      <c r="A11" s="224">
        <v>1.4</v>
      </c>
      <c r="B11" s="278" t="s">
        <v>299</v>
      </c>
      <c r="C11" s="40">
        <v>110461909.89</v>
      </c>
      <c r="D11" s="40">
        <v>167578518.6956</v>
      </c>
      <c r="E11" s="226">
        <f t="shared" si="1"/>
        <v>278040428.58560002</v>
      </c>
      <c r="F11" s="40">
        <v>71555274</v>
      </c>
      <c r="G11" s="40">
        <v>121153983</v>
      </c>
      <c r="H11" s="41">
        <f t="shared" si="0"/>
        <v>192709257</v>
      </c>
    </row>
    <row r="12" spans="1:8" s="20" customFormat="1" ht="29.25" customHeight="1">
      <c r="A12" s="224">
        <v>2</v>
      </c>
      <c r="B12" s="228" t="s">
        <v>320</v>
      </c>
      <c r="C12" s="40">
        <v>0</v>
      </c>
      <c r="D12" s="40">
        <v>0</v>
      </c>
      <c r="E12" s="226">
        <f t="shared" si="1"/>
        <v>0</v>
      </c>
      <c r="F12" s="40">
        <v>0</v>
      </c>
      <c r="G12" s="40">
        <v>0</v>
      </c>
      <c r="H12" s="41">
        <f t="shared" si="0"/>
        <v>0</v>
      </c>
    </row>
    <row r="13" spans="1:8" s="20" customFormat="1" ht="19.899999999999999" customHeight="1">
      <c r="A13" s="224">
        <v>3</v>
      </c>
      <c r="B13" s="228" t="s">
        <v>319</v>
      </c>
      <c r="C13" s="40"/>
      <c r="D13" s="40"/>
      <c r="E13" s="226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24">
        <v>3.1</v>
      </c>
      <c r="B14" s="279" t="s">
        <v>300</v>
      </c>
      <c r="C14" s="40">
        <v>1947936000</v>
      </c>
      <c r="D14" s="40">
        <v>0</v>
      </c>
      <c r="E14" s="226">
        <f t="shared" si="1"/>
        <v>1947936000</v>
      </c>
      <c r="F14" s="40">
        <v>1554621550</v>
      </c>
      <c r="G14" s="40">
        <v>0</v>
      </c>
      <c r="H14" s="41">
        <f t="shared" si="0"/>
        <v>1554621550</v>
      </c>
    </row>
    <row r="15" spans="1:8" s="20" customFormat="1">
      <c r="A15" s="224">
        <v>3.2</v>
      </c>
      <c r="B15" s="279" t="s">
        <v>301</v>
      </c>
      <c r="C15" s="40"/>
      <c r="D15" s="40"/>
      <c r="E15" s="226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24">
        <v>4</v>
      </c>
      <c r="B16" s="282" t="s">
        <v>330</v>
      </c>
      <c r="C16" s="40"/>
      <c r="D16" s="40"/>
      <c r="E16" s="226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24">
        <v>4.0999999999999996</v>
      </c>
      <c r="B17" s="279" t="s">
        <v>321</v>
      </c>
      <c r="C17" s="40">
        <v>295218832.26999998</v>
      </c>
      <c r="D17" s="40">
        <v>233532324.56999999</v>
      </c>
      <c r="E17" s="226">
        <f t="shared" si="1"/>
        <v>528751156.83999997</v>
      </c>
      <c r="F17" s="40">
        <v>389786793</v>
      </c>
      <c r="G17" s="40">
        <v>174655595</v>
      </c>
      <c r="H17" s="41">
        <f t="shared" si="0"/>
        <v>564442388</v>
      </c>
    </row>
    <row r="18" spans="1:8" s="20" customFormat="1">
      <c r="A18" s="224">
        <v>4.2</v>
      </c>
      <c r="B18" s="279" t="s">
        <v>315</v>
      </c>
      <c r="C18" s="40">
        <v>412077144.25</v>
      </c>
      <c r="D18" s="40">
        <v>441874417.80119997</v>
      </c>
      <c r="E18" s="226">
        <f t="shared" si="1"/>
        <v>853951562.05119991</v>
      </c>
      <c r="F18" s="40">
        <v>247307477</v>
      </c>
      <c r="G18" s="40">
        <v>335465776</v>
      </c>
      <c r="H18" s="41">
        <f t="shared" si="0"/>
        <v>582773253</v>
      </c>
    </row>
    <row r="19" spans="1:8" s="20" customFormat="1">
      <c r="A19" s="224">
        <v>5</v>
      </c>
      <c r="B19" s="228" t="s">
        <v>329</v>
      </c>
      <c r="C19" s="40"/>
      <c r="D19" s="40"/>
      <c r="E19" s="226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24">
        <v>5.0999999999999996</v>
      </c>
      <c r="B20" s="280" t="s">
        <v>304</v>
      </c>
      <c r="C20" s="40">
        <v>82197465.060000002</v>
      </c>
      <c r="D20" s="40">
        <v>248216666.02000001</v>
      </c>
      <c r="E20" s="226">
        <f t="shared" si="1"/>
        <v>330414131.08000004</v>
      </c>
      <c r="F20" s="40">
        <v>77684509</v>
      </c>
      <c r="G20" s="40">
        <v>140832724</v>
      </c>
      <c r="H20" s="41">
        <f t="shared" si="0"/>
        <v>218517233</v>
      </c>
    </row>
    <row r="21" spans="1:8" s="20" customFormat="1">
      <c r="A21" s="224">
        <v>5.2</v>
      </c>
      <c r="B21" s="280" t="s">
        <v>303</v>
      </c>
      <c r="C21" s="40">
        <v>90262034.670000002</v>
      </c>
      <c r="D21" s="40">
        <v>1333559.19</v>
      </c>
      <c r="E21" s="226">
        <f t="shared" si="1"/>
        <v>91595593.859999999</v>
      </c>
      <c r="F21" s="40">
        <v>80441209</v>
      </c>
      <c r="G21" s="40">
        <v>2597751</v>
      </c>
      <c r="H21" s="41">
        <f t="shared" si="0"/>
        <v>83038960</v>
      </c>
    </row>
    <row r="22" spans="1:8" s="20" customFormat="1">
      <c r="A22" s="224">
        <v>5.3</v>
      </c>
      <c r="B22" s="280" t="s">
        <v>302</v>
      </c>
      <c r="C22" s="40">
        <v>7353315100.8599987</v>
      </c>
      <c r="D22" s="40">
        <v>16115015403.509998</v>
      </c>
      <c r="E22" s="226">
        <f t="shared" si="1"/>
        <v>23468330504.369995</v>
      </c>
      <c r="F22" s="40">
        <v>4599264420</v>
      </c>
      <c r="G22" s="40">
        <v>8513259208</v>
      </c>
      <c r="H22" s="41">
        <f t="shared" si="0"/>
        <v>13112523628</v>
      </c>
    </row>
    <row r="23" spans="1:8" s="20" customFormat="1">
      <c r="A23" s="224" t="s">
        <v>20</v>
      </c>
      <c r="B23" s="229" t="s">
        <v>80</v>
      </c>
      <c r="C23" s="40">
        <v>5381430053.4399996</v>
      </c>
      <c r="D23" s="40">
        <v>4470395187.4899998</v>
      </c>
      <c r="E23" s="226">
        <f t="shared" si="1"/>
        <v>9851825240.9300003</v>
      </c>
      <c r="F23" s="40">
        <v>3328240938</v>
      </c>
      <c r="G23" s="40">
        <v>4282300973</v>
      </c>
      <c r="H23" s="41">
        <f t="shared" si="0"/>
        <v>7610541911</v>
      </c>
    </row>
    <row r="24" spans="1:8" s="20" customFormat="1">
      <c r="A24" s="224" t="s">
        <v>21</v>
      </c>
      <c r="B24" s="229" t="s">
        <v>81</v>
      </c>
      <c r="C24" s="40">
        <v>1248241558.6900001</v>
      </c>
      <c r="D24" s="40">
        <v>4409606897.3199997</v>
      </c>
      <c r="E24" s="226">
        <f t="shared" si="1"/>
        <v>5657848456.0100002</v>
      </c>
      <c r="F24" s="40">
        <v>890286430</v>
      </c>
      <c r="G24" s="40">
        <v>3403789581</v>
      </c>
      <c r="H24" s="41">
        <f t="shared" si="0"/>
        <v>4294076011</v>
      </c>
    </row>
    <row r="25" spans="1:8" s="20" customFormat="1">
      <c r="A25" s="224" t="s">
        <v>22</v>
      </c>
      <c r="B25" s="229" t="s">
        <v>82</v>
      </c>
      <c r="C25" s="40">
        <v>0</v>
      </c>
      <c r="D25" s="40">
        <v>0</v>
      </c>
      <c r="E25" s="226">
        <f t="shared" si="1"/>
        <v>0</v>
      </c>
      <c r="F25" s="40">
        <v>0</v>
      </c>
      <c r="G25" s="40">
        <v>0</v>
      </c>
      <c r="H25" s="41">
        <f t="shared" si="0"/>
        <v>0</v>
      </c>
    </row>
    <row r="26" spans="1:8" s="20" customFormat="1">
      <c r="A26" s="224" t="s">
        <v>23</v>
      </c>
      <c r="B26" s="229" t="s">
        <v>83</v>
      </c>
      <c r="C26" s="40">
        <v>723643488.73000002</v>
      </c>
      <c r="D26" s="40">
        <v>7235013318.6999998</v>
      </c>
      <c r="E26" s="226">
        <f t="shared" si="1"/>
        <v>7958656807.4300003</v>
      </c>
      <c r="F26" s="40">
        <v>380737052</v>
      </c>
      <c r="G26" s="40">
        <v>827168654</v>
      </c>
      <c r="H26" s="41">
        <f t="shared" si="0"/>
        <v>1207905706</v>
      </c>
    </row>
    <row r="27" spans="1:8" s="20" customFormat="1">
      <c r="A27" s="224" t="s">
        <v>24</v>
      </c>
      <c r="B27" s="229" t="s">
        <v>84</v>
      </c>
      <c r="C27" s="40">
        <v>0</v>
      </c>
      <c r="D27" s="40">
        <v>0</v>
      </c>
      <c r="E27" s="226">
        <f t="shared" si="1"/>
        <v>0</v>
      </c>
      <c r="F27" s="40">
        <v>0</v>
      </c>
      <c r="G27" s="40">
        <v>0</v>
      </c>
      <c r="H27" s="41">
        <f t="shared" si="0"/>
        <v>0</v>
      </c>
    </row>
    <row r="28" spans="1:8" s="20" customFormat="1">
      <c r="A28" s="224">
        <v>5.4</v>
      </c>
      <c r="B28" s="280" t="s">
        <v>305</v>
      </c>
      <c r="C28" s="40">
        <v>326532594.13</v>
      </c>
      <c r="D28" s="40">
        <v>1285520966.4400001</v>
      </c>
      <c r="E28" s="226">
        <f t="shared" si="1"/>
        <v>1612053560.5700002</v>
      </c>
      <c r="F28" s="40">
        <v>294547897</v>
      </c>
      <c r="G28" s="40">
        <v>983026057</v>
      </c>
      <c r="H28" s="41">
        <f t="shared" si="0"/>
        <v>1277573954</v>
      </c>
    </row>
    <row r="29" spans="1:8" s="20" customFormat="1">
      <c r="A29" s="224">
        <v>5.5</v>
      </c>
      <c r="B29" s="280" t="s">
        <v>306</v>
      </c>
      <c r="C29" s="40">
        <v>0</v>
      </c>
      <c r="D29" s="40">
        <v>0</v>
      </c>
      <c r="E29" s="226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24">
        <v>5.6</v>
      </c>
      <c r="B30" s="280" t="s">
        <v>307</v>
      </c>
      <c r="C30" s="40">
        <v>139699714.63999999</v>
      </c>
      <c r="D30" s="40">
        <v>1001013116.01</v>
      </c>
      <c r="E30" s="226">
        <f t="shared" si="1"/>
        <v>1140712830.6500001</v>
      </c>
      <c r="F30" s="40">
        <v>125408258</v>
      </c>
      <c r="G30" s="40">
        <v>849027869</v>
      </c>
      <c r="H30" s="41">
        <f t="shared" si="0"/>
        <v>974436127</v>
      </c>
    </row>
    <row r="31" spans="1:8" s="20" customFormat="1">
      <c r="A31" s="224">
        <v>5.7</v>
      </c>
      <c r="B31" s="280" t="s">
        <v>84</v>
      </c>
      <c r="C31" s="40">
        <v>1326849655.54</v>
      </c>
      <c r="D31" s="40">
        <v>3293376722.9699998</v>
      </c>
      <c r="E31" s="226">
        <f t="shared" si="1"/>
        <v>4620226378.5100002</v>
      </c>
      <c r="F31" s="40">
        <v>1510139183</v>
      </c>
      <c r="G31" s="40">
        <v>2963937254</v>
      </c>
      <c r="H31" s="41">
        <f t="shared" si="0"/>
        <v>4474076437</v>
      </c>
    </row>
    <row r="32" spans="1:8" s="20" customFormat="1">
      <c r="A32" s="224">
        <v>6</v>
      </c>
      <c r="B32" s="228" t="s">
        <v>335</v>
      </c>
      <c r="C32" s="40"/>
      <c r="D32" s="40"/>
      <c r="E32" s="226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24">
        <v>6.1</v>
      </c>
      <c r="B33" s="281" t="s">
        <v>325</v>
      </c>
      <c r="C33" s="40">
        <v>151768695.65000001</v>
      </c>
      <c r="D33" s="40">
        <v>2879589424.0934</v>
      </c>
      <c r="E33" s="226">
        <f t="shared" si="1"/>
        <v>3031358119.7434001</v>
      </c>
      <c r="F33" s="40">
        <v>264704531</v>
      </c>
      <c r="G33" s="40">
        <v>982764755</v>
      </c>
      <c r="H33" s="41">
        <f t="shared" si="0"/>
        <v>1247469286</v>
      </c>
    </row>
    <row r="34" spans="1:8" s="20" customFormat="1">
      <c r="A34" s="224">
        <v>6.2</v>
      </c>
      <c r="B34" s="281" t="s">
        <v>326</v>
      </c>
      <c r="C34" s="40">
        <v>90287714.25</v>
      </c>
      <c r="D34" s="40">
        <v>2898873021.7591</v>
      </c>
      <c r="E34" s="226">
        <f t="shared" si="1"/>
        <v>2989160736.0091</v>
      </c>
      <c r="F34" s="40">
        <v>66033447</v>
      </c>
      <c r="G34" s="40">
        <v>1158431202</v>
      </c>
      <c r="H34" s="41">
        <f t="shared" si="0"/>
        <v>1224464649</v>
      </c>
    </row>
    <row r="35" spans="1:8" s="20" customFormat="1">
      <c r="A35" s="224">
        <v>6.3</v>
      </c>
      <c r="B35" s="281" t="s">
        <v>322</v>
      </c>
      <c r="C35" s="40"/>
      <c r="D35" s="40">
        <v>0</v>
      </c>
      <c r="E35" s="226">
        <f t="shared" si="1"/>
        <v>0</v>
      </c>
      <c r="F35" s="40"/>
      <c r="G35" s="40">
        <v>1297352000</v>
      </c>
      <c r="H35" s="41">
        <f t="shared" si="0"/>
        <v>1297352000</v>
      </c>
    </row>
    <row r="36" spans="1:8" s="20" customFormat="1">
      <c r="A36" s="224">
        <v>6.4</v>
      </c>
      <c r="B36" s="281" t="s">
        <v>323</v>
      </c>
      <c r="C36" s="40"/>
      <c r="D36" s="40"/>
      <c r="E36" s="226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24">
        <v>6.5</v>
      </c>
      <c r="B37" s="281" t="s">
        <v>324</v>
      </c>
      <c r="C37" s="40"/>
      <c r="D37" s="40">
        <v>14680300</v>
      </c>
      <c r="E37" s="226">
        <f t="shared" si="1"/>
        <v>14680300</v>
      </c>
      <c r="F37" s="40"/>
      <c r="G37" s="40">
        <v>13776500</v>
      </c>
      <c r="H37" s="41">
        <f t="shared" si="0"/>
        <v>13776500</v>
      </c>
    </row>
    <row r="38" spans="1:8" s="20" customFormat="1">
      <c r="A38" s="224">
        <v>6.6</v>
      </c>
      <c r="B38" s="281" t="s">
        <v>327</v>
      </c>
      <c r="C38" s="40"/>
      <c r="D38" s="40"/>
      <c r="E38" s="226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24">
        <v>6.7</v>
      </c>
      <c r="B39" s="281" t="s">
        <v>328</v>
      </c>
      <c r="C39" s="40"/>
      <c r="D39" s="40"/>
      <c r="E39" s="226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24">
        <v>7</v>
      </c>
      <c r="B40" s="228" t="s">
        <v>331</v>
      </c>
      <c r="C40" s="40"/>
      <c r="D40" s="40"/>
      <c r="E40" s="226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24">
        <v>7.1</v>
      </c>
      <c r="B41" s="227" t="s">
        <v>332</v>
      </c>
      <c r="C41" s="40">
        <v>32071792.879999999</v>
      </c>
      <c r="D41" s="40">
        <v>49112175.649999999</v>
      </c>
      <c r="E41" s="226">
        <f t="shared" si="1"/>
        <v>81183968.530000001</v>
      </c>
      <c r="F41" s="40">
        <v>28899525</v>
      </c>
      <c r="G41" s="40">
        <v>403840</v>
      </c>
      <c r="H41" s="41">
        <f t="shared" si="0"/>
        <v>29303365</v>
      </c>
    </row>
    <row r="42" spans="1:8" s="20" customFormat="1" ht="25.5">
      <c r="A42" s="224">
        <v>7.2</v>
      </c>
      <c r="B42" s="227" t="s">
        <v>333</v>
      </c>
      <c r="C42" s="40">
        <v>1969132.76</v>
      </c>
      <c r="D42" s="40">
        <v>3060212.7626080001</v>
      </c>
      <c r="E42" s="226">
        <f t="shared" si="1"/>
        <v>5029345.5226079999</v>
      </c>
      <c r="F42" s="40">
        <v>2886821</v>
      </c>
      <c r="G42" s="40">
        <v>661205</v>
      </c>
      <c r="H42" s="41">
        <f t="shared" si="0"/>
        <v>3548026</v>
      </c>
    </row>
    <row r="43" spans="1:8" s="20" customFormat="1" ht="25.5">
      <c r="A43" s="224">
        <v>7.3</v>
      </c>
      <c r="B43" s="227" t="s">
        <v>336</v>
      </c>
      <c r="C43" s="40">
        <v>125443989.13</v>
      </c>
      <c r="D43" s="40">
        <v>114760647.06</v>
      </c>
      <c r="E43" s="226">
        <f t="shared" si="1"/>
        <v>240204636.19</v>
      </c>
      <c r="F43" s="40">
        <v>165187722</v>
      </c>
      <c r="G43" s="40">
        <v>114864335</v>
      </c>
      <c r="H43" s="41">
        <f t="shared" si="0"/>
        <v>280052057</v>
      </c>
    </row>
    <row r="44" spans="1:8" s="20" customFormat="1" ht="25.5">
      <c r="A44" s="224">
        <v>7.4</v>
      </c>
      <c r="B44" s="227" t="s">
        <v>337</v>
      </c>
      <c r="C44" s="40">
        <v>42012916.670000002</v>
      </c>
      <c r="D44" s="40">
        <v>60313495.354430996</v>
      </c>
      <c r="E44" s="226">
        <f t="shared" si="1"/>
        <v>102326412.02443099</v>
      </c>
      <c r="F44" s="40">
        <v>64221095</v>
      </c>
      <c r="G44" s="40">
        <v>65099927</v>
      </c>
      <c r="H44" s="41">
        <f t="shared" si="0"/>
        <v>129321022</v>
      </c>
    </row>
    <row r="45" spans="1:8" s="20" customFormat="1">
      <c r="A45" s="224">
        <v>8</v>
      </c>
      <c r="B45" s="228" t="s">
        <v>314</v>
      </c>
      <c r="C45" s="40"/>
      <c r="D45" s="40"/>
      <c r="E45" s="226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24">
        <v>8.1</v>
      </c>
      <c r="B46" s="279" t="s">
        <v>338</v>
      </c>
      <c r="C46" s="40"/>
      <c r="D46" s="40"/>
      <c r="E46" s="226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24">
        <v>8.1999999999999993</v>
      </c>
      <c r="B47" s="279" t="s">
        <v>339</v>
      </c>
      <c r="C47" s="40"/>
      <c r="D47" s="40"/>
      <c r="E47" s="226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24">
        <v>8.3000000000000007</v>
      </c>
      <c r="B48" s="279" t="s">
        <v>340</v>
      </c>
      <c r="C48" s="40"/>
      <c r="D48" s="40"/>
      <c r="E48" s="226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24">
        <v>8.4</v>
      </c>
      <c r="B49" s="279" t="s">
        <v>341</v>
      </c>
      <c r="C49" s="40"/>
      <c r="D49" s="40"/>
      <c r="E49" s="226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24">
        <v>8.5</v>
      </c>
      <c r="B50" s="279" t="s">
        <v>342</v>
      </c>
      <c r="C50" s="40"/>
      <c r="D50" s="40"/>
      <c r="E50" s="226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24">
        <v>8.6</v>
      </c>
      <c r="B51" s="279" t="s">
        <v>343</v>
      </c>
      <c r="C51" s="40"/>
      <c r="D51" s="40"/>
      <c r="E51" s="226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24">
        <v>8.6999999999999993</v>
      </c>
      <c r="B52" s="279" t="s">
        <v>344</v>
      </c>
      <c r="C52" s="40"/>
      <c r="D52" s="40"/>
      <c r="E52" s="226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30">
        <v>9</v>
      </c>
      <c r="B53" s="231" t="s">
        <v>334</v>
      </c>
      <c r="C53" s="232"/>
      <c r="D53" s="232"/>
      <c r="E53" s="233">
        <f t="shared" si="1"/>
        <v>0</v>
      </c>
      <c r="F53" s="232"/>
      <c r="G53" s="232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35</v>
      </c>
      <c r="B1" s="3" t="s">
        <v>456</v>
      </c>
      <c r="C1" s="3"/>
    </row>
    <row r="2" spans="1:8">
      <c r="A2" s="2" t="s">
        <v>36</v>
      </c>
      <c r="B2" s="465">
        <v>43830</v>
      </c>
      <c r="C2" s="6"/>
      <c r="D2" s="7"/>
      <c r="E2" s="76"/>
      <c r="F2" s="76"/>
      <c r="G2" s="76"/>
      <c r="H2" s="76"/>
    </row>
    <row r="3" spans="1:8">
      <c r="A3" s="2"/>
      <c r="B3" s="3"/>
      <c r="C3" s="6"/>
      <c r="D3" s="7"/>
      <c r="E3" s="76"/>
      <c r="F3" s="76"/>
      <c r="G3" s="76"/>
      <c r="H3" s="76"/>
    </row>
    <row r="4" spans="1:8" ht="15" customHeight="1" thickBot="1">
      <c r="A4" s="7" t="s">
        <v>208</v>
      </c>
      <c r="B4" s="167" t="s">
        <v>308</v>
      </c>
      <c r="D4" s="77" t="s">
        <v>78</v>
      </c>
    </row>
    <row r="5" spans="1:8" ht="15" customHeight="1">
      <c r="A5" s="264" t="s">
        <v>11</v>
      </c>
      <c r="B5" s="265"/>
      <c r="C5" s="386" t="s">
        <v>5</v>
      </c>
      <c r="D5" s="387" t="s">
        <v>6</v>
      </c>
    </row>
    <row r="6" spans="1:8" ht="15" customHeight="1">
      <c r="A6" s="78">
        <v>1</v>
      </c>
      <c r="B6" s="377" t="s">
        <v>312</v>
      </c>
      <c r="C6" s="379">
        <f>C7+C9+C10</f>
        <v>12123631356.91478</v>
      </c>
      <c r="D6" s="380">
        <v>9934296038</v>
      </c>
    </row>
    <row r="7" spans="1:8" ht="15" customHeight="1">
      <c r="A7" s="78">
        <v>1.1000000000000001</v>
      </c>
      <c r="B7" s="377" t="s">
        <v>207</v>
      </c>
      <c r="C7" s="381">
        <v>11443534197.719967</v>
      </c>
      <c r="D7" s="382">
        <v>11346566435</v>
      </c>
    </row>
    <row r="8" spans="1:8">
      <c r="A8" s="78" t="s">
        <v>19</v>
      </c>
      <c r="B8" s="377" t="s">
        <v>206</v>
      </c>
      <c r="C8" s="381">
        <v>351834849.14999998</v>
      </c>
      <c r="D8" s="382">
        <v>345115458</v>
      </c>
    </row>
    <row r="9" spans="1:8" ht="15" customHeight="1">
      <c r="A9" s="78">
        <v>1.2</v>
      </c>
      <c r="B9" s="378" t="s">
        <v>205</v>
      </c>
      <c r="C9" s="381">
        <v>620972037.44997489</v>
      </c>
      <c r="D9" s="382">
        <v>580268804</v>
      </c>
    </row>
    <row r="10" spans="1:8" ht="15" customHeight="1">
      <c r="A10" s="78">
        <v>1.3</v>
      </c>
      <c r="B10" s="377" t="s">
        <v>33</v>
      </c>
      <c r="C10" s="383">
        <v>59125121.744837999</v>
      </c>
      <c r="D10" s="382">
        <v>43805056</v>
      </c>
    </row>
    <row r="11" spans="1:8" ht="15" customHeight="1">
      <c r="A11" s="78">
        <v>2</v>
      </c>
      <c r="B11" s="377" t="s">
        <v>309</v>
      </c>
      <c r="C11" s="381">
        <v>52736925</v>
      </c>
      <c r="D11" s="382">
        <v>100715782</v>
      </c>
    </row>
    <row r="12" spans="1:8" ht="15" customHeight="1">
      <c r="A12" s="78">
        <v>3</v>
      </c>
      <c r="B12" s="377" t="s">
        <v>310</v>
      </c>
      <c r="C12" s="383">
        <v>1691801176.3040576</v>
      </c>
      <c r="D12" s="382">
        <v>1513201706</v>
      </c>
    </row>
    <row r="13" spans="1:8" ht="15" customHeight="1" thickBot="1">
      <c r="A13" s="80">
        <v>4</v>
      </c>
      <c r="B13" s="81" t="s">
        <v>311</v>
      </c>
      <c r="C13" s="384">
        <f>C6+C11+C12</f>
        <v>13868169458.218838</v>
      </c>
      <c r="D13" s="385">
        <v>11460542604</v>
      </c>
    </row>
    <row r="14" spans="1:8">
      <c r="B14" s="84"/>
    </row>
    <row r="15" spans="1:8">
      <c r="B15" s="85"/>
    </row>
    <row r="16" spans="1:8">
      <c r="B16" s="85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3" t="s">
        <v>456</v>
      </c>
    </row>
    <row r="2" spans="1:8">
      <c r="A2" s="2" t="s">
        <v>36</v>
      </c>
      <c r="B2" s="465">
        <v>43830</v>
      </c>
    </row>
    <row r="4" spans="1:8" ht="16.5" customHeight="1" thickBot="1">
      <c r="A4" s="86" t="s">
        <v>85</v>
      </c>
      <c r="B4" s="87" t="s">
        <v>278</v>
      </c>
      <c r="C4" s="88"/>
    </row>
    <row r="5" spans="1:8">
      <c r="A5" s="89"/>
      <c r="B5" s="419" t="s">
        <v>86</v>
      </c>
      <c r="C5" s="420"/>
    </row>
    <row r="6" spans="1:8">
      <c r="A6" s="90">
        <v>1</v>
      </c>
      <c r="B6" s="557" t="s">
        <v>457</v>
      </c>
      <c r="C6" s="92"/>
    </row>
    <row r="7" spans="1:8">
      <c r="A7" s="90">
        <v>2</v>
      </c>
      <c r="B7" s="557" t="s">
        <v>505</v>
      </c>
      <c r="C7" s="92"/>
    </row>
    <row r="8" spans="1:8">
      <c r="A8" s="90">
        <v>3</v>
      </c>
      <c r="B8" s="557" t="s">
        <v>506</v>
      </c>
      <c r="C8" s="92"/>
    </row>
    <row r="9" spans="1:8">
      <c r="A9" s="90">
        <v>4</v>
      </c>
      <c r="B9" s="557" t="s">
        <v>507</v>
      </c>
      <c r="C9" s="92"/>
    </row>
    <row r="10" spans="1:8">
      <c r="A10" s="90">
        <v>5</v>
      </c>
      <c r="B10" s="557" t="s">
        <v>508</v>
      </c>
      <c r="C10" s="92"/>
    </row>
    <row r="11" spans="1:8">
      <c r="A11" s="90">
        <v>6</v>
      </c>
      <c r="B11" s="557" t="s">
        <v>509</v>
      </c>
      <c r="C11" s="92"/>
    </row>
    <row r="12" spans="1:8">
      <c r="A12" s="90">
        <v>7</v>
      </c>
      <c r="B12" s="557" t="s">
        <v>510</v>
      </c>
      <c r="C12" s="92"/>
      <c r="H12" s="93"/>
    </row>
    <row r="13" spans="1:8">
      <c r="A13" s="90">
        <v>8</v>
      </c>
      <c r="B13" s="557" t="s">
        <v>511</v>
      </c>
      <c r="C13" s="92"/>
    </row>
    <row r="14" spans="1:8">
      <c r="A14" s="90"/>
      <c r="B14" s="91"/>
      <c r="C14" s="92"/>
    </row>
    <row r="15" spans="1:8">
      <c r="A15" s="90"/>
      <c r="B15" s="91"/>
      <c r="C15" s="92"/>
    </row>
    <row r="16" spans="1:8">
      <c r="A16" s="90"/>
      <c r="B16" s="421"/>
      <c r="C16" s="422"/>
    </row>
    <row r="17" spans="1:3">
      <c r="A17" s="90"/>
      <c r="B17" s="423" t="s">
        <v>87</v>
      </c>
      <c r="C17" s="424"/>
    </row>
    <row r="18" spans="1:3">
      <c r="A18" s="90">
        <v>1</v>
      </c>
      <c r="B18" s="557" t="s">
        <v>458</v>
      </c>
      <c r="C18" s="94"/>
    </row>
    <row r="19" spans="1:3">
      <c r="A19" s="90">
        <v>2</v>
      </c>
      <c r="B19" s="557" t="s">
        <v>512</v>
      </c>
      <c r="C19" s="94"/>
    </row>
    <row r="20" spans="1:3">
      <c r="A20" s="90">
        <v>3</v>
      </c>
      <c r="B20" s="557" t="s">
        <v>513</v>
      </c>
      <c r="C20" s="94"/>
    </row>
    <row r="21" spans="1:3">
      <c r="A21" s="90">
        <v>4</v>
      </c>
      <c r="B21" s="557" t="s">
        <v>514</v>
      </c>
      <c r="C21" s="94"/>
    </row>
    <row r="22" spans="1:3">
      <c r="A22" s="90">
        <v>5</v>
      </c>
      <c r="B22" s="557" t="s">
        <v>515</v>
      </c>
      <c r="C22" s="94"/>
    </row>
    <row r="23" spans="1:3">
      <c r="A23" s="90">
        <v>6</v>
      </c>
      <c r="B23" s="557" t="s">
        <v>516</v>
      </c>
      <c r="C23" s="94"/>
    </row>
    <row r="24" spans="1:3">
      <c r="A24" s="90">
        <v>7</v>
      </c>
      <c r="B24" s="557" t="s">
        <v>517</v>
      </c>
      <c r="C24" s="94"/>
    </row>
    <row r="25" spans="1:3">
      <c r="A25" s="90"/>
      <c r="B25" s="91"/>
      <c r="C25" s="94"/>
    </row>
    <row r="26" spans="1:3">
      <c r="A26" s="90"/>
      <c r="B26" s="91"/>
      <c r="C26" s="94"/>
    </row>
    <row r="27" spans="1:3" ht="15.75" customHeight="1">
      <c r="A27" s="90"/>
      <c r="B27" s="91"/>
      <c r="C27" s="95"/>
    </row>
    <row r="28" spans="1:3" ht="15.75" customHeight="1">
      <c r="A28" s="90"/>
      <c r="B28" s="91"/>
      <c r="C28" s="95"/>
    </row>
    <row r="29" spans="1:3" ht="30" customHeight="1">
      <c r="A29" s="90"/>
      <c r="B29" s="423" t="s">
        <v>88</v>
      </c>
      <c r="C29" s="424"/>
    </row>
    <row r="30" spans="1:3">
      <c r="A30" s="90">
        <v>1</v>
      </c>
      <c r="B30" s="557" t="s">
        <v>518</v>
      </c>
      <c r="C30" s="558">
        <v>0.19770973141775675</v>
      </c>
    </row>
    <row r="31" spans="1:3" ht="15.75" customHeight="1">
      <c r="A31" s="90">
        <v>2</v>
      </c>
      <c r="B31" s="557" t="s">
        <v>519</v>
      </c>
      <c r="C31" s="558">
        <v>0.79746589049091832</v>
      </c>
    </row>
    <row r="32" spans="1:3" ht="29.25" customHeight="1">
      <c r="A32" s="90"/>
      <c r="B32" s="423" t="s">
        <v>89</v>
      </c>
      <c r="C32" s="424"/>
    </row>
    <row r="33" spans="1:3">
      <c r="A33" s="90">
        <v>1</v>
      </c>
      <c r="B33" s="557" t="s">
        <v>520</v>
      </c>
      <c r="C33" s="558">
        <v>0.19900000000000001</v>
      </c>
    </row>
    <row r="34" spans="1:3" ht="15" thickBot="1">
      <c r="A34" s="96"/>
      <c r="B34" s="97"/>
      <c r="C34" s="98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4" t="s">
        <v>35</v>
      </c>
      <c r="B1" s="3" t="s">
        <v>456</v>
      </c>
      <c r="C1" s="112"/>
      <c r="D1" s="112"/>
      <c r="E1" s="112"/>
      <c r="F1" s="20"/>
    </row>
    <row r="2" spans="1:7" s="99" customFormat="1" ht="15.75" customHeight="1">
      <c r="A2" s="314" t="s">
        <v>36</v>
      </c>
      <c r="B2" s="465">
        <v>43830</v>
      </c>
    </row>
    <row r="3" spans="1:7" s="99" customFormat="1" ht="15.75" customHeight="1">
      <c r="A3" s="314"/>
    </row>
    <row r="4" spans="1:7" s="99" customFormat="1" ht="15.75" customHeight="1" thickBot="1">
      <c r="A4" s="315" t="s">
        <v>212</v>
      </c>
      <c r="B4" s="429" t="s">
        <v>358</v>
      </c>
      <c r="C4" s="430"/>
      <c r="D4" s="430"/>
      <c r="E4" s="430"/>
    </row>
    <row r="5" spans="1:7" s="103" customFormat="1" ht="17.45" customHeight="1">
      <c r="A5" s="246"/>
      <c r="B5" s="247"/>
      <c r="C5" s="101" t="s">
        <v>0</v>
      </c>
      <c r="D5" s="101" t="s">
        <v>1</v>
      </c>
      <c r="E5" s="102" t="s">
        <v>2</v>
      </c>
    </row>
    <row r="6" spans="1:7" s="20" customFormat="1" ht="14.45" customHeight="1">
      <c r="A6" s="316"/>
      <c r="B6" s="425" t="s">
        <v>365</v>
      </c>
      <c r="C6" s="425" t="s">
        <v>98</v>
      </c>
      <c r="D6" s="427" t="s">
        <v>211</v>
      </c>
      <c r="E6" s="428"/>
      <c r="G6" s="5"/>
    </row>
    <row r="7" spans="1:7" s="20" customFormat="1" ht="99.6" customHeight="1">
      <c r="A7" s="316"/>
      <c r="B7" s="426"/>
      <c r="C7" s="425"/>
      <c r="D7" s="354" t="s">
        <v>210</v>
      </c>
      <c r="E7" s="355" t="s">
        <v>366</v>
      </c>
      <c r="G7" s="5"/>
    </row>
    <row r="8" spans="1:7">
      <c r="A8" s="317">
        <v>1</v>
      </c>
      <c r="B8" s="356" t="s">
        <v>40</v>
      </c>
      <c r="C8" s="493">
        <v>690317442.97000003</v>
      </c>
      <c r="D8" s="493"/>
      <c r="E8" s="494">
        <v>690317442.97000003</v>
      </c>
      <c r="F8" s="20"/>
    </row>
    <row r="9" spans="1:7">
      <c r="A9" s="317">
        <v>2</v>
      </c>
      <c r="B9" s="356" t="s">
        <v>41</v>
      </c>
      <c r="C9" s="493">
        <v>1879276471.8699999</v>
      </c>
      <c r="D9" s="493"/>
      <c r="E9" s="494">
        <v>1879276471.8699999</v>
      </c>
      <c r="F9" s="20"/>
    </row>
    <row r="10" spans="1:7">
      <c r="A10" s="317">
        <v>3</v>
      </c>
      <c r="B10" s="356" t="s">
        <v>42</v>
      </c>
      <c r="C10" s="493">
        <v>1077173975.1100001</v>
      </c>
      <c r="D10" s="493"/>
      <c r="E10" s="494">
        <v>1077173975.1100001</v>
      </c>
      <c r="F10" s="20"/>
    </row>
    <row r="11" spans="1:7">
      <c r="A11" s="317">
        <v>4</v>
      </c>
      <c r="B11" s="356" t="s">
        <v>43</v>
      </c>
      <c r="C11" s="493">
        <v>303.24</v>
      </c>
      <c r="D11" s="493"/>
      <c r="E11" s="494">
        <v>303.24</v>
      </c>
      <c r="F11" s="20"/>
    </row>
    <row r="12" spans="1:7">
      <c r="A12" s="317">
        <v>5</v>
      </c>
      <c r="B12" s="356" t="s">
        <v>44</v>
      </c>
      <c r="C12" s="493">
        <v>1650437884.2672</v>
      </c>
      <c r="D12" s="493"/>
      <c r="E12" s="494">
        <v>1650437884.2672</v>
      </c>
      <c r="F12" s="20"/>
    </row>
    <row r="13" spans="1:7">
      <c r="A13" s="317">
        <v>6.1</v>
      </c>
      <c r="B13" s="357" t="s">
        <v>45</v>
      </c>
      <c r="C13" s="495">
        <v>11165922704.491299</v>
      </c>
      <c r="D13" s="493">
        <v>0</v>
      </c>
      <c r="E13" s="494">
        <v>11165922704.491299</v>
      </c>
      <c r="F13" s="20"/>
    </row>
    <row r="14" spans="1:7">
      <c r="A14" s="317">
        <v>6.2</v>
      </c>
      <c r="B14" s="358" t="s">
        <v>46</v>
      </c>
      <c r="C14" s="495">
        <v>-386048827.66600001</v>
      </c>
      <c r="D14" s="493"/>
      <c r="E14" s="494">
        <v>-386048827.66600001</v>
      </c>
      <c r="F14" s="20"/>
    </row>
    <row r="15" spans="1:7">
      <c r="A15" s="317">
        <v>6</v>
      </c>
      <c r="B15" s="356" t="s">
        <v>47</v>
      </c>
      <c r="C15" s="493">
        <v>10779873876.825298</v>
      </c>
      <c r="D15" s="493">
        <v>0</v>
      </c>
      <c r="E15" s="494">
        <v>10779873876.825298</v>
      </c>
      <c r="F15" s="20"/>
    </row>
    <row r="16" spans="1:7">
      <c r="A16" s="317">
        <v>7</v>
      </c>
      <c r="B16" s="356" t="s">
        <v>48</v>
      </c>
      <c r="C16" s="493">
        <v>114928195.5131</v>
      </c>
      <c r="D16" s="493"/>
      <c r="E16" s="494">
        <v>114928195.5131</v>
      </c>
      <c r="F16" s="20"/>
    </row>
    <row r="17" spans="1:7">
      <c r="A17" s="317">
        <v>8</v>
      </c>
      <c r="B17" s="356" t="s">
        <v>209</v>
      </c>
      <c r="C17" s="493">
        <v>99065797.362000003</v>
      </c>
      <c r="D17" s="493"/>
      <c r="E17" s="494">
        <v>99065797.362000003</v>
      </c>
      <c r="F17" s="318"/>
      <c r="G17" s="106"/>
    </row>
    <row r="18" spans="1:7">
      <c r="A18" s="317">
        <v>9</v>
      </c>
      <c r="B18" s="356" t="s">
        <v>49</v>
      </c>
      <c r="C18" s="493">
        <v>152267000</v>
      </c>
      <c r="D18" s="493">
        <v>11246434.869999999</v>
      </c>
      <c r="E18" s="494">
        <v>141020565.13</v>
      </c>
      <c r="F18" s="20"/>
      <c r="G18" s="106"/>
    </row>
    <row r="19" spans="1:7">
      <c r="A19" s="317">
        <v>10</v>
      </c>
      <c r="B19" s="356" t="s">
        <v>50</v>
      </c>
      <c r="C19" s="493">
        <v>529212152.06999999</v>
      </c>
      <c r="D19" s="493">
        <v>116723192.03</v>
      </c>
      <c r="E19" s="494">
        <v>412488960.03999996</v>
      </c>
      <c r="F19" s="20"/>
      <c r="G19" s="106"/>
    </row>
    <row r="20" spans="1:7">
      <c r="A20" s="317">
        <v>11</v>
      </c>
      <c r="B20" s="356" t="s">
        <v>51</v>
      </c>
      <c r="C20" s="493">
        <v>166527525.9402</v>
      </c>
      <c r="D20" s="493"/>
      <c r="E20" s="494">
        <v>166527525.9402</v>
      </c>
      <c r="F20" s="20"/>
    </row>
    <row r="21" spans="1:7" ht="26.25" thickBot="1">
      <c r="A21" s="188"/>
      <c r="B21" s="319" t="s">
        <v>368</v>
      </c>
      <c r="C21" s="496">
        <f>SUM(C8:C12, C15:C20)</f>
        <v>17139080625.167797</v>
      </c>
      <c r="D21" s="496">
        <f>SUM(D8:D12, D15:D20)</f>
        <v>127969626.90000001</v>
      </c>
      <c r="E21" s="497">
        <f>SUM(E8:E12, E15:E20)</f>
        <v>17011110998.267796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7"/>
      <c r="F25" s="5"/>
      <c r="G25" s="5"/>
    </row>
    <row r="26" spans="1:7" s="4" customFormat="1">
      <c r="B26" s="107"/>
      <c r="F26" s="5"/>
      <c r="G26" s="5"/>
    </row>
    <row r="27" spans="1:7" s="4" customFormat="1">
      <c r="B27" s="107"/>
      <c r="F27" s="5"/>
      <c r="G27" s="5"/>
    </row>
    <row r="28" spans="1:7" s="4" customFormat="1">
      <c r="B28" s="107"/>
      <c r="F28" s="5"/>
      <c r="G28" s="5"/>
    </row>
    <row r="29" spans="1:7" s="4" customFormat="1">
      <c r="B29" s="107"/>
      <c r="F29" s="5"/>
      <c r="G29" s="5"/>
    </row>
    <row r="30" spans="1:7" s="4" customFormat="1">
      <c r="B30" s="107"/>
      <c r="F30" s="5"/>
      <c r="G30" s="5"/>
    </row>
    <row r="31" spans="1:7" s="4" customFormat="1">
      <c r="B31" s="107"/>
      <c r="F31" s="5"/>
      <c r="G31" s="5"/>
    </row>
    <row r="32" spans="1:7" s="4" customFormat="1">
      <c r="B32" s="107"/>
      <c r="F32" s="5"/>
      <c r="G32" s="5"/>
    </row>
    <row r="33" spans="2:7" s="4" customFormat="1">
      <c r="B33" s="107"/>
      <c r="F33" s="5"/>
      <c r="G33" s="5"/>
    </row>
    <row r="34" spans="2:7" s="4" customFormat="1">
      <c r="B34" s="107"/>
      <c r="F34" s="5"/>
      <c r="G34" s="5"/>
    </row>
    <row r="35" spans="2:7" s="4" customFormat="1">
      <c r="B35" s="107"/>
      <c r="F35" s="5"/>
      <c r="G35" s="5"/>
    </row>
    <row r="36" spans="2:7" s="4" customFormat="1">
      <c r="B36" s="107"/>
      <c r="F36" s="5"/>
      <c r="G36" s="5"/>
    </row>
    <row r="37" spans="2:7" s="4" customFormat="1">
      <c r="B37" s="10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1" sqref="B1:B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3" t="s">
        <v>456</v>
      </c>
    </row>
    <row r="2" spans="1:6" s="99" customFormat="1" ht="15.75" customHeight="1">
      <c r="A2" s="2" t="s">
        <v>36</v>
      </c>
      <c r="B2" s="465">
        <v>43830</v>
      </c>
      <c r="C2" s="4"/>
      <c r="D2" s="4"/>
      <c r="E2" s="4"/>
      <c r="F2" s="4"/>
    </row>
    <row r="3" spans="1:6" s="99" customFormat="1" ht="15.75" customHeight="1">
      <c r="C3" s="4"/>
      <c r="D3" s="4"/>
      <c r="E3" s="4"/>
      <c r="F3" s="4"/>
    </row>
    <row r="4" spans="1:6" s="99" customFormat="1" ht="13.5" thickBot="1">
      <c r="A4" s="99" t="s">
        <v>90</v>
      </c>
      <c r="B4" s="320" t="s">
        <v>345</v>
      </c>
      <c r="C4" s="100" t="s">
        <v>78</v>
      </c>
      <c r="D4" s="4"/>
      <c r="E4" s="4"/>
      <c r="F4" s="4"/>
    </row>
    <row r="5" spans="1:6">
      <c r="A5" s="252">
        <v>1</v>
      </c>
      <c r="B5" s="321" t="s">
        <v>367</v>
      </c>
      <c r="C5" s="253">
        <v>17011110998.267796</v>
      </c>
    </row>
    <row r="6" spans="1:6" s="254" customFormat="1">
      <c r="A6" s="108">
        <v>2.1</v>
      </c>
      <c r="B6" s="249" t="s">
        <v>346</v>
      </c>
      <c r="C6" s="176">
        <v>1888443541.9960999</v>
      </c>
    </row>
    <row r="7" spans="1:6" s="84" customFormat="1" outlineLevel="1">
      <c r="A7" s="78">
        <v>2.2000000000000002</v>
      </c>
      <c r="B7" s="79" t="s">
        <v>347</v>
      </c>
      <c r="C7" s="255">
        <v>2559890099.7419</v>
      </c>
    </row>
    <row r="8" spans="1:6" s="84" customFormat="1" ht="25.5">
      <c r="A8" s="78">
        <v>3</v>
      </c>
      <c r="B8" s="250" t="s">
        <v>348</v>
      </c>
      <c r="C8" s="256">
        <f>SUM(C5:C7)</f>
        <v>21459444640.005798</v>
      </c>
    </row>
    <row r="9" spans="1:6" s="254" customFormat="1">
      <c r="A9" s="108">
        <v>4</v>
      </c>
      <c r="B9" s="110" t="s">
        <v>93</v>
      </c>
      <c r="C9" s="176">
        <v>206359357.787</v>
      </c>
    </row>
    <row r="10" spans="1:6" s="84" customFormat="1" outlineLevel="1">
      <c r="A10" s="78">
        <v>5.0999999999999996</v>
      </c>
      <c r="B10" s="79" t="s">
        <v>349</v>
      </c>
      <c r="C10" s="255">
        <v>-1023153054.6593</v>
      </c>
    </row>
    <row r="11" spans="1:6" s="84" customFormat="1" outlineLevel="1">
      <c r="A11" s="78">
        <v>5.2</v>
      </c>
      <c r="B11" s="79" t="s">
        <v>350</v>
      </c>
      <c r="C11" s="255">
        <v>-2500728277.2470617</v>
      </c>
    </row>
    <row r="12" spans="1:6" s="84" customFormat="1">
      <c r="A12" s="78">
        <v>6</v>
      </c>
      <c r="B12" s="248" t="s">
        <v>92</v>
      </c>
      <c r="C12" s="255">
        <v>0</v>
      </c>
    </row>
    <row r="13" spans="1:6" s="84" customFormat="1" ht="13.5" thickBot="1">
      <c r="A13" s="80">
        <v>7</v>
      </c>
      <c r="B13" s="251" t="s">
        <v>296</v>
      </c>
      <c r="C13" s="257">
        <f>SUM(C8:C12)</f>
        <v>18141922665.886433</v>
      </c>
    </row>
    <row r="15" spans="1:6">
      <c r="A15" s="271"/>
      <c r="B15" s="271"/>
    </row>
    <row r="16" spans="1:6">
      <c r="A16" s="271"/>
      <c r="B16" s="271"/>
    </row>
    <row r="17" spans="1:5" ht="15">
      <c r="A17" s="266"/>
      <c r="B17" s="267"/>
      <c r="C17" s="271"/>
      <c r="D17" s="271"/>
      <c r="E17" s="271"/>
    </row>
    <row r="18" spans="1:5" ht="15">
      <c r="A18" s="272"/>
      <c r="B18" s="273"/>
      <c r="C18" s="271"/>
      <c r="D18" s="271"/>
      <c r="E18" s="271"/>
    </row>
    <row r="19" spans="1:5">
      <c r="A19" s="274"/>
      <c r="B19" s="268"/>
      <c r="C19" s="271"/>
      <c r="D19" s="271"/>
      <c r="E19" s="271"/>
    </row>
    <row r="20" spans="1:5">
      <c r="A20" s="275"/>
      <c r="B20" s="269"/>
      <c r="C20" s="271"/>
      <c r="D20" s="271"/>
      <c r="E20" s="271"/>
    </row>
    <row r="21" spans="1:5">
      <c r="A21" s="275"/>
      <c r="B21" s="273"/>
      <c r="C21" s="271"/>
      <c r="D21" s="271"/>
      <c r="E21" s="271"/>
    </row>
    <row r="22" spans="1:5">
      <c r="A22" s="274"/>
      <c r="B22" s="270"/>
      <c r="C22" s="271"/>
      <c r="D22" s="271"/>
      <c r="E22" s="271"/>
    </row>
    <row r="23" spans="1:5">
      <c r="A23" s="275"/>
      <c r="B23" s="269"/>
      <c r="C23" s="271"/>
      <c r="D23" s="271"/>
      <c r="E23" s="271"/>
    </row>
    <row r="24" spans="1:5">
      <c r="A24" s="275"/>
      <c r="B24" s="269"/>
      <c r="C24" s="271"/>
      <c r="D24" s="271"/>
      <c r="E24" s="271"/>
    </row>
    <row r="25" spans="1:5">
      <c r="A25" s="275"/>
      <c r="B25" s="276"/>
      <c r="C25" s="271"/>
      <c r="D25" s="271"/>
      <c r="E25" s="271"/>
    </row>
    <row r="26" spans="1:5">
      <c r="A26" s="275"/>
      <c r="B26" s="273"/>
      <c r="C26" s="271"/>
      <c r="D26" s="271"/>
      <c r="E26" s="271"/>
    </row>
    <row r="27" spans="1:5">
      <c r="A27" s="271"/>
      <c r="B27" s="277"/>
      <c r="C27" s="271"/>
      <c r="D27" s="271"/>
      <c r="E27" s="271"/>
    </row>
    <row r="28" spans="1:5">
      <c r="A28" s="271"/>
      <c r="B28" s="277"/>
      <c r="C28" s="271"/>
      <c r="D28" s="271"/>
      <c r="E28" s="271"/>
    </row>
    <row r="29" spans="1:5">
      <c r="A29" s="271"/>
      <c r="B29" s="277"/>
      <c r="C29" s="271"/>
      <c r="D29" s="271"/>
      <c r="E29" s="271"/>
    </row>
    <row r="30" spans="1:5">
      <c r="A30" s="271"/>
      <c r="B30" s="277"/>
      <c r="C30" s="271"/>
      <c r="D30" s="271"/>
      <c r="E30" s="271"/>
    </row>
    <row r="31" spans="1:5">
      <c r="A31" s="271"/>
      <c r="B31" s="277"/>
      <c r="C31" s="271"/>
      <c r="D31" s="271"/>
      <c r="E31" s="271"/>
    </row>
    <row r="32" spans="1:5">
      <c r="A32" s="271"/>
      <c r="B32" s="277"/>
      <c r="C32" s="271"/>
      <c r="D32" s="271"/>
      <c r="E32" s="271"/>
    </row>
    <row r="33" spans="1:5">
      <c r="A33" s="271"/>
      <c r="B33" s="277"/>
      <c r="C33" s="271"/>
      <c r="D33" s="271"/>
      <c r="E33" s="27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G9KdzNZSzTkqCSPovo3Ruq5OWqY=</DigestValue>
    </Reference>
    <Reference URI="#idOfficeObject" Type="http://www.w3.org/2000/09/xmldsig#Object">
      <DigestMethod Algorithm="http://www.w3.org/2000/09/xmldsig#sha1"/>
      <DigestValue>ei1VchuuaQWxty9sLGfd2bJFkzs=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o1Cp98xi9j6Fc4axLz4HjcVXzv4=</DigestValue>
    </Reference>
  </SignedInfo>
  <SignatureValue>UL/TmWyfszy55qTE3gzlxQwQeNcw8rhSdJS/MviBfJLcdbxdkIp19fq1rbzzMOa5Q0z+CMG57Si7
e1WXzQ1dQ6s/TOUsFIqE8V85mhIpPl68oTQiZbAb2l2HcDvdWmpWqvI1UJ+GgqBfdC8doW6UUVBy
Vjzh/pVfyVVvarcV729UxIjzQUSWm1rcGLfDBRsMbjKz9t/xN7J5OuabCw/glnzK0xPy0um58G2q
nucD8moYuqSyfhq5SafkckmkZtoaOl2VRErGvRtJlGmiP3UluP2YDB9uV7BRQWdNj4mZKT84drXy
zwog/zYKjB7r/44ZybeaRWW1FHhvxj5uUxCKGA==</SignatureValue>
  <KeyInfo>
    <X509Data>
      <X509Certificate>MIIGQDCCBSigAwIBAgIKfJNCugACAAERijANBgkqhkiG9w0BAQsFADBKMRIwEAYKCZImiZPyLGQB
GRYCZ2UxEzARBgoJkiaJk/IsZAEZFgNuYmcxHzAdBgNVBAMTFk5CRyBDbGFzcyAyIElOVCBTdWIg
Q0EwHhcNMTkwMjI4MTQxNjIzWhcNMjEwMjI3MTQxNjIzWjA+MRwwGgYDVQQKExNKU0MgQmFuayBP
ZiBHZW9yZ2lhMR4wHAYDVQQDExVCQkcgLSBUYXRvIFRvbWFzaHZpbGkwggEiMA0GCSqGSIb3DQEB
AQUAA4IBDwAwggEKAoIBAQDVsZIxjPPRnri5YRIwNRrAjJT7X3ya2UDPnW0QPo8EdTCVDYBtyaoJ
v0AIPlkpD38Ym+YzxTiflQW2xD1RuNBhQ1tbWK9kIOb+EE5DI5RRhcfPX1K49aahqeG+1Tr3v3d5
/eviVr0b4y2ll0hBTf2PezKkaWEE9luvjyJNg0viTXbma46w2lXb05/no8WoPyAVOt4MmgBNAAB2
EgzsPQ2qe1+GigZrjHk2HaEVshkcp39SUNh/4UB7lNIh4rH2UDhFaCeq+P7PvZV3vONr/wuPOC5Y
xtLTiOg+wbziP2UV4xvUPHma4OKk0BcPMa/Pq++Gsj5acJkLoULL3CrdPWC9AgMBAAGjggMyMIID
LjA8BgkrBgEEAYI3FQcELzAtBiUrBgEEAYI3FQjmsmCDjfVEhoGZCYO4oUqDvoRxBIPEkTOEg4hd
AgFkAgEjMB0GA1UdJQQWMBQGCCsGAQUFBwMCBggrBgEFBQcDBDALBgNVHQ8EBAMCB4AwJwYJKwYB
BAGCNxUKBBowGDAKBggrBgEFBQcDAjAKBggrBgEFBQcDBDAdBgNVHQ4EFgQUWUrQNkaQiav+5EGG
BeS5/E3/QYIwHwYDVR0jBBgwFoAUwy7SL/BMLxnCJ4L89i6sarBJz8EwggElBgNVHR8EggEcMIIB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MjBTdWIlMjBDQSgyKS5jcnQwDQYJKoZIhvcNAQELBQADggEBAJZ4VXOVqI2I4QTzCEyGTcFSqLYd
Ekbhbi7f1p62+DkKDtGUSlJDLiTPTb3dtls7MrpLg0wdw0z3OjuM7dzbPU6KxjTO/MtDYCL6QDFQ
TVNgI/1nOSqV1IzY6UAvFu8uSnlYA1Ux0ybYFKEdV7Y1EpQtNe3AJQLknhVNCvMvzytSQhHTKE7b
5NMnFDRmfs1sGD2kDNjobxQv+vCN58cmYsm3wGPVv9XPblh/aB1IWMzQjJ1Q8Wk0emMUtbwriIOR
eftcrc5Um+x8Wq0zOQsu2jsxf+JAY/KnbQCKajuihtzv9gVAiMbuXCQNXAA6EQQNTyaxrz0HbqZn
kN4cdb37n5Q=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xxrC16Vi5fw/QitfV/PdQO8dC2s=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/HeK2WYk2TtnSecO7aKZnEZZgcI=</DigestValue>
      </Reference>
      <Reference URI="/xl/worksheets/sheet9.xml?ContentType=application/vnd.openxmlformats-officedocument.spreadsheetml.worksheet+xml">
        <DigestMethod Algorithm="http://www.w3.org/2000/09/xmldsig#sha1"/>
        <DigestValue>1AnnNwrFWjCftzEerMrpSGDzFHk=</DigestValue>
      </Reference>
      <Reference URI="/xl/worksheets/sheet5.xml?ContentType=application/vnd.openxmlformats-officedocument.spreadsheetml.worksheet+xml">
        <DigestMethod Algorithm="http://www.w3.org/2000/09/xmldsig#sha1"/>
        <DigestValue>JpWChzHPrjIHRpqQ2LsmPFI0TPE=</DigestValue>
      </Reference>
      <Reference URI="/xl/worksheets/sheet8.xml?ContentType=application/vnd.openxmlformats-officedocument.spreadsheetml.worksheet+xml">
        <DigestMethod Algorithm="http://www.w3.org/2000/09/xmldsig#sha1"/>
        <DigestValue>GWlYVEFCjynd36GEQb89MJ0R/sM=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EJ4keYMLGZCzSM6wBritpaGwMRc=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g1d7E5u/Eut52FZhSEl7qWopSyY=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jcabjNC3vb9MoTaOwAmEcttowiM=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jcabjNC3vb9MoTaOwAmEcttowiM=</DigestValue>
      </Reference>
      <Reference URI="/xl/worksheets/sheet17.xml?ContentType=application/vnd.openxmlformats-officedocument.spreadsheetml.worksheet+xml">
        <DigestMethod Algorithm="http://www.w3.org/2000/09/xmldsig#sha1"/>
        <DigestValue>1NUoeZaIvB3+AIk+mrqi36SBZHg=</DigestValue>
      </Reference>
      <Reference URI="/xl/worksheets/sheet10.xml?ContentType=application/vnd.openxmlformats-officedocument.spreadsheetml.worksheet+xml">
        <DigestMethod Algorithm="http://www.w3.org/2000/09/xmldsig#sha1"/>
        <DigestValue>CST6NWXswy5iMQWHHyuBXyc8+0U=</DigestValue>
      </Reference>
      <Reference URI="/xl/styles.xml?ContentType=application/vnd.openxmlformats-officedocument.spreadsheetml.styles+xml">
        <DigestMethod Algorithm="http://www.w3.org/2000/09/xmldsig#sha1"/>
        <DigestValue>tQHHlscQaKrkLxsZ00vV8aU98Dc=</DigestValue>
      </Reference>
      <Reference URI="/xl/sharedStrings.xml?ContentType=application/vnd.openxmlformats-officedocument.spreadsheetml.sharedStrings+xml">
        <DigestMethod Algorithm="http://www.w3.org/2000/09/xmldsig#sha1"/>
        <DigestValue>JaVt6SH4EHIonMwKCR+k5WGzcWc=</DigestValue>
      </Reference>
      <Reference URI="/xl/worksheets/sheet3.xml?ContentType=application/vnd.openxmlformats-officedocument.spreadsheetml.worksheet+xml">
        <DigestMethod Algorithm="http://www.w3.org/2000/09/xmldsig#sha1"/>
        <DigestValue>RdDIbmQb+GCIsjurQ9CIUwx6Wjk=</DigestValue>
      </Reference>
      <Reference URI="/xl/worksheets/sheet11.xml?ContentType=application/vnd.openxmlformats-officedocument.spreadsheetml.worksheet+xml">
        <DigestMethod Algorithm="http://www.w3.org/2000/09/xmldsig#sha1"/>
        <DigestValue>cOCa766b1ZYtCHMtBjlph5gvjUg=</DigestValue>
      </Reference>
      <Reference URI="/xl/worksheets/sheet18.xml?ContentType=application/vnd.openxmlformats-officedocument.spreadsheetml.worksheet+xml">
        <DigestMethod Algorithm="http://www.w3.org/2000/09/xmldsig#sha1"/>
        <DigestValue>hQ9Uk4PerzuCykjN8FA55zCmQMI=</DigestValue>
      </Reference>
      <Reference URI="/xl/worksheets/sheet16.xml?ContentType=application/vnd.openxmlformats-officedocument.spreadsheetml.worksheet+xml">
        <DigestMethod Algorithm="http://www.w3.org/2000/09/xmldsig#sha1"/>
        <DigestValue>fZ4BKCDcvc5w8NEr0Yiulg9mvb0=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ifQx+DUk+E9aQQYh77DxOtq4pko=</DigestValue>
      </Reference>
      <Reference URI="/xl/worksheets/sheet2.xml?ContentType=application/vnd.openxmlformats-officedocument.spreadsheetml.worksheet+xml">
        <DigestMethod Algorithm="http://www.w3.org/2000/09/xmldsig#sha1"/>
        <DigestValue>l60BjdmqmTelRDYFCIayTf/X+rM=</DigestValue>
      </Reference>
      <Reference URI="/xl/worksheets/sheet12.xml?ContentType=application/vnd.openxmlformats-officedocument.spreadsheetml.worksheet+xml">
        <DigestMethod Algorithm="http://www.w3.org/2000/09/xmldsig#sha1"/>
        <DigestValue>K3YVs/crKt+DR+jLV67mmKmQmwg=</DigestValue>
      </Reference>
      <Reference URI="/xl/worksheets/sheet4.xml?ContentType=application/vnd.openxmlformats-officedocument.spreadsheetml.worksheet+xml">
        <DigestMethod Algorithm="http://www.w3.org/2000/09/xmldsig#sha1"/>
        <DigestValue>wMBMg+49UGWqet3zZhcsrTYV+hk=</DigestValue>
      </Reference>
      <Reference URI="/xl/worksheets/sheet15.xml?ContentType=application/vnd.openxmlformats-officedocument.spreadsheetml.worksheet+xml">
        <DigestMethod Algorithm="http://www.w3.org/2000/09/xmldsig#sha1"/>
        <DigestValue>hY88DtuqMrHLtXlDtz8y80alV9I=</DigestValue>
      </Reference>
      <Reference URI="/xl/worksheets/sheet14.xml?ContentType=application/vnd.openxmlformats-officedocument.spreadsheetml.worksheet+xml">
        <DigestMethod Algorithm="http://www.w3.org/2000/09/xmldsig#sha1"/>
        <DigestValue>UB7ah64XIeJFH5KjEeHhcJPEuk0=</DigestValue>
      </Reference>
      <Reference URI="/xl/workbook.xml?ContentType=application/vnd.openxmlformats-officedocument.spreadsheetml.sheet.main+xml">
        <DigestMethod Algorithm="http://www.w3.org/2000/09/xmldsig#sha1"/>
        <DigestValue>p1iN97mNqU1e0MAqvrHTxKS1Hz0=</DigestValue>
      </Reference>
      <Reference URI="/xl/worksheets/sheet13.xml?ContentType=application/vnd.openxmlformats-officedocument.spreadsheetml.worksheet+xml">
        <DigestMethod Algorithm="http://www.w3.org/2000/09/xmldsig#sha1"/>
        <DigestValue>QeqgLN4LTQrwFitkKGabyP1AJTQ=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QOJWOGL0aTUq7DRCqKq/shSZMHw=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2020-01-31T12:22:04Z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2020-01-31T12:22:04Z</xd:SigningTime>
          <xd:SigningCertificate>
            <xd:Cert>
              <xd:CertDigest>
                <DigestMethod Algorithm="http://www.w3.org/2000/09/xmldsig#sha1"/>
                <DigestValue>LiuAe262sG12xCUmLSf+N44DA8o=</DigestValue>
              </xd:CertDigest>
              <xd:IssuerSerial>
                <X509IssuerName>CN=NBG Class 2 INT Sub CA, DC=nbg, DC=ge</X509IssuerName>
                <X509SerialNumber>588289923410232072016266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rjes/EOLHVzwfAombBohKC8ytjw=</DigestValue>
    </Reference>
    <Reference URI="#idOfficeObject" Type="http://www.w3.org/2000/09/xmldsig#Object">
      <DigestMethod Algorithm="http://www.w3.org/2000/09/xmldsig#sha1"/>
      <DigestValue>2DhH5/UnwBJJiLvqolMT3ApL/6o=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GUTbjfozIXGVasw/fX5tQt1MAXA=</DigestValue>
    </Reference>
  </SignedInfo>
  <SignatureValue>R20OidSsJTZ/1GWZsLxePNBe0CdKW5+X75wc73rSm0ZUFzg06/iqNlI1hOBcBSRGh0HNFn/CQqtT
NQMYjccTtzsHinDAj0Ry0rbHxnvP7pSwSGaVBIwCboTQw4xb97bfj+iwuqhFwolKp+iyzlrQHV7z
wWjoYZSOeeOv/+WhlHwfVtg2HCma0g55c3tY6m1912zAZmw+GXM9we/xgYcJubgvzDdsa19HG/9s
h/xkOTev0zn7JJ/KTrTxPQqGapBS4hm6NtwSCPdzQRfFrgxhPFceiyPQ2LVCJ0woFQ4vPVa2RAii
w1mBY2aPSw/7ecqFZqp0EF2/OHMG0UxTex9Adg==</SignatureValue>
  <KeyInfo>
    <X509Data>
      <X509Certificate>MIIGPzCCBSegAwIBAgIKXOsRCgACAAE6kDANBgkqhkiG9w0BAQsFADBKMRIwEAYKCZImiZPyLGQB
GRYCZ2UxEzARBgoJkiaJk/IsZAEZFgNuYmcxHzAdBgNVBAMTFk5CRyBDbGFzcyAyIElOVCBTdWIg
Q0EwHhcNMTkwNjA3MDczMzA3WhcNMjEwNjA2MDczMzA3WjA9MRwwGgYDVQQKExNKU0MgQmFuayBP
ZiBHZW9yZ2lhMR0wGwYDVQQDExRCQkcgLSBTdWxraGFuIEd2YWxpYTCCASIwDQYJKoZIhvcNAQEB
BQADggEPADCCAQoCggEBAOe+8yUDXO+yVvPcfmW+O+ClWR9Om3fL618NrUZgqWfHaXLRZVNoqml2
w2sw+0isO6QlH+pQYZu97R3ANA6fZDvWn1o08pzEMoqYnH1aAW38dyT9PuPwDaq2Czk8Z86adg3X
9GbCM3IPgQLzklCPThzFvOVB3oYRCtbaQTUPOqZdXDurF7yUrQx4YIjh6gigoAe8NcQuRqN/jgTg
jONweoeVn3PHh7YyLXih9V+JYQolMvhL9zCLBGw6N1/K6Nvuwh8vHIxBdXYD2k+MtYtn60Rq8wu0
H+1xgP23HZiCGnIvjVv4pIIcCuSwi52npiHqJxpHTqW6JcD96rKtSZAPQTcCAwEAAaOCAzIwggMu
MDwGCSsGAQQBgjcVBwQvMC0GJSsGAQQBgjcVCOayYION9USGgZkJg7ihSoO+hHEEg8SRM4SDiF0C
AWQCASMwHQYDVR0lBBYwFAYIKwYBBQUHAwIGCCsGAQUFBwMEMAsGA1UdDwQEAwIHgDAnBgkrBgEE
AYI3FQoEGjAYMAoGCCsGAQUFBwMCMAoGCCsGAQUFBwMEMB0GA1UdDgQWBBQ3sOdyOdDp5MHCzLFM
B8XUODmtSDAfBgNVHSMEGDAWgBTDLtIv8EwvGcIngvz2LqxqsEnPwTCCASUGA1UdHwSCARwwggEY
MIIBFKCCARCgggEMhoHHbGRhcDovLy9DTj1OQkclMjBDbGFzcyUyMDIlMjBJTlQlMjBTdWIlMjBD
QSgxKSxDTj1uYmctc3ViQ0EsQ049Q0RQLENOPVB1YmxpYyUyMEtleSUyMFNlcnZpY2VzLENOPVNl
cnZpY2VzLENOPUNvbmZpZ3VyYXRpb24sREM9bmJnLERDPWdlP2NlcnRpZmljYXRlUmV2b2NhdGlv
bkxpc3Q/YmFzZT9vYmplY3RDbGFzcz1jUkxEaXN0cmlidXRpb25Qb2ludIZAaHR0cDovL2NybC5u
YmcuZ292LmdlL2NhL05CRyUyMENsYXNzJTIwMiUyMElOVCUyMFN1YiUyMENBKDEpLmNybDCCAS4G
CCsGAQUFBwEBBIIBIDCCARwwgboGCCsGAQUFBzAChoGtbGRhcDovLy9DTj1OQkclMjBDbGFzcyUy
MDIlMjBJTlQlMjBTdWIlMjBDQSxDTj1BSUEsQ049UHVibGljJTIwS2V5JTIwU2VydmljZXMsQ049
U2VydmljZXMsQ049Q29uZmlndXJhdGlvbixEQz1uYmcsREM9Z2U/Y0FDZXJ0aWZpY2F0ZT9iYXNl
P29iamVjdENsYXNzPWNlcnRpZmljYXRpb25BdXRob3JpdHkwXQYIKwYBBQUHMAKGUWh0dHA6Ly9j
cmwubmJnLmdvdi5nZS9jYS9uYmctc3ViQ0EubmJnLmdlX05CRyUyMENsYXNzJTIwMiUyMElOVCUy
MFN1YiUyMENBKDIpLmNydDANBgkqhkiG9w0BAQsFAAOCAQEAsmJx6TV7g/2Th0GnimIKjCyRFLsd
1dZgwgvb4RgSPQX6x2Gy3gt8nlBMhr12GFBZTzfmqinSqGpt7dW51KMfJapCmLpc0avjh9CIDi8q
R6vsFRf3kG04IDseePo/bE+b7NS61PelEy0p5wzPDtxf4EUJIyui8RY3s8IXIYhdzUfkKUx4GWIw
AKFYEtWngUuaps6+shg7WaY93S7bOEe0OVBQTTCtFyQH//9on1oqYyJgc9tshwhCQYCn6QaK97eY
BLhlMs57Di2xxs7xhLSg2W2MNcmgn3b1uPzPiJbqeikaQTkyD6cwNHiZzCk6MEe7FkYlYM2UoqHP
mesT7o0buw==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xxrC16Vi5fw/QitfV/PdQO8dC2s=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/HeK2WYk2TtnSecO7aKZnEZZgcI=</DigestValue>
      </Reference>
      <Reference URI="/xl/worksheets/sheet9.xml?ContentType=application/vnd.openxmlformats-officedocument.spreadsheetml.worksheet+xml">
        <DigestMethod Algorithm="http://www.w3.org/2000/09/xmldsig#sha1"/>
        <DigestValue>1AnnNwrFWjCftzEerMrpSGDzFHk=</DigestValue>
      </Reference>
      <Reference URI="/xl/worksheets/sheet5.xml?ContentType=application/vnd.openxmlformats-officedocument.spreadsheetml.worksheet+xml">
        <DigestMethod Algorithm="http://www.w3.org/2000/09/xmldsig#sha1"/>
        <DigestValue>JpWChzHPrjIHRpqQ2LsmPFI0TPE=</DigestValue>
      </Reference>
      <Reference URI="/xl/worksheets/sheet8.xml?ContentType=application/vnd.openxmlformats-officedocument.spreadsheetml.worksheet+xml">
        <DigestMethod Algorithm="http://www.w3.org/2000/09/xmldsig#sha1"/>
        <DigestValue>GWlYVEFCjynd36GEQb89MJ0R/sM=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EJ4keYMLGZCzSM6wBritpaGwMRc=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g1d7E5u/Eut52FZhSEl7qWopSyY=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jcabjNC3vb9MoTaOwAmEcttowiM=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jcabjNC3vb9MoTaOwAmEcttowiM=</DigestValue>
      </Reference>
      <Reference URI="/xl/worksheets/sheet17.xml?ContentType=application/vnd.openxmlformats-officedocument.spreadsheetml.worksheet+xml">
        <DigestMethod Algorithm="http://www.w3.org/2000/09/xmldsig#sha1"/>
        <DigestValue>1NUoeZaIvB3+AIk+mrqi36SBZHg=</DigestValue>
      </Reference>
      <Reference URI="/xl/worksheets/sheet10.xml?ContentType=application/vnd.openxmlformats-officedocument.spreadsheetml.worksheet+xml">
        <DigestMethod Algorithm="http://www.w3.org/2000/09/xmldsig#sha1"/>
        <DigestValue>CST6NWXswy5iMQWHHyuBXyc8+0U=</DigestValue>
      </Reference>
      <Reference URI="/xl/styles.xml?ContentType=application/vnd.openxmlformats-officedocument.spreadsheetml.styles+xml">
        <DigestMethod Algorithm="http://www.w3.org/2000/09/xmldsig#sha1"/>
        <DigestValue>tQHHlscQaKrkLxsZ00vV8aU98Dc=</DigestValue>
      </Reference>
      <Reference URI="/xl/sharedStrings.xml?ContentType=application/vnd.openxmlformats-officedocument.spreadsheetml.sharedStrings+xml">
        <DigestMethod Algorithm="http://www.w3.org/2000/09/xmldsig#sha1"/>
        <DigestValue>JaVt6SH4EHIonMwKCR+k5WGzcWc=</DigestValue>
      </Reference>
      <Reference URI="/xl/worksheets/sheet3.xml?ContentType=application/vnd.openxmlformats-officedocument.spreadsheetml.worksheet+xml">
        <DigestMethod Algorithm="http://www.w3.org/2000/09/xmldsig#sha1"/>
        <DigestValue>RdDIbmQb+GCIsjurQ9CIUwx6Wjk=</DigestValue>
      </Reference>
      <Reference URI="/xl/worksheets/sheet11.xml?ContentType=application/vnd.openxmlformats-officedocument.spreadsheetml.worksheet+xml">
        <DigestMethod Algorithm="http://www.w3.org/2000/09/xmldsig#sha1"/>
        <DigestValue>cOCa766b1ZYtCHMtBjlph5gvjUg=</DigestValue>
      </Reference>
      <Reference URI="/xl/worksheets/sheet18.xml?ContentType=application/vnd.openxmlformats-officedocument.spreadsheetml.worksheet+xml">
        <DigestMethod Algorithm="http://www.w3.org/2000/09/xmldsig#sha1"/>
        <DigestValue>hQ9Uk4PerzuCykjN8FA55zCmQMI=</DigestValue>
      </Reference>
      <Reference URI="/xl/worksheets/sheet16.xml?ContentType=application/vnd.openxmlformats-officedocument.spreadsheetml.worksheet+xml">
        <DigestMethod Algorithm="http://www.w3.org/2000/09/xmldsig#sha1"/>
        <DigestValue>fZ4BKCDcvc5w8NEr0Yiulg9mvb0=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ifQx+DUk+E9aQQYh77DxOtq4pko=</DigestValue>
      </Reference>
      <Reference URI="/xl/worksheets/sheet2.xml?ContentType=application/vnd.openxmlformats-officedocument.spreadsheetml.worksheet+xml">
        <DigestMethod Algorithm="http://www.w3.org/2000/09/xmldsig#sha1"/>
        <DigestValue>l60BjdmqmTelRDYFCIayTf/X+rM=</DigestValue>
      </Reference>
      <Reference URI="/xl/worksheets/sheet12.xml?ContentType=application/vnd.openxmlformats-officedocument.spreadsheetml.worksheet+xml">
        <DigestMethod Algorithm="http://www.w3.org/2000/09/xmldsig#sha1"/>
        <DigestValue>K3YVs/crKt+DR+jLV67mmKmQmwg=</DigestValue>
      </Reference>
      <Reference URI="/xl/worksheets/sheet4.xml?ContentType=application/vnd.openxmlformats-officedocument.spreadsheetml.worksheet+xml">
        <DigestMethod Algorithm="http://www.w3.org/2000/09/xmldsig#sha1"/>
        <DigestValue>wMBMg+49UGWqet3zZhcsrTYV+hk=</DigestValue>
      </Reference>
      <Reference URI="/xl/worksheets/sheet15.xml?ContentType=application/vnd.openxmlformats-officedocument.spreadsheetml.worksheet+xml">
        <DigestMethod Algorithm="http://www.w3.org/2000/09/xmldsig#sha1"/>
        <DigestValue>hY88DtuqMrHLtXlDtz8y80alV9I=</DigestValue>
      </Reference>
      <Reference URI="/xl/worksheets/sheet14.xml?ContentType=application/vnd.openxmlformats-officedocument.spreadsheetml.worksheet+xml">
        <DigestMethod Algorithm="http://www.w3.org/2000/09/xmldsig#sha1"/>
        <DigestValue>UB7ah64XIeJFH5KjEeHhcJPEuk0=</DigestValue>
      </Reference>
      <Reference URI="/xl/workbook.xml?ContentType=application/vnd.openxmlformats-officedocument.spreadsheetml.sheet.main+xml">
        <DigestMethod Algorithm="http://www.w3.org/2000/09/xmldsig#sha1"/>
        <DigestValue>p1iN97mNqU1e0MAqvrHTxKS1Hz0=</DigestValue>
      </Reference>
      <Reference URI="/xl/worksheets/sheet13.xml?ContentType=application/vnd.openxmlformats-officedocument.spreadsheetml.worksheet+xml">
        <DigestMethod Algorithm="http://www.w3.org/2000/09/xmldsig#sha1"/>
        <DigestValue>QeqgLN4LTQrwFitkKGabyP1AJTQ=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QOJWOGL0aTUq7DRCqKq/shSZMHw=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2020-01-31T12:23:29Z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2020-01-31T12:23:29Z</xd:SigningTime>
          <xd:SigningCertificate>
            <xd:Cert>
              <xd:CertDigest>
                <DigestMethod Algorithm="http://www.w3.org/2000/09/xmldsig#sha1"/>
                <DigestValue>sxXsupYchzEkRyMG4ndhTnT/o2E=</DigestValue>
              </xd:CertDigest>
              <xd:IssuerSerial>
                <X509IssuerName>CN=NBG Class 2 INT Sub CA, DC=nbg, DC=ge</X509IssuerName>
                <X509SerialNumber>438793929075186106186384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2020-01-31T11:53:21Z</dcterms:modified>
</cp:coreProperties>
</file>