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B2" i="95" l="1"/>
  <c r="H22" i="91" l="1"/>
  <c r="C25" i="69" l="1"/>
  <c r="B2" i="92" l="1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45" i="69" l="1"/>
  <c r="C37" i="69"/>
  <c r="C15" i="69"/>
  <c r="G34" i="85" l="1"/>
  <c r="F34" i="85"/>
  <c r="D34" i="85"/>
  <c r="C34" i="85"/>
  <c r="G14" i="83" l="1"/>
  <c r="F14" i="83"/>
  <c r="D14" i="83"/>
  <c r="C14" i="83"/>
  <c r="D6" i="86" l="1"/>
  <c r="D13" i="86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E14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E8" i="92"/>
  <c r="E7" i="92"/>
  <c r="C7" i="92"/>
  <c r="N7" i="92" l="1"/>
  <c r="N14" i="92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N21" i="92" l="1"/>
  <c r="C21" i="88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6" i="91"/>
  <c r="H15" i="91"/>
  <c r="H14" i="91"/>
  <c r="H13" i="91"/>
  <c r="H12" i="91"/>
  <c r="H8" i="9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C41" i="89" l="1"/>
  <c r="E53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<sst xmlns="http://schemas.openxmlformats.org/spreadsheetml/2006/main" count="748" uniqueCount="520">
  <si>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</si>
  <si>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</si>
  <si>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</si>
  <si>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</si>
  <si>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</si>
  <si>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</si>
  <si>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</si>
  <si>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</si>
  <si>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</si>
  <si>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</si>
  <si>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</si>
  <si>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</si>
  <si>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</si>
  <si>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</si>
  <si>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</si>
  <si>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</si>
  <si>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</si>
  <si>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</si>
  <si>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</si>
  <si>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</si>
  <si>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</si>
  <si>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</si>
  <si>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</si>
  <si>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</si>
  <si>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</si>
  <si>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</si>
  <si>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</si>
  <si>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</si>
  <si>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</si>
  <si>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</si>
  <si>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</si>
  <si>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</si>
  <si>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</si>
  <si>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</si>
  <si>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</si>
  <si>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</si>
  <si>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</si>
  <si>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</si>
  <si>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</si>
  <si>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</si>
  <si>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</si>
  <si>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</si>
  <si>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</si>
  <si>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</si>
  <si>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</si>
  <si>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</si>
  <si>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</si>
  <si>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</si>
  <si>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</si>
  <si>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</si>
  <si>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</si>
  <si>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</si>
  <si>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</si>
  <si>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</si>
  <si>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</si>
  <si>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</si>
  <si>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</si>
  <si>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</si>
  <si>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</si>
  <si>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</si>
  <si>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</si>
  <si>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</si>
  <si>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</si>
  <si>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</si>
  <si>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</si>
  <si>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</si>
  <si>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</si>
  <si>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</si>
  <si>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</si>
  <si>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</si>
  <si>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</si>
  <si>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</si>
  <si>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</si>
  <si>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</si>
  <si>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</si>
  <si>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</si>
  <si>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</si>
  <si>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</si>
  <si>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</si>
  <si>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</si>
  <si>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</si>
  <si>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</si>
  <si>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</si>
  <si>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</si>
  <si>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</si>
  <si>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</si>
  <si>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</si>
  <si>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</si>
  <si>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</si>
  <si>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</si>
  <si>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</si>
  <si>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</si>
  <si>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</si>
  <si>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</si>
  <si>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</si>
  <si>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</si>
  <si>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</si>
  <si>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</si>
  <si>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</si>
  <si>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</si>
  <si>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</si>
  <si>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</si>
  <si>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</si>
  <si>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</si>
  <si>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</si>
  <si>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</si>
  <si>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</si>
  <si>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</si>
  <si>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</si>
  <si>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</si>
  <si>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</si>
  <si>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</si>
  <si>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</si>
  <si>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</si>
  <si>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</si>
  <si>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</si>
  <si>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</si>
  <si>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</si>
  <si>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</si>
  <si>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</si>
  <si>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</si>
  <si>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</si>
  <si>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</si>
  <si>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</si>
  <si>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</si>
  <si>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</si>
  <si>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</si>
  <si>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</si>
  <si>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</si>
  <si>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</si>
  <si>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</si>
  <si>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</si>
  <si>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</si>
  <si>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</si>
  <si>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</si>
  <si>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</si>
  <si>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</si>
  <si>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</si>
  <si>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</si>
  <si>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</si>
  <si>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</si>
  <si>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</si>
  <si>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</si>
  <si>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</si>
  <si>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</si>
  <si>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</si>
  <si>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</si>
  <si>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</si>
  <si>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</si>
  <si>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</si>
  <si>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</si>
  <si>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</si>
  <si>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</si>
  <si>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</si>
  <si>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</si>
  <si>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</si>
  <si>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</si>
  <si>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</si>
  <si>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</si>
  <si>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</si>
  <si>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</si>
  <si>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</si>
  <si>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</si>
  <si>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</si>
  <si>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</si>
  <si>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</si>
  <si>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</si>
  <si>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</si>
  <si>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</si>
  <si>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</si>
  <si>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</si>
  <si>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</si>
  <si>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</si>
  <si>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</si>
  <si>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</si>
  <si>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</si>
  <si>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</si>
  <si>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</si>
  <si>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</si>
  <si>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</si>
  <si>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</si>
  <si>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</si>
  <si>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</si>
  <si>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</si>
  <si>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</si>
  <si>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</si>
  <si>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</si>
  <si>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</si>
  <si>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</si>
  <si>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</si>
  <si>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</si>
  <si>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</si>
  <si>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</si>
  <si>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</si>
  <si>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</si>
  <si>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</si>
  <si>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</si>
  <si>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</si>
  <si>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</si>
  <si>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</si>
  <si>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</si>
  <si>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</si>
  <si>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</si>
  <si>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</si>
  <si>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</si>
  <si>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</si>
  <si>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</si>
  <si>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</si>
  <si>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</si>
  <si>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</si>
  <si>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</si>
  <si>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</si>
  <si>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</si>
  <si>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</si>
  <si>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</si>
  <si>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</si>
  <si>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</si>
  <si>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</si>
  <si>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</si>
  <si>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</si>
  <si>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</si>
  <si>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</si>
  <si>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</si>
  <si>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</si>
  <si>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</si>
  <si>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</si>
  <si>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</si>
  <si>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</si>
  <si>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</si>
  <si>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</si>
  <si>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</si>
  <si>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</si>
  <si>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</si>
  <si>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</si>
  <si>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</si>
  <si>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</si>
  <si>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</si>
  <si>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</si>
  <si>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</si>
  <si>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</si>
  <si>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</si>
  <si>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</si>
  <si>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</si>
  <si>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</si>
  <si>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</si>
  <si>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</si>
  <si>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</si>
  <si>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</si>
  <si>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</si>
  <si>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</si>
  <si>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</si>
  <si>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</si>
  <si>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</si>
  <si>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</si>
  <si>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</si>
  <si>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</si>
  <si>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</si>
  <si>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</si>
  <si>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</si>
  <si>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</si>
  <si>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</si>
  <si>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</si>
  <si>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</si>
  <si>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</si>
  <si>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</si>
  <si>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</si>
  <si>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</si>
  <si>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</si>
  <si>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</si>
  <si>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</si>
  <si>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</si>
  <si>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</si>
  <si>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</si>
  <si>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</si>
  <si>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</si>
  <si>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</si>
  <si>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</si>
  <si>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</si>
  <si>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</si>
  <si>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</si>
  <si>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</si>
  <si>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</si>
  <si>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</si>
  <si>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</si>
  <si>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</si>
  <si>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</si>
  <si>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</si>
  <si>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</si>
  <si>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</si>
  <si>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</si>
  <si>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</si>
  <si>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</si>
  <si>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</si>
  <si>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</si>
  <si>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</si>
  <si>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</si>
  <si>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</si>
  <si>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</si>
  <si>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</si>
  <si>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</si>
  <si>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</si>
  <si>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</si>
  <si>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</si>
  <si>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</si>
  <si>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</si>
  <si>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</si>
  <si>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</si>
  <si>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</si>
  <si>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</si>
  <si>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</si>
  <si>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</si>
  <si>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</si>
  <si>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</si>
  <si>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</si>
  <si>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</si>
  <si>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</si>
  <si>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</si>
  <si>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</si>
  <si>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</si>
  <si>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</si>
  <si>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</si>
  <si>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</si>
  <si>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</si>
  <si>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</si>
  <si>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</si>
  <si>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</si>
  <si>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</si>
  <si>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</si>
  <si>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</si>
  <si>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</si>
  <si>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</si>
  <si>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</si>
  <si>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</si>
  <si>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</si>
  <si>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</si>
  <si>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</si>
  <si>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</si>
  <si>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</si>
  <si>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</si>
  <si>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</si>
  <si>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</si>
  <si>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</si>
  <si>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</si>
  <si>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</si>
  <si>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</si>
  <si>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</si>
  <si>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</si>
  <si>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</si>
  <si>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</si>
  <si>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</si>
  <si>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</si>
  <si>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</si>
  <si>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</si>
  <si>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</si>
  <si>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</si>
  <si>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</si>
  <si>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</si>
  <si>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</si>
  <si>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</si>
  <si>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</si>
  <si>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</si>
  <si>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</si>
  <si>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</si>
  <si>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</si>
  <si>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</si>
  <si>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</si>
  <si>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</si>
  <si>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</si>
  <si>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</si>
  <si>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</si>
  <si>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</si>
  <si>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</si>
  <si>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</si>
  <si>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</si>
  <si>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</si>
  <si>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</si>
  <si>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</si>
  <si>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</si>
  <si>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</si>
  <si>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</si>
  <si>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</si>
  <si>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</si>
  <si>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</si>
  <si>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</si>
  <si>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</si>
  <si>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</si>
  <si>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</si>
  <si>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</si>
  <si>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</si>
  <si>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</si>
  <si>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</si>
  <si>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</si>
  <si>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</si>
  <si>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</si>
  <si>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</si>
  <si>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</si>
  <si>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</si>
  <si>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</si>
  <si>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</si>
  <si>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</si>
  <si>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</si>
  <si>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</si>
  <si>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</si>
  <si>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</si>
  <si>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</si>
  <si>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</si>
  <si>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</si>
  <si>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</si>
  <si>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</si>
  <si>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</si>
  <si>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</si>
  <si>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</si>
  <si>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</si>
  <si>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</si>
  <si>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</si>
  <si>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</si>
  <si>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</si>
  <si>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</si>
  <si>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</si>
  <si>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</si>
  <si>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</si>
  <si>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</si>
  <si>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</si>
  <si>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</si>
  <si>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</si>
  <si>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</si>
  <si>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</si>
  <si>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</si>
  <si>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</si>
  <si>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</si>
  <si>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</si>
  <si>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</si>
  <si>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</si>
  <si>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</si>
  <si>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</si>
  <si>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</si>
  <si>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</si>
  <si>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</si>
  <si>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</si>
  <si>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</si>
  <si>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</si>
  <si>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</si>
  <si>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</si>
  <si>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</si>
  <si>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</si>
  <si>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</si>
  <si>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</si>
  <si>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</si>
  <si>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</si>
  <si>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</si>
  <si>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Less:  Reserves</t>
  </si>
  <si>
    <t>6.2.1</t>
  </si>
  <si>
    <t>Less: General Reserve</t>
  </si>
  <si>
    <t xml:space="preserve">General Reserve 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</si>
  <si>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</si>
  <si>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</si>
  <si>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</si>
  <si>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</si>
  <si>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</si>
  <si>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</si>
  <si>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</si>
  <si>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</si>
  <si>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</si>
  <si>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</si>
  <si>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</si>
  <si>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</si>
  <si>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</si>
  <si>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</si>
  <si>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</si>
  <si>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</si>
  <si>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</si>
  <si>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</si>
  <si>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</si>
  <si>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</si>
  <si>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</si>
  <si>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</si>
  <si>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</si>
  <si>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</si>
  <si>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</si>
  <si>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</si>
  <si>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</si>
  <si>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</si>
  <si>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</si>
  <si>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</si>
  <si>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</si>
  <si>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</si>
  <si>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</si>
  <si>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</si>
  <si>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</si>
  <si>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</si>
  <si>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</si>
  <si>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</si>
  <si>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</si>
  <si>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</si>
  <si>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</si>
  <si>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</si>
  <si>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</si>
  <si>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</si>
  <si>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</si>
  <si>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Bank of Georgia</t>
  </si>
  <si>
    <t xml:space="preserve">Neil Janin </t>
  </si>
  <si>
    <t>Archil Gachechiladze</t>
  </si>
  <si>
    <t>www.bog.ge</t>
  </si>
  <si>
    <t>Tamaz Giorgadze</t>
  </si>
  <si>
    <t xml:space="preserve">Alasdair Breach </t>
  </si>
  <si>
    <t>Hanna Loikkanen</t>
  </si>
  <si>
    <t>Jonathan Muir</t>
  </si>
  <si>
    <t>QUILLEN III CECIL DYER</t>
  </si>
  <si>
    <t>Andreas Wolf</t>
  </si>
  <si>
    <t>Veronique mccarroll</t>
  </si>
  <si>
    <t>Levan Kulijanishvili</t>
  </si>
  <si>
    <t xml:space="preserve">Mikheil Gomarteli </t>
  </si>
  <si>
    <t>Giorgi Chiladze</t>
  </si>
  <si>
    <t>Vasil Khodeli</t>
  </si>
  <si>
    <t>Vakhtang Bobokhidze</t>
  </si>
  <si>
    <t>Bank of Georgia Group Plc</t>
  </si>
  <si>
    <t>JSC BGEO Group</t>
  </si>
  <si>
    <t>JSC Georgia Capital</t>
  </si>
  <si>
    <t>Sulkhan Gvalia</t>
  </si>
  <si>
    <t>Giorgi Pailodze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</si>
</sst>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[$-409]d\-mmm\-yyyy;@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1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4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93" fontId="88" fillId="0" borderId="13" xfId="0" applyNumberFormat="1" applyFont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4" fillId="0" borderId="17" xfId="0" applyNumberFormat="1" applyFont="1" applyBorder="1" applyAlignment="1">
      <alignment vertic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6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6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2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0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2" xfId="0" applyFont="1" applyFill="1" applyBorder="1" applyAlignment="1">
      <alignment horizontal="left"/>
    </xf>
    <xf numFmtId="0" fontId="100" fillId="3" borderId="83" xfId="0" applyFont="1" applyFill="1" applyBorder="1" applyAlignment="1">
      <alignment horizontal="left"/>
    </xf>
    <xf numFmtId="0" fontId="4" fillId="3" borderId="86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3" borderId="88" xfId="0" applyFont="1" applyFill="1" applyBorder="1" applyAlignment="1">
      <alignment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vertical="center"/>
    </xf>
    <xf numFmtId="0" fontId="4" fillId="0" borderId="8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vertical="center"/>
    </xf>
    <xf numFmtId="169" fontId="9" fillId="37" borderId="27" xfId="20" applyBorder="1"/>
    <xf numFmtId="169" fontId="9" fillId="37" borderId="93" xfId="20" applyBorder="1"/>
    <xf numFmtId="169" fontId="9" fillId="37" borderId="28" xfId="20" applyBorder="1"/>
    <xf numFmtId="0" fontId="3" fillId="0" borderId="9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4" xfId="0" applyFont="1" applyFill="1" applyBorder="1" applyAlignment="1">
      <alignment horizontal="center" vertical="center" wrapText="1"/>
    </xf>
    <xf numFmtId="0" fontId="86" fillId="0" borderId="85" xfId="0" applyFont="1" applyFill="1" applyBorder="1" applyAlignment="1">
      <alignment horizontal="center" vertical="center" wrapText="1"/>
    </xf>
    <xf numFmtId="0" fontId="84" fillId="0" borderId="84" xfId="0" applyFont="1" applyFill="1" applyBorder="1"/>
    <xf numFmtId="193" fontId="84" fillId="0" borderId="84" xfId="0" applyNumberFormat="1" applyFont="1" applyFill="1" applyBorder="1" applyAlignment="1">
      <alignment horizontal="center" vertical="center"/>
    </xf>
    <xf numFmtId="193" fontId="84" fillId="0" borderId="85" xfId="0" applyNumberFormat="1" applyFont="1" applyFill="1" applyBorder="1" applyAlignment="1">
      <alignment horizontal="center" vertical="center"/>
    </xf>
    <xf numFmtId="0" fontId="84" fillId="0" borderId="84" xfId="0" applyFont="1" applyFill="1" applyBorder="1" applyAlignment="1">
      <alignment horizontal="left" indent="1"/>
    </xf>
    <xf numFmtId="193" fontId="88" fillId="0" borderId="84" xfId="0" applyNumberFormat="1" applyFont="1" applyFill="1" applyBorder="1" applyAlignment="1">
      <alignment horizontal="center" vertical="center"/>
    </xf>
    <xf numFmtId="0" fontId="88" fillId="0" borderId="84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4" xfId="0" applyFont="1" applyFill="1" applyBorder="1" applyAlignment="1">
      <alignment horizontal="left" vertical="center" wrapText="1"/>
    </xf>
    <xf numFmtId="0" fontId="4" fillId="36" borderId="8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4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4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4" xfId="0" applyFont="1" applyBorder="1" applyAlignment="1">
      <alignment vertical="center" wrapText="1"/>
    </xf>
    <xf numFmtId="14" fontId="2" fillId="3" borderId="84" xfId="8" quotePrefix="1" applyNumberFormat="1" applyFont="1" applyFill="1" applyBorder="1" applyAlignment="1" applyProtection="1">
      <alignment horizontal="left"/>
      <protection locked="0"/>
    </xf>
    <xf numFmtId="3" fontId="105" fillId="36" borderId="84" xfId="0" applyNumberFormat="1" applyFont="1" applyFill="1" applyBorder="1" applyAlignment="1">
      <alignment vertical="center" wrapText="1"/>
    </xf>
    <xf numFmtId="3" fontId="105" fillId="36" borderId="85" xfId="0" applyNumberFormat="1" applyFont="1" applyFill="1" applyBorder="1" applyAlignment="1">
      <alignment vertical="center" wrapText="1"/>
    </xf>
    <xf numFmtId="3" fontId="105" fillId="0" borderId="84" xfId="0" applyNumberFormat="1" applyFont="1" applyBorder="1" applyAlignment="1">
      <alignment vertical="center" wrapText="1"/>
    </xf>
    <xf numFmtId="3" fontId="105" fillId="0" borderId="85" xfId="0" applyNumberFormat="1" applyFont="1" applyBorder="1" applyAlignment="1">
      <alignment vertical="center" wrapText="1"/>
    </xf>
    <xf numFmtId="3" fontId="105" fillId="0" borderId="84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4" xfId="17" applyFill="1" applyBorder="1" applyAlignment="1" applyProtection="1"/>
    <xf numFmtId="49" fontId="84" fillId="0" borderId="84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93" fontId="106" fillId="36" borderId="13" xfId="0" applyNumberFormat="1" applyFont="1" applyFill="1" applyBorder="1" applyAlignment="1">
      <alignment vertical="center"/>
    </xf>
    <xf numFmtId="193" fontId="107" fillId="36" borderId="16" xfId="0" applyNumberFormat="1" applyFont="1" applyFill="1" applyBorder="1" applyAlignment="1">
      <alignment vertical="center"/>
    </xf>
    <xf numFmtId="193" fontId="107" fillId="36" borderId="61" xfId="0" applyNumberFormat="1" applyFont="1" applyFill="1" applyBorder="1" applyAlignment="1">
      <alignment vertical="center"/>
    </xf>
    <xf numFmtId="0" fontId="84" fillId="0" borderId="11" xfId="0" applyFont="1" applyBorder="1" applyAlignment="1">
      <alignment horizontal="left" wrapText="1"/>
    </xf>
    <xf numFmtId="0" fontId="88" fillId="0" borderId="11" xfId="0" applyFont="1" applyBorder="1" applyAlignment="1">
      <alignment horizontal="left" wrapText="1" indent="3"/>
    </xf>
    <xf numFmtId="0" fontId="84" fillId="0" borderId="12" xfId="0" applyFont="1" applyBorder="1" applyAlignment="1">
      <alignment horizontal="left" wrapText="1" indent="1"/>
    </xf>
    <xf numFmtId="167" fontId="106" fillId="0" borderId="65" xfId="0" applyNumberFormat="1" applyFont="1" applyBorder="1" applyAlignment="1">
      <alignment horizontal="center"/>
    </xf>
    <xf numFmtId="167" fontId="106" fillId="0" borderId="63" xfId="0" applyNumberFormat="1" applyFont="1" applyBorder="1" applyAlignment="1">
      <alignment horizontal="center"/>
    </xf>
    <xf numFmtId="167" fontId="107" fillId="36" borderId="62" xfId="0" applyNumberFormat="1" applyFont="1" applyFill="1" applyBorder="1" applyAlignment="1">
      <alignment horizontal="center"/>
    </xf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0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0" fontId="3" fillId="0" borderId="84" xfId="20962" applyNumberFormat="1" applyFont="1" applyFill="1" applyBorder="1" applyAlignment="1">
      <alignment horizontal="left" vertical="center" wrapText="1"/>
    </xf>
    <xf numFmtId="10" fontId="4" fillId="36" borderId="84" xfId="20962" applyNumberFormat="1" applyFont="1" applyFill="1" applyBorder="1" applyAlignment="1">
      <alignment horizontal="left" vertical="center" wrapText="1"/>
    </xf>
    <xf numFmtId="10" fontId="101" fillId="0" borderId="84" xfId="20962" applyNumberFormat="1" applyFont="1" applyFill="1" applyBorder="1" applyAlignment="1">
      <alignment horizontal="left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164" fontId="3" fillId="0" borderId="85" xfId="7" applyNumberFormat="1" applyFont="1" applyFill="1" applyBorder="1" applyAlignment="1">
      <alignment horizontal="left" vertical="center" wrapText="1"/>
    </xf>
    <xf numFmtId="164" fontId="4" fillId="36" borderId="85" xfId="7" applyNumberFormat="1" applyFont="1" applyFill="1" applyBorder="1" applyAlignment="1">
      <alignment horizontal="left" vertical="center" wrapText="1"/>
    </xf>
    <xf numFmtId="164" fontId="101" fillId="0" borderId="85" xfId="7" applyNumberFormat="1" applyFont="1" applyFill="1" applyBorder="1" applyAlignment="1">
      <alignment horizontal="left" vertical="center" wrapText="1"/>
    </xf>
    <xf numFmtId="164" fontId="97" fillId="0" borderId="26" xfId="7" applyNumberFormat="1" applyFont="1" applyFill="1" applyBorder="1" applyAlignment="1" applyProtection="1">
      <alignment horizontal="left" vertical="center"/>
    </xf>
    <xf numFmtId="164" fontId="84" fillId="0" borderId="0" xfId="7" applyNumberFormat="1" applyFont="1"/>
    <xf numFmtId="164" fontId="2" fillId="0" borderId="0" xfId="7" applyNumberFormat="1" applyFont="1" applyFill="1" applyBorder="1" applyAlignment="1" applyProtection="1"/>
    <xf numFmtId="164" fontId="85" fillId="0" borderId="0" xfId="7" applyNumberFormat="1" applyFont="1"/>
    <xf numFmtId="164" fontId="85" fillId="0" borderId="0" xfId="7" applyNumberFormat="1" applyFont="1" applyBorder="1" applyAlignment="1">
      <alignment horizontal="center"/>
    </xf>
    <xf numFmtId="164" fontId="92" fillId="0" borderId="0" xfId="7" applyNumberFormat="1" applyFont="1" applyBorder="1" applyAlignment="1">
      <alignment horizontal="center"/>
    </xf>
    <xf numFmtId="164" fontId="90" fillId="0" borderId="0" xfId="7" applyNumberFormat="1" applyFont="1" applyFill="1" applyBorder="1" applyAlignment="1">
      <alignment horizontal="center"/>
    </xf>
    <xf numFmtId="193" fontId="85" fillId="0" borderId="0" xfId="0" applyNumberFormat="1" applyFont="1"/>
    <xf numFmtId="164" fontId="3" fillId="0" borderId="89" xfId="7" applyNumberFormat="1" applyFont="1" applyFill="1" applyBorder="1" applyAlignment="1">
      <alignment vertical="center"/>
    </xf>
    <xf numFmtId="164" fontId="3" fillId="0" borderId="67" xfId="7" applyNumberFormat="1" applyFont="1" applyFill="1" applyBorder="1" applyAlignment="1">
      <alignment vertical="center"/>
    </xf>
    <xf numFmtId="164" fontId="3" fillId="0" borderId="84" xfId="7" applyNumberFormat="1" applyFont="1" applyFill="1" applyBorder="1" applyAlignment="1">
      <alignment vertical="center"/>
    </xf>
    <xf numFmtId="164" fontId="3" fillId="0" borderId="90" xfId="7" applyNumberFormat="1" applyFont="1" applyFill="1" applyBorder="1" applyAlignment="1">
      <alignment vertical="center"/>
    </xf>
    <xf numFmtId="164" fontId="3" fillId="0" borderId="85" xfId="7" applyNumberFormat="1" applyFont="1" applyFill="1" applyBorder="1" applyAlignment="1">
      <alignment vertical="center"/>
    </xf>
    <xf numFmtId="164" fontId="3" fillId="3" borderId="87" xfId="7" applyNumberFormat="1" applyFont="1" applyFill="1" applyBorder="1" applyAlignment="1">
      <alignment vertical="center"/>
    </xf>
    <xf numFmtId="164" fontId="3" fillId="3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95" xfId="7" applyNumberFormat="1" applyFont="1" applyFill="1" applyBorder="1" applyAlignment="1">
      <alignment vertical="center"/>
    </xf>
    <xf numFmtId="10" fontId="3" fillId="0" borderId="98" xfId="20962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0" fontId="3" fillId="0" borderId="0" xfId="20962" applyNumberFormat="1" applyFont="1"/>
    <xf numFmtId="0" fontId="45" fillId="76" borderId="90" xfId="20964" applyFont="1" applyFill="1" applyBorder="1" applyAlignment="1">
      <alignment vertical="center"/>
    </xf>
    <xf numFmtId="0" fontId="45" fillId="76" borderId="87" xfId="20964" applyFont="1" applyFill="1" applyBorder="1" applyAlignment="1">
      <alignment vertical="center"/>
    </xf>
    <xf numFmtId="0" fontId="45" fillId="76" borderId="10" xfId="20964" applyFont="1" applyFill="1" applyBorder="1" applyAlignment="1">
      <alignment vertical="center"/>
    </xf>
    <xf numFmtId="0" fontId="108" fillId="70" borderId="92" xfId="20964" applyFont="1" applyFill="1" applyBorder="1" applyAlignment="1">
      <alignment horizontal="center" vertical="center"/>
    </xf>
    <xf numFmtId="0" fontId="108" fillId="70" borderId="10" xfId="20964" applyFont="1" applyFill="1" applyBorder="1" applyAlignment="1">
      <alignment horizontal="left" vertical="center" wrapText="1"/>
    </xf>
    <xf numFmtId="164" fontId="108" fillId="0" borderId="84" xfId="7" applyNumberFormat="1" applyFont="1" applyFill="1" applyBorder="1" applyAlignment="1" applyProtection="1">
      <alignment horizontal="right" vertical="center"/>
      <protection locked="0"/>
    </xf>
    <xf numFmtId="0" fontId="109" fillId="77" borderId="84" xfId="20964" applyFont="1" applyFill="1" applyBorder="1" applyAlignment="1">
      <alignment horizontal="center" vertical="center"/>
    </xf>
    <xf numFmtId="0" fontId="109" fillId="77" borderId="87" xfId="20964" applyFont="1" applyFill="1" applyBorder="1" applyAlignment="1">
      <alignment vertical="top" wrapText="1"/>
    </xf>
    <xf numFmtId="164" fontId="45" fillId="76" borderId="10" xfId="7" applyNumberFormat="1" applyFont="1" applyFill="1" applyBorder="1" applyAlignment="1">
      <alignment horizontal="right" vertical="center"/>
    </xf>
    <xf numFmtId="0" fontId="110" fillId="70" borderId="92" xfId="20964" applyFont="1" applyFill="1" applyBorder="1" applyAlignment="1">
      <alignment horizontal="center" vertical="center"/>
    </xf>
    <xf numFmtId="0" fontId="108" fillId="70" borderId="87" xfId="20964" applyFont="1" applyFill="1" applyBorder="1" applyAlignment="1">
      <alignment vertical="center" wrapText="1"/>
    </xf>
    <xf numFmtId="0" fontId="108" fillId="70" borderId="10" xfId="20964" applyFont="1" applyFill="1" applyBorder="1" applyAlignment="1">
      <alignment horizontal="left" vertical="center"/>
    </xf>
    <xf numFmtId="0" fontId="110" fillId="3" borderId="92" xfId="20964" applyFont="1" applyFill="1" applyBorder="1" applyAlignment="1">
      <alignment horizontal="center" vertical="center"/>
    </xf>
    <xf numFmtId="0" fontId="108" fillId="3" borderId="10" xfId="20964" applyFont="1" applyFill="1" applyBorder="1" applyAlignment="1">
      <alignment horizontal="left" vertical="center"/>
    </xf>
    <xf numFmtId="0" fontId="110" fillId="0" borderId="92" xfId="20964" applyFont="1" applyFill="1" applyBorder="1" applyAlignment="1">
      <alignment horizontal="center" vertical="center"/>
    </xf>
    <xf numFmtId="0" fontId="108" fillId="0" borderId="10" xfId="20964" applyFont="1" applyFill="1" applyBorder="1" applyAlignment="1">
      <alignment horizontal="left" vertical="center"/>
    </xf>
    <xf numFmtId="0" fontId="112" fillId="77" borderId="84" xfId="20964" applyFont="1" applyFill="1" applyBorder="1" applyAlignment="1">
      <alignment horizontal="center" vertical="center"/>
    </xf>
    <xf numFmtId="0" fontId="109" fillId="77" borderId="87" xfId="20964" applyFont="1" applyFill="1" applyBorder="1" applyAlignment="1">
      <alignment vertical="center"/>
    </xf>
    <xf numFmtId="164" fontId="108" fillId="77" borderId="84" xfId="7" applyNumberFormat="1" applyFont="1" applyFill="1" applyBorder="1" applyAlignment="1" applyProtection="1">
      <alignment horizontal="right" vertical="center"/>
      <protection locked="0"/>
    </xf>
    <xf numFmtId="0" fontId="109" fillId="76" borderId="90" xfId="20964" applyFont="1" applyFill="1" applyBorder="1" applyAlignment="1">
      <alignment vertical="center"/>
    </xf>
    <xf numFmtId="0" fontId="109" fillId="76" borderId="87" xfId="20964" applyFont="1" applyFill="1" applyBorder="1" applyAlignment="1">
      <alignment vertical="center"/>
    </xf>
    <xf numFmtId="164" fontId="109" fillId="76" borderId="10" xfId="7" applyNumberFormat="1" applyFont="1" applyFill="1" applyBorder="1" applyAlignment="1">
      <alignment horizontal="right" vertical="center"/>
    </xf>
    <xf numFmtId="0" fontId="113" fillId="3" borderId="92" xfId="20964" applyFont="1" applyFill="1" applyBorder="1" applyAlignment="1">
      <alignment horizontal="center" vertical="center"/>
    </xf>
    <xf numFmtId="0" fontId="114" fillId="77" borderId="84" xfId="20964" applyFont="1" applyFill="1" applyBorder="1" applyAlignment="1">
      <alignment horizontal="center" vertical="center"/>
    </xf>
    <xf numFmtId="0" fontId="45" fillId="77" borderId="87" xfId="20964" applyFont="1" applyFill="1" applyBorder="1" applyAlignment="1">
      <alignment vertical="center"/>
    </xf>
    <xf numFmtId="0" fontId="113" fillId="70" borderId="92" xfId="20964" applyFont="1" applyFill="1" applyBorder="1" applyAlignment="1">
      <alignment horizontal="center" vertical="center"/>
    </xf>
    <xf numFmtId="164" fontId="108" fillId="3" borderId="84" xfId="7" applyNumberFormat="1" applyFont="1" applyFill="1" applyBorder="1" applyAlignment="1" applyProtection="1">
      <alignment horizontal="right" vertical="center"/>
      <protection locked="0"/>
    </xf>
    <xf numFmtId="0" fontId="114" fillId="3" borderId="84" xfId="20964" applyFont="1" applyFill="1" applyBorder="1" applyAlignment="1">
      <alignment horizontal="center" vertical="center"/>
    </xf>
    <xf numFmtId="0" fontId="45" fillId="3" borderId="87" xfId="20964" applyFont="1" applyFill="1" applyBorder="1" applyAlignment="1">
      <alignment vertical="center"/>
    </xf>
    <xf numFmtId="10" fontId="108" fillId="0" borderId="84" xfId="20962" applyNumberFormat="1" applyFont="1" applyFill="1" applyBorder="1" applyAlignment="1" applyProtection="1">
      <alignment horizontal="right" vertical="center"/>
      <protection locked="0"/>
    </xf>
    <xf numFmtId="0" fontId="110" fillId="70" borderId="84" xfId="20964" applyFont="1" applyFill="1" applyBorder="1" applyAlignment="1">
      <alignment horizontal="center" vertical="center"/>
    </xf>
    <xf numFmtId="0" fontId="19" fillId="70" borderId="84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5" fillId="0" borderId="84" xfId="0" applyFont="1" applyBorder="1"/>
    <xf numFmtId="14" fontId="2" fillId="0" borderId="0" xfId="0" applyNumberFormat="1" applyFont="1"/>
    <xf numFmtId="194" fontId="2" fillId="0" borderId="0" xfId="11" applyNumberFormat="1" applyFont="1" applyFill="1" applyBorder="1" applyAlignment="1" applyProtection="1"/>
    <xf numFmtId="194" fontId="0" fillId="0" borderId="0" xfId="0" applyNumberFormat="1"/>
    <xf numFmtId="194" fontId="84" fillId="0" borderId="0" xfId="0" applyNumberFormat="1" applyFont="1"/>
    <xf numFmtId="194" fontId="3" fillId="0" borderId="0" xfId="0" applyNumberFormat="1" applyFont="1" applyFill="1"/>
    <xf numFmtId="194" fontId="95" fillId="0" borderId="0" xfId="11" applyNumberFormat="1" applyFont="1" applyFill="1" applyBorder="1" applyAlignment="1" applyProtection="1"/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0" fontId="2" fillId="0" borderId="90" xfId="0" applyFont="1" applyBorder="1" applyAlignment="1">
      <alignment wrapText="1"/>
    </xf>
    <xf numFmtId="165" fontId="84" fillId="0" borderId="88" xfId="20962" applyNumberFormat="1" applyFont="1" applyBorder="1" applyAlignment="1"/>
    <xf numFmtId="10" fontId="84" fillId="0" borderId="88" xfId="20962" applyNumberFormat="1" applyFont="1" applyBorder="1" applyAlignment="1"/>
    <xf numFmtId="0" fontId="94" fillId="0" borderId="69" xfId="0" applyFont="1" applyBorder="1" applyAlignment="1">
      <alignment horizontal="left" wrapText="1"/>
    </xf>
    <xf numFmtId="0" fontId="94" fillId="0" borderId="68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0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4" xfId="0" applyFont="1" applyFill="1" applyBorder="1" applyAlignment="1">
      <alignment horizontal="center" vertical="center" wrapText="1"/>
    </xf>
    <xf numFmtId="0" fontId="84" fillId="0" borderId="84" xfId="0" applyFont="1" applyFill="1" applyBorder="1" applyAlignment="1">
      <alignment horizontal="center" vertical="center" wrapText="1"/>
    </xf>
    <xf numFmtId="0" fontId="45" fillId="0" borderId="84" xfId="11" applyFont="1" applyFill="1" applyBorder="1" applyAlignment="1" applyProtection="1">
      <alignment horizontal="center" vertical="center" wrapText="1"/>
    </xf>
    <xf numFmtId="0" fontId="45" fillId="0" borderId="85" xfId="11" applyFont="1" applyFill="1" applyBorder="1" applyAlignment="1" applyProtection="1">
      <alignment horizontal="center" vertical="center" wrapText="1"/>
    </xf>
    <xf numFmtId="0" fontId="45" fillId="0" borderId="74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3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6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5" xfId="13" applyFont="1" applyFill="1" applyBorder="1" applyAlignment="1" applyProtection="1">
      <alignment horizontal="center" vertical="center" wrapText="1"/>
      <protection locked="0"/>
    </xf>
    <xf numFmtId="0" fontId="99" fillId="3" borderId="67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3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6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5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86" fillId="0" borderId="78" xfId="0" applyFont="1" applyBorder="1" applyAlignment="1">
      <alignment horizontal="center"/>
    </xf>
    <xf numFmtId="0" fontId="86" fillId="0" borderId="79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3"/>
      <c r="B1" s="231" t="s">
        <v>355</v>
      </c>
      <c r="C1" s="183"/>
    </row>
    <row r="2" spans="1:3">
      <c r="A2" s="232">
        <v>1</v>
      </c>
      <c r="B2" s="394" t="s">
        <v>356</v>
      </c>
      <c r="C2" s="504" t="s">
        <v>499</v>
      </c>
    </row>
    <row r="3" spans="1:3">
      <c r="A3" s="232">
        <v>2</v>
      </c>
      <c r="B3" s="395" t="s">
        <v>352</v>
      </c>
      <c r="C3" s="504" t="s">
        <v>500</v>
      </c>
    </row>
    <row r="4" spans="1:3">
      <c r="A4" s="232">
        <v>3</v>
      </c>
      <c r="B4" s="396" t="s">
        <v>357</v>
      </c>
      <c r="C4" s="504" t="s">
        <v>501</v>
      </c>
    </row>
    <row r="5" spans="1:3">
      <c r="A5" s="233">
        <v>4</v>
      </c>
      <c r="B5" s="397" t="s">
        <v>353</v>
      </c>
      <c r="C5" s="504" t="s">
        <v>502</v>
      </c>
    </row>
    <row r="6" spans="1:3" s="234" customFormat="1" ht="45.75" customHeight="1">
      <c r="A6" s="515" t="s">
        <v>438</v>
      </c>
      <c r="B6" s="516"/>
      <c r="C6" s="516"/>
    </row>
    <row r="7" spans="1:3" ht="15">
      <c r="A7" s="235" t="s">
        <v>34</v>
      </c>
      <c r="B7" s="231" t="s">
        <v>354</v>
      </c>
    </row>
    <row r="8" spans="1:3">
      <c r="A8" s="183">
        <v>1</v>
      </c>
      <c r="B8" s="281" t="s">
        <v>25</v>
      </c>
    </row>
    <row r="9" spans="1:3">
      <c r="A9" s="183">
        <v>2</v>
      </c>
      <c r="B9" s="282" t="s">
        <v>26</v>
      </c>
    </row>
    <row r="10" spans="1:3">
      <c r="A10" s="183">
        <v>3</v>
      </c>
      <c r="B10" s="282" t="s">
        <v>27</v>
      </c>
    </row>
    <row r="11" spans="1:3">
      <c r="A11" s="183">
        <v>4</v>
      </c>
      <c r="B11" s="282" t="s">
        <v>28</v>
      </c>
      <c r="C11" s="109"/>
    </row>
    <row r="12" spans="1:3">
      <c r="A12" s="183">
        <v>5</v>
      </c>
      <c r="B12" s="282" t="s">
        <v>29</v>
      </c>
    </row>
    <row r="13" spans="1:3">
      <c r="A13" s="183">
        <v>6</v>
      </c>
      <c r="B13" s="283" t="s">
        <v>364</v>
      </c>
    </row>
    <row r="14" spans="1:3">
      <c r="A14" s="183">
        <v>7</v>
      </c>
      <c r="B14" s="282" t="s">
        <v>358</v>
      </c>
    </row>
    <row r="15" spans="1:3">
      <c r="A15" s="183">
        <v>8</v>
      </c>
      <c r="B15" s="282" t="s">
        <v>359</v>
      </c>
    </row>
    <row r="16" spans="1:3">
      <c r="A16" s="183">
        <v>9</v>
      </c>
      <c r="B16" s="282" t="s">
        <v>30</v>
      </c>
    </row>
    <row r="17" spans="1:2">
      <c r="A17" s="393" t="s">
        <v>437</v>
      </c>
      <c r="B17" s="392" t="s">
        <v>421</v>
      </c>
    </row>
    <row r="18" spans="1:2">
      <c r="A18" s="183">
        <v>10</v>
      </c>
      <c r="B18" s="282" t="s">
        <v>31</v>
      </c>
    </row>
    <row r="19" spans="1:2">
      <c r="A19" s="183">
        <v>11</v>
      </c>
      <c r="B19" s="283" t="s">
        <v>360</v>
      </c>
    </row>
    <row r="20" spans="1:2">
      <c r="A20" s="183">
        <v>12</v>
      </c>
      <c r="B20" s="283" t="s">
        <v>32</v>
      </c>
    </row>
    <row r="21" spans="1:2">
      <c r="A21" s="183">
        <v>13</v>
      </c>
      <c r="B21" s="284" t="s">
        <v>361</v>
      </c>
    </row>
    <row r="22" spans="1:2">
      <c r="A22" s="183">
        <v>14</v>
      </c>
      <c r="B22" s="281" t="s">
        <v>388</v>
      </c>
    </row>
    <row r="23" spans="1:2">
      <c r="A23" s="236">
        <v>15</v>
      </c>
      <c r="B23" s="283" t="s">
        <v>33</v>
      </c>
    </row>
    <row r="24" spans="1:2">
      <c r="A24" s="112"/>
      <c r="B24" s="20"/>
    </row>
    <row r="25" spans="1:2">
      <c r="A25" s="112"/>
      <c r="B25" s="20"/>
    </row>
    <row r="26" spans="1:2">
      <c r="A26" s="112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="90" zoomScaleNormal="9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6" sqref="B6"/>
    </sheetView>
  </sheetViews>
  <sheetFormatPr defaultColWidth="9.140625" defaultRowHeight="12.75"/>
  <cols>
    <col min="1" max="1" width="9.5703125" style="11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">
        <v>499</v>
      </c>
    </row>
    <row r="2" spans="1:3" s="99" customFormat="1" ht="15.75" customHeight="1">
      <c r="A2" s="99" t="s">
        <v>36</v>
      </c>
      <c r="B2" s="506">
        <f>'1. key ratios '!B2</f>
        <v>43646</v>
      </c>
    </row>
    <row r="3" spans="1:3" s="99" customFormat="1" ht="15.75" customHeight="1"/>
    <row r="4" spans="1:3" ht="13.5" thickBot="1">
      <c r="A4" s="112" t="s">
        <v>256</v>
      </c>
      <c r="B4" s="164" t="s">
        <v>255</v>
      </c>
    </row>
    <row r="5" spans="1:3">
      <c r="A5" s="113" t="s">
        <v>11</v>
      </c>
      <c r="B5" s="114"/>
      <c r="C5" s="115" t="s">
        <v>78</v>
      </c>
    </row>
    <row r="6" spans="1:3">
      <c r="A6" s="116">
        <v>1</v>
      </c>
      <c r="B6" s="117" t="s">
        <v>254</v>
      </c>
      <c r="C6" s="118">
        <f>SUM(C7:C11)</f>
        <v>1524647385.3800001</v>
      </c>
    </row>
    <row r="7" spans="1:3">
      <c r="A7" s="116">
        <v>2</v>
      </c>
      <c r="B7" s="119" t="s">
        <v>253</v>
      </c>
      <c r="C7" s="120">
        <v>27993660.18</v>
      </c>
    </row>
    <row r="8" spans="1:3">
      <c r="A8" s="116">
        <v>3</v>
      </c>
      <c r="B8" s="121" t="s">
        <v>252</v>
      </c>
      <c r="C8" s="120">
        <v>190947619.19999999</v>
      </c>
    </row>
    <row r="9" spans="1:3">
      <c r="A9" s="116">
        <v>4</v>
      </c>
      <c r="B9" s="121" t="s">
        <v>251</v>
      </c>
      <c r="C9" s="120">
        <v>35415442</v>
      </c>
    </row>
    <row r="10" spans="1:3">
      <c r="A10" s="116">
        <v>5</v>
      </c>
      <c r="B10" s="121" t="s">
        <v>250</v>
      </c>
      <c r="C10" s="120"/>
    </row>
    <row r="11" spans="1:3">
      <c r="A11" s="116">
        <v>6</v>
      </c>
      <c r="B11" s="122" t="s">
        <v>249</v>
      </c>
      <c r="C11" s="120">
        <v>1270290664</v>
      </c>
    </row>
    <row r="12" spans="1:3" s="84" customFormat="1">
      <c r="A12" s="116">
        <v>7</v>
      </c>
      <c r="B12" s="117" t="s">
        <v>248</v>
      </c>
      <c r="C12" s="123">
        <f>SUM(C13:C27)</f>
        <v>138715367.36099994</v>
      </c>
    </row>
    <row r="13" spans="1:3" s="84" customFormat="1">
      <c r="A13" s="116">
        <v>8</v>
      </c>
      <c r="B13" s="124" t="s">
        <v>247</v>
      </c>
      <c r="C13" s="125">
        <v>35415442</v>
      </c>
    </row>
    <row r="14" spans="1:3" s="84" customFormat="1" ht="25.5">
      <c r="A14" s="116">
        <v>9</v>
      </c>
      <c r="B14" s="126" t="s">
        <v>246</v>
      </c>
      <c r="C14" s="125">
        <v>0</v>
      </c>
    </row>
    <row r="15" spans="1:3" s="84" customFormat="1">
      <c r="A15" s="116">
        <v>10</v>
      </c>
      <c r="B15" s="127" t="s">
        <v>245</v>
      </c>
      <c r="C15" s="125">
        <v>89403003.969999999</v>
      </c>
    </row>
    <row r="16" spans="1:3" s="84" customFormat="1">
      <c r="A16" s="116">
        <v>11</v>
      </c>
      <c r="B16" s="128" t="s">
        <v>244</v>
      </c>
      <c r="C16" s="125">
        <v>0</v>
      </c>
    </row>
    <row r="17" spans="1:3" s="84" customFormat="1">
      <c r="A17" s="116">
        <v>12</v>
      </c>
      <c r="B17" s="127" t="s">
        <v>243</v>
      </c>
      <c r="C17" s="125">
        <v>1510264.2</v>
      </c>
    </row>
    <row r="18" spans="1:3" s="84" customFormat="1">
      <c r="A18" s="116">
        <v>13</v>
      </c>
      <c r="B18" s="127" t="s">
        <v>242</v>
      </c>
      <c r="C18" s="125">
        <v>0</v>
      </c>
    </row>
    <row r="19" spans="1:3" s="84" customFormat="1">
      <c r="A19" s="116">
        <v>14</v>
      </c>
      <c r="B19" s="127" t="s">
        <v>241</v>
      </c>
      <c r="C19" s="125">
        <v>0</v>
      </c>
    </row>
    <row r="20" spans="1:3" s="84" customFormat="1">
      <c r="A20" s="116">
        <v>15</v>
      </c>
      <c r="B20" s="127" t="s">
        <v>240</v>
      </c>
      <c r="C20" s="125">
        <v>0</v>
      </c>
    </row>
    <row r="21" spans="1:3" s="84" customFormat="1" ht="25.5">
      <c r="A21" s="116">
        <v>16</v>
      </c>
      <c r="B21" s="126" t="s">
        <v>239</v>
      </c>
      <c r="C21" s="125">
        <v>0</v>
      </c>
    </row>
    <row r="22" spans="1:3" s="84" customFormat="1">
      <c r="A22" s="116">
        <v>17</v>
      </c>
      <c r="B22" s="129" t="s">
        <v>238</v>
      </c>
      <c r="C22" s="125">
        <v>12196364.18</v>
      </c>
    </row>
    <row r="23" spans="1:3" s="84" customFormat="1">
      <c r="A23" s="116">
        <v>18</v>
      </c>
      <c r="B23" s="126" t="s">
        <v>237</v>
      </c>
      <c r="C23" s="125">
        <v>190293.01099996269</v>
      </c>
    </row>
    <row r="24" spans="1:3" s="84" customFormat="1" ht="25.5">
      <c r="A24" s="116">
        <v>19</v>
      </c>
      <c r="B24" s="126" t="s">
        <v>214</v>
      </c>
      <c r="C24" s="125">
        <v>0</v>
      </c>
    </row>
    <row r="25" spans="1:3" s="84" customFormat="1">
      <c r="A25" s="116">
        <v>20</v>
      </c>
      <c r="B25" s="130" t="s">
        <v>236</v>
      </c>
      <c r="C25" s="125">
        <v>0</v>
      </c>
    </row>
    <row r="26" spans="1:3" s="84" customFormat="1">
      <c r="A26" s="116">
        <v>21</v>
      </c>
      <c r="B26" s="130" t="s">
        <v>235</v>
      </c>
      <c r="C26" s="125">
        <v>0</v>
      </c>
    </row>
    <row r="27" spans="1:3" s="84" customFormat="1">
      <c r="A27" s="116">
        <v>22</v>
      </c>
      <c r="B27" s="130" t="s">
        <v>234</v>
      </c>
      <c r="C27" s="125">
        <v>0</v>
      </c>
    </row>
    <row r="28" spans="1:3" s="84" customFormat="1">
      <c r="A28" s="116">
        <v>23</v>
      </c>
      <c r="B28" s="131" t="s">
        <v>233</v>
      </c>
      <c r="C28" s="123">
        <f>C6-C12</f>
        <v>1385932018.0190001</v>
      </c>
    </row>
    <row r="29" spans="1:3" s="84" customFormat="1">
      <c r="A29" s="132"/>
      <c r="B29" s="133"/>
      <c r="C29" s="125"/>
    </row>
    <row r="30" spans="1:3" s="84" customFormat="1">
      <c r="A30" s="132">
        <v>24</v>
      </c>
      <c r="B30" s="131" t="s">
        <v>232</v>
      </c>
      <c r="C30" s="123">
        <f>C31+C34</f>
        <v>286870000</v>
      </c>
    </row>
    <row r="31" spans="1:3" s="84" customFormat="1">
      <c r="A31" s="132">
        <v>25</v>
      </c>
      <c r="B31" s="121" t="s">
        <v>231</v>
      </c>
      <c r="C31" s="134">
        <f>C32+C33</f>
        <v>0</v>
      </c>
    </row>
    <row r="32" spans="1:3" s="84" customFormat="1">
      <c r="A32" s="132">
        <v>26</v>
      </c>
      <c r="B32" s="135" t="s">
        <v>313</v>
      </c>
      <c r="C32" s="125"/>
    </row>
    <row r="33" spans="1:3" s="84" customFormat="1">
      <c r="A33" s="132">
        <v>27</v>
      </c>
      <c r="B33" s="135" t="s">
        <v>230</v>
      </c>
      <c r="C33" s="125"/>
    </row>
    <row r="34" spans="1:3" s="84" customFormat="1">
      <c r="A34" s="132">
        <v>28</v>
      </c>
      <c r="B34" s="121" t="s">
        <v>229</v>
      </c>
      <c r="C34" s="125">
        <v>286870000</v>
      </c>
    </row>
    <row r="35" spans="1:3" s="84" customFormat="1">
      <c r="A35" s="132">
        <v>29</v>
      </c>
      <c r="B35" s="131" t="s">
        <v>228</v>
      </c>
      <c r="C35" s="123">
        <f>SUM(C36:C40)</f>
        <v>0</v>
      </c>
    </row>
    <row r="36" spans="1:3" s="84" customFormat="1">
      <c r="A36" s="132">
        <v>30</v>
      </c>
      <c r="B36" s="126" t="s">
        <v>227</v>
      </c>
      <c r="C36" s="125"/>
    </row>
    <row r="37" spans="1:3" s="84" customFormat="1">
      <c r="A37" s="132">
        <v>31</v>
      </c>
      <c r="B37" s="127" t="s">
        <v>226</v>
      </c>
      <c r="C37" s="125"/>
    </row>
    <row r="38" spans="1:3" s="84" customFormat="1" ht="25.5">
      <c r="A38" s="132">
        <v>32</v>
      </c>
      <c r="B38" s="126" t="s">
        <v>225</v>
      </c>
      <c r="C38" s="125"/>
    </row>
    <row r="39" spans="1:3" s="84" customFormat="1" ht="25.5">
      <c r="A39" s="132">
        <v>33</v>
      </c>
      <c r="B39" s="126" t="s">
        <v>214</v>
      </c>
      <c r="C39" s="125"/>
    </row>
    <row r="40" spans="1:3" s="84" customFormat="1">
      <c r="A40" s="132">
        <v>34</v>
      </c>
      <c r="B40" s="130" t="s">
        <v>224</v>
      </c>
      <c r="C40" s="125"/>
    </row>
    <row r="41" spans="1:3" s="84" customFormat="1">
      <c r="A41" s="132">
        <v>35</v>
      </c>
      <c r="B41" s="131" t="s">
        <v>223</v>
      </c>
      <c r="C41" s="123">
        <f>C30-C35</f>
        <v>286870000</v>
      </c>
    </row>
    <row r="42" spans="1:3" s="84" customFormat="1">
      <c r="A42" s="132"/>
      <c r="B42" s="133"/>
      <c r="C42" s="125"/>
    </row>
    <row r="43" spans="1:3" s="84" customFormat="1">
      <c r="A43" s="132">
        <v>36</v>
      </c>
      <c r="B43" s="136" t="s">
        <v>222</v>
      </c>
      <c r="C43" s="123">
        <f>SUM(C44:C46)</f>
        <v>423425368.26631832</v>
      </c>
    </row>
    <row r="44" spans="1:3" s="84" customFormat="1">
      <c r="A44" s="132">
        <v>37</v>
      </c>
      <c r="B44" s="121" t="s">
        <v>221</v>
      </c>
      <c r="C44" s="125">
        <v>286870000</v>
      </c>
    </row>
    <row r="45" spans="1:3" s="84" customFormat="1">
      <c r="A45" s="132">
        <v>38</v>
      </c>
      <c r="B45" s="121" t="s">
        <v>220</v>
      </c>
      <c r="C45" s="125">
        <v>0</v>
      </c>
    </row>
    <row r="46" spans="1:3" s="84" customFormat="1">
      <c r="A46" s="132">
        <v>39</v>
      </c>
      <c r="B46" s="121" t="s">
        <v>219</v>
      </c>
      <c r="C46" s="125">
        <v>136555368.26631829</v>
      </c>
    </row>
    <row r="47" spans="1:3" s="84" customFormat="1">
      <c r="A47" s="132">
        <v>40</v>
      </c>
      <c r="B47" s="136" t="s">
        <v>218</v>
      </c>
      <c r="C47" s="123">
        <f>SUM(C48:C51)</f>
        <v>0</v>
      </c>
    </row>
    <row r="48" spans="1:3" s="84" customFormat="1">
      <c r="A48" s="132">
        <v>41</v>
      </c>
      <c r="B48" s="126" t="s">
        <v>217</v>
      </c>
      <c r="C48" s="125"/>
    </row>
    <row r="49" spans="1:3" s="84" customFormat="1">
      <c r="A49" s="132">
        <v>42</v>
      </c>
      <c r="B49" s="127" t="s">
        <v>216</v>
      </c>
      <c r="C49" s="125"/>
    </row>
    <row r="50" spans="1:3" s="84" customFormat="1">
      <c r="A50" s="132">
        <v>43</v>
      </c>
      <c r="B50" s="126" t="s">
        <v>215</v>
      </c>
      <c r="C50" s="125"/>
    </row>
    <row r="51" spans="1:3" s="84" customFormat="1" ht="25.5">
      <c r="A51" s="132">
        <v>44</v>
      </c>
      <c r="B51" s="126" t="s">
        <v>214</v>
      </c>
      <c r="C51" s="125"/>
    </row>
    <row r="52" spans="1:3" s="84" customFormat="1" ht="13.5" thickBot="1">
      <c r="A52" s="137">
        <v>45</v>
      </c>
      <c r="B52" s="138" t="s">
        <v>213</v>
      </c>
      <c r="C52" s="139">
        <f>C43-C47</f>
        <v>423425368.26631832</v>
      </c>
    </row>
    <row r="55" spans="1:3">
      <c r="B55" s="4" t="s">
        <v>12</v>
      </c>
    </row>
  </sheetData>
  <dataValidations disablePrompts="1"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showGridLines="0" workbookViewId="0"/>
  </sheetViews>
  <sheetFormatPr defaultColWidth="9.140625" defaultRowHeight="12.75"/>
  <cols>
    <col min="1" max="1" width="9.42578125" style="298" bestFit="1" customWidth="1"/>
    <col min="2" max="2" width="59" style="298" customWidth="1"/>
    <col min="3" max="3" width="16.7109375" style="298" bestFit="1" customWidth="1"/>
    <col min="4" max="4" width="16" style="298" bestFit="1" customWidth="1"/>
    <col min="5" max="16384" width="9.140625" style="298"/>
  </cols>
  <sheetData>
    <row r="1" spans="1:4" ht="15">
      <c r="A1" s="363" t="s">
        <v>35</v>
      </c>
      <c r="B1" s="364" t="s">
        <v>499</v>
      </c>
    </row>
    <row r="2" spans="1:4" s="264" customFormat="1" ht="15.75" customHeight="1">
      <c r="A2" s="264" t="s">
        <v>36</v>
      </c>
      <c r="B2" s="510">
        <f>'1. key ratios '!B2</f>
        <v>43646</v>
      </c>
    </row>
    <row r="3" spans="1:4" s="264" customFormat="1" ht="15.75" customHeight="1"/>
    <row r="4" spans="1:4" ht="13.5" thickBot="1">
      <c r="A4" s="325" t="s">
        <v>420</v>
      </c>
      <c r="B4" s="375" t="s">
        <v>421</v>
      </c>
    </row>
    <row r="5" spans="1:4" s="376" customFormat="1">
      <c r="A5" s="537" t="s">
        <v>424</v>
      </c>
      <c r="B5" s="538"/>
      <c r="C5" s="365" t="s">
        <v>422</v>
      </c>
      <c r="D5" s="366" t="s">
        <v>423</v>
      </c>
    </row>
    <row r="6" spans="1:4" s="377" customFormat="1">
      <c r="A6" s="367">
        <v>1</v>
      </c>
      <c r="B6" s="368" t="s">
        <v>425</v>
      </c>
      <c r="C6" s="368"/>
      <c r="D6" s="369"/>
    </row>
    <row r="7" spans="1:4" s="377" customFormat="1">
      <c r="A7" s="370" t="s">
        <v>411</v>
      </c>
      <c r="B7" s="371" t="s">
        <v>426</v>
      </c>
      <c r="C7" s="439">
        <v>4.4999999999999998E-2</v>
      </c>
      <c r="D7" s="443">
        <v>565145316.32535636</v>
      </c>
    </row>
    <row r="8" spans="1:4" s="377" customFormat="1">
      <c r="A8" s="370" t="s">
        <v>412</v>
      </c>
      <c r="B8" s="371" t="s">
        <v>427</v>
      </c>
      <c r="C8" s="439">
        <v>0.06</v>
      </c>
      <c r="D8" s="443">
        <v>753527088.43380845</v>
      </c>
    </row>
    <row r="9" spans="1:4" s="377" customFormat="1">
      <c r="A9" s="370" t="s">
        <v>413</v>
      </c>
      <c r="B9" s="371" t="s">
        <v>428</v>
      </c>
      <c r="C9" s="439">
        <v>0.08</v>
      </c>
      <c r="D9" s="443">
        <v>1004702784.5784112</v>
      </c>
    </row>
    <row r="10" spans="1:4" s="377" customFormat="1">
      <c r="A10" s="367" t="s">
        <v>414</v>
      </c>
      <c r="B10" s="368" t="s">
        <v>429</v>
      </c>
      <c r="C10" s="440"/>
      <c r="D10" s="444"/>
    </row>
    <row r="11" spans="1:4" s="378" customFormat="1">
      <c r="A11" s="372" t="s">
        <v>415</v>
      </c>
      <c r="B11" s="373" t="s">
        <v>430</v>
      </c>
      <c r="C11" s="441">
        <v>2.5000000000000001E-2</v>
      </c>
      <c r="D11" s="445">
        <v>313969620.18075353</v>
      </c>
    </row>
    <row r="12" spans="1:4" s="378" customFormat="1">
      <c r="A12" s="372" t="s">
        <v>416</v>
      </c>
      <c r="B12" s="373" t="s">
        <v>431</v>
      </c>
      <c r="C12" s="441">
        <v>0</v>
      </c>
      <c r="D12" s="445">
        <v>0</v>
      </c>
    </row>
    <row r="13" spans="1:4" s="378" customFormat="1">
      <c r="A13" s="372" t="s">
        <v>417</v>
      </c>
      <c r="B13" s="373" t="s">
        <v>432</v>
      </c>
      <c r="C13" s="441">
        <v>0.01</v>
      </c>
      <c r="D13" s="445">
        <v>125587848.0723014</v>
      </c>
    </row>
    <row r="14" spans="1:4" s="378" customFormat="1">
      <c r="A14" s="367" t="s">
        <v>418</v>
      </c>
      <c r="B14" s="368" t="s">
        <v>433</v>
      </c>
      <c r="C14" s="440"/>
      <c r="D14" s="444"/>
    </row>
    <row r="15" spans="1:4" s="378" customFormat="1">
      <c r="A15" s="372">
        <v>3.1</v>
      </c>
      <c r="B15" s="373" t="s">
        <v>439</v>
      </c>
      <c r="C15" s="441">
        <v>1.5600163867470256E-2</v>
      </c>
      <c r="D15" s="445">
        <v>195919100.96908605</v>
      </c>
    </row>
    <row r="16" spans="1:4" s="378" customFormat="1">
      <c r="A16" s="372">
        <v>3.2</v>
      </c>
      <c r="B16" s="373" t="s">
        <v>440</v>
      </c>
      <c r="C16" s="441">
        <v>2.0871318663410469E-2</v>
      </c>
      <c r="D16" s="445">
        <v>262118399.73689827</v>
      </c>
    </row>
    <row r="17" spans="1:6" s="377" customFormat="1" ht="13.5" thickBot="1">
      <c r="A17" s="372">
        <v>3.3</v>
      </c>
      <c r="B17" s="373" t="s">
        <v>441</v>
      </c>
      <c r="C17" s="441">
        <v>4.5698950220697747E-2</v>
      </c>
      <c r="D17" s="445">
        <v>573923281.73806536</v>
      </c>
    </row>
    <row r="18" spans="1:6" s="376" customFormat="1">
      <c r="A18" s="539" t="s">
        <v>436</v>
      </c>
      <c r="B18" s="540"/>
      <c r="C18" s="365" t="s">
        <v>422</v>
      </c>
      <c r="D18" s="366" t="s">
        <v>423</v>
      </c>
    </row>
    <row r="19" spans="1:6" s="377" customFormat="1">
      <c r="A19" s="374">
        <v>4</v>
      </c>
      <c r="B19" s="373" t="s">
        <v>434</v>
      </c>
      <c r="C19" s="441">
        <v>9.560016386747025E-2</v>
      </c>
      <c r="D19" s="443">
        <v>1200621885.5474973</v>
      </c>
    </row>
    <row r="20" spans="1:6" s="377" customFormat="1">
      <c r="A20" s="374">
        <v>5</v>
      </c>
      <c r="B20" s="373" t="s">
        <v>145</v>
      </c>
      <c r="C20" s="441">
        <v>0.11587131866341045</v>
      </c>
      <c r="D20" s="443">
        <v>1455202956.4237614</v>
      </c>
    </row>
    <row r="21" spans="1:6" s="377" customFormat="1" ht="13.5" thickBot="1">
      <c r="A21" s="379" t="s">
        <v>419</v>
      </c>
      <c r="B21" s="380" t="s">
        <v>435</v>
      </c>
      <c r="C21" s="442">
        <v>0.16069895022069774</v>
      </c>
      <c r="D21" s="446">
        <v>2018183534.5695314</v>
      </c>
    </row>
    <row r="22" spans="1:6">
      <c r="F22" s="325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6" sqref="B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18.7109375" style="449" customWidth="1"/>
    <col min="6" max="6" width="18.28515625" style="5" customWidth="1"/>
    <col min="7" max="16384" width="9.140625" style="5"/>
  </cols>
  <sheetData>
    <row r="1" spans="1:6">
      <c r="A1" s="2" t="s">
        <v>35</v>
      </c>
      <c r="B1" s="3" t="s">
        <v>499</v>
      </c>
      <c r="E1" s="447"/>
    </row>
    <row r="2" spans="1:6" s="99" customFormat="1" ht="12.75">
      <c r="A2" s="2" t="s">
        <v>36</v>
      </c>
      <c r="B2" s="506">
        <f>'1. key ratios '!B2</f>
        <v>43646</v>
      </c>
      <c r="E2" s="448"/>
    </row>
    <row r="3" spans="1:6" s="99" customFormat="1" ht="12.75">
      <c r="A3" s="140"/>
      <c r="E3" s="448"/>
    </row>
    <row r="4" spans="1:6" s="99" customFormat="1" ht="13.5" thickBot="1">
      <c r="A4" s="99" t="s">
        <v>91</v>
      </c>
      <c r="B4" s="256" t="s">
        <v>297</v>
      </c>
      <c r="D4" s="56" t="s">
        <v>78</v>
      </c>
      <c r="E4" s="448"/>
    </row>
    <row r="5" spans="1:6" ht="25.5">
      <c r="A5" s="141" t="s">
        <v>11</v>
      </c>
      <c r="B5" s="287" t="s">
        <v>351</v>
      </c>
      <c r="C5" s="142" t="s">
        <v>98</v>
      </c>
      <c r="D5" s="143" t="s">
        <v>99</v>
      </c>
    </row>
    <row r="6" spans="1:6" ht="15.75">
      <c r="A6" s="105">
        <v>1</v>
      </c>
      <c r="B6" s="144" t="s">
        <v>40</v>
      </c>
      <c r="C6" s="145">
        <v>486534198.38999999</v>
      </c>
      <c r="D6" s="410"/>
      <c r="E6" s="450"/>
      <c r="F6" s="453"/>
    </row>
    <row r="7" spans="1:6" ht="15.75">
      <c r="A7" s="105">
        <v>2</v>
      </c>
      <c r="B7" s="146" t="s">
        <v>41</v>
      </c>
      <c r="C7" s="147">
        <v>1817160244.3000002</v>
      </c>
      <c r="D7" s="411"/>
      <c r="E7" s="450"/>
      <c r="F7" s="453"/>
    </row>
    <row r="8" spans="1:6" ht="15.75">
      <c r="A8" s="105">
        <v>3</v>
      </c>
      <c r="B8" s="146" t="s">
        <v>42</v>
      </c>
      <c r="C8" s="147">
        <v>251200966.59999999</v>
      </c>
      <c r="D8" s="411"/>
      <c r="E8" s="450"/>
      <c r="F8" s="453"/>
    </row>
    <row r="9" spans="1:6" ht="15.75">
      <c r="A9" s="105">
        <v>4</v>
      </c>
      <c r="B9" s="146" t="s">
        <v>43</v>
      </c>
      <c r="C9" s="147">
        <v>303.24</v>
      </c>
      <c r="D9" s="411"/>
      <c r="E9" s="450"/>
      <c r="F9" s="453"/>
    </row>
    <row r="10" spans="1:6" ht="15.75">
      <c r="A10" s="105">
        <v>5</v>
      </c>
      <c r="B10" s="146" t="s">
        <v>44</v>
      </c>
      <c r="C10" s="147">
        <v>1702303703.085</v>
      </c>
      <c r="D10" s="411"/>
      <c r="E10" s="450"/>
      <c r="F10" s="453"/>
    </row>
    <row r="11" spans="1:6" ht="15.75">
      <c r="A11" s="105">
        <v>5.0999999999999996</v>
      </c>
      <c r="B11" s="257" t="s">
        <v>450</v>
      </c>
      <c r="C11" s="147">
        <v>-1152570</v>
      </c>
      <c r="D11" s="411"/>
      <c r="E11" s="451"/>
      <c r="F11" s="453"/>
    </row>
    <row r="12" spans="1:6" ht="15.75">
      <c r="A12" s="105">
        <v>6.1</v>
      </c>
      <c r="B12" s="407" t="s">
        <v>45</v>
      </c>
      <c r="C12" s="148">
        <v>9983642674.7129002</v>
      </c>
      <c r="D12" s="411"/>
      <c r="E12" s="451"/>
      <c r="F12" s="453"/>
    </row>
    <row r="13" spans="1:6" ht="15.75">
      <c r="A13" s="105">
        <v>6.2</v>
      </c>
      <c r="B13" s="257" t="s">
        <v>46</v>
      </c>
      <c r="C13" s="148">
        <v>-466633256.15270007</v>
      </c>
      <c r="D13" s="411"/>
      <c r="E13" s="450"/>
      <c r="F13" s="453"/>
    </row>
    <row r="14" spans="1:6" ht="15.75">
      <c r="A14" s="105" t="s">
        <v>451</v>
      </c>
      <c r="B14" s="408" t="s">
        <v>452</v>
      </c>
      <c r="C14" s="148">
        <v>-180183439</v>
      </c>
      <c r="D14" s="411"/>
      <c r="E14" s="450"/>
      <c r="F14" s="453"/>
    </row>
    <row r="15" spans="1:6" ht="15.75">
      <c r="A15" s="105">
        <v>6</v>
      </c>
      <c r="B15" s="146" t="s">
        <v>47</v>
      </c>
      <c r="C15" s="404">
        <f>C12+C13</f>
        <v>9517009418.5601997</v>
      </c>
      <c r="D15" s="411"/>
      <c r="E15" s="450"/>
      <c r="F15" s="453"/>
    </row>
    <row r="16" spans="1:6" ht="15.75">
      <c r="A16" s="105">
        <v>7</v>
      </c>
      <c r="B16" s="146" t="s">
        <v>48</v>
      </c>
      <c r="C16" s="147">
        <v>111990989.8458</v>
      </c>
      <c r="D16" s="411"/>
      <c r="E16" s="450"/>
      <c r="F16" s="453"/>
    </row>
    <row r="17" spans="1:6" ht="15.75">
      <c r="A17" s="105">
        <v>8</v>
      </c>
      <c r="B17" s="285" t="s">
        <v>209</v>
      </c>
      <c r="C17" s="147">
        <v>75910290.861000001</v>
      </c>
      <c r="D17" s="411"/>
      <c r="E17" s="450"/>
      <c r="F17" s="453"/>
    </row>
    <row r="18" spans="1:6" ht="15.75">
      <c r="A18" s="105">
        <v>9</v>
      </c>
      <c r="B18" s="146" t="s">
        <v>49</v>
      </c>
      <c r="C18" s="147">
        <v>139749806</v>
      </c>
      <c r="D18" s="411"/>
      <c r="E18" s="450"/>
      <c r="F18" s="453"/>
    </row>
    <row r="19" spans="1:6" ht="15.75">
      <c r="A19" s="105">
        <v>9.1</v>
      </c>
      <c r="B19" s="149" t="s">
        <v>94</v>
      </c>
      <c r="C19" s="148">
        <v>12196364.18</v>
      </c>
      <c r="D19" s="411"/>
      <c r="E19" s="450"/>
      <c r="F19" s="453"/>
    </row>
    <row r="20" spans="1:6" ht="15.75">
      <c r="A20" s="105">
        <v>9.1999999999999993</v>
      </c>
      <c r="B20" s="149" t="s">
        <v>95</v>
      </c>
      <c r="C20" s="148">
        <v>0</v>
      </c>
      <c r="D20" s="411"/>
      <c r="E20" s="450"/>
      <c r="F20" s="453"/>
    </row>
    <row r="21" spans="1:6" ht="15.75">
      <c r="A21" s="105">
        <v>9.3000000000000007</v>
      </c>
      <c r="B21" s="258" t="s">
        <v>279</v>
      </c>
      <c r="C21" s="148">
        <v>190293.01099996269</v>
      </c>
      <c r="D21" s="411"/>
      <c r="E21" s="450"/>
      <c r="F21" s="453"/>
    </row>
    <row r="22" spans="1:6" ht="15.75">
      <c r="A22" s="105">
        <v>10</v>
      </c>
      <c r="B22" s="146" t="s">
        <v>50</v>
      </c>
      <c r="C22" s="147">
        <v>477263910.50999999</v>
      </c>
      <c r="D22" s="411"/>
      <c r="E22" s="450"/>
      <c r="F22" s="453"/>
    </row>
    <row r="23" spans="1:6" ht="15.75">
      <c r="A23" s="105">
        <v>10.1</v>
      </c>
      <c r="B23" s="149" t="s">
        <v>96</v>
      </c>
      <c r="C23" s="147">
        <v>89403003.969999999</v>
      </c>
      <c r="D23" s="411"/>
      <c r="E23" s="452"/>
      <c r="F23" s="453"/>
    </row>
    <row r="24" spans="1:6" ht="15.75">
      <c r="A24" s="105">
        <v>11</v>
      </c>
      <c r="B24" s="150" t="s">
        <v>51</v>
      </c>
      <c r="C24" s="151">
        <v>171270023.83039999</v>
      </c>
      <c r="D24" s="411"/>
      <c r="E24" s="450"/>
      <c r="F24" s="453"/>
    </row>
    <row r="25" spans="1:6" ht="15.75">
      <c r="A25" s="105">
        <v>12</v>
      </c>
      <c r="B25" s="152" t="s">
        <v>52</v>
      </c>
      <c r="C25" s="405">
        <f>SUM(C6:C10,C15:C18,C22,C24)</f>
        <v>14750393855.222401</v>
      </c>
      <c r="D25" s="411"/>
      <c r="E25" s="450"/>
      <c r="F25" s="453"/>
    </row>
    <row r="26" spans="1:6" ht="15.75">
      <c r="A26" s="105">
        <v>13</v>
      </c>
      <c r="B26" s="146" t="s">
        <v>54</v>
      </c>
      <c r="C26" s="153">
        <v>327545400.14999998</v>
      </c>
      <c r="D26" s="411"/>
      <c r="E26" s="450"/>
      <c r="F26" s="453"/>
    </row>
    <row r="27" spans="1:6" ht="15.75">
      <c r="A27" s="105">
        <v>14</v>
      </c>
      <c r="B27" s="146" t="s">
        <v>55</v>
      </c>
      <c r="C27" s="147">
        <v>2163399438.7065001</v>
      </c>
      <c r="D27" s="411"/>
      <c r="E27" s="450"/>
      <c r="F27" s="453"/>
    </row>
    <row r="28" spans="1:6" ht="15.75">
      <c r="A28" s="105">
        <v>15</v>
      </c>
      <c r="B28" s="146" t="s">
        <v>56</v>
      </c>
      <c r="C28" s="147">
        <v>2101832330.2699997</v>
      </c>
      <c r="D28" s="411"/>
      <c r="E28" s="450"/>
      <c r="F28" s="453"/>
    </row>
    <row r="29" spans="1:6" ht="15.75">
      <c r="A29" s="105">
        <v>16</v>
      </c>
      <c r="B29" s="146" t="s">
        <v>57</v>
      </c>
      <c r="C29" s="147">
        <v>4074655137.4956999</v>
      </c>
      <c r="D29" s="411"/>
      <c r="E29" s="450"/>
      <c r="F29" s="453"/>
    </row>
    <row r="30" spans="1:6" ht="15.75">
      <c r="A30" s="105">
        <v>17</v>
      </c>
      <c r="B30" s="146" t="s">
        <v>58</v>
      </c>
      <c r="C30" s="147">
        <v>1751408740.47</v>
      </c>
      <c r="D30" s="411"/>
      <c r="E30" s="450"/>
      <c r="F30" s="453"/>
    </row>
    <row r="31" spans="1:6" ht="15.75">
      <c r="A31" s="105">
        <v>18</v>
      </c>
      <c r="B31" s="146" t="s">
        <v>59</v>
      </c>
      <c r="C31" s="147">
        <v>1903723819.4726</v>
      </c>
      <c r="D31" s="411"/>
      <c r="E31" s="450"/>
      <c r="F31" s="453"/>
    </row>
    <row r="32" spans="1:6" ht="15.75">
      <c r="A32" s="105">
        <v>19</v>
      </c>
      <c r="B32" s="146" t="s">
        <v>60</v>
      </c>
      <c r="C32" s="147">
        <v>83815755.379999995</v>
      </c>
      <c r="D32" s="411"/>
      <c r="E32" s="450"/>
      <c r="F32" s="453"/>
    </row>
    <row r="33" spans="1:6" ht="15.75">
      <c r="A33" s="105">
        <v>20</v>
      </c>
      <c r="B33" s="146" t="s">
        <v>61</v>
      </c>
      <c r="C33" s="147">
        <v>247136116.88180003</v>
      </c>
      <c r="D33" s="411"/>
      <c r="E33" s="450"/>
      <c r="F33" s="453"/>
    </row>
    <row r="34" spans="1:6" ht="15.75">
      <c r="A34" s="105">
        <v>20.100000000000001</v>
      </c>
      <c r="B34" s="409" t="s">
        <v>453</v>
      </c>
      <c r="C34" s="151">
        <v>20497523.261799999</v>
      </c>
      <c r="D34" s="411"/>
      <c r="E34" s="452"/>
      <c r="F34" s="453"/>
    </row>
    <row r="35" spans="1:6" ht="15.75">
      <c r="A35" s="105">
        <v>21</v>
      </c>
      <c r="B35" s="150" t="s">
        <v>62</v>
      </c>
      <c r="C35" s="151">
        <v>573740000</v>
      </c>
      <c r="D35" s="411"/>
      <c r="E35" s="450"/>
      <c r="F35" s="453"/>
    </row>
    <row r="36" spans="1:6" ht="15.75">
      <c r="A36" s="105">
        <v>21.1</v>
      </c>
      <c r="B36" s="154" t="s">
        <v>97</v>
      </c>
      <c r="C36" s="155">
        <v>286870000</v>
      </c>
      <c r="D36" s="411"/>
      <c r="E36" s="450"/>
      <c r="F36" s="453"/>
    </row>
    <row r="37" spans="1:6" ht="15.75">
      <c r="A37" s="105">
        <v>22</v>
      </c>
      <c r="B37" s="152" t="s">
        <v>63</v>
      </c>
      <c r="C37" s="405">
        <f>SUM(C26:C33)+C35</f>
        <v>13227256738.826599</v>
      </c>
      <c r="D37" s="411"/>
      <c r="E37" s="450"/>
      <c r="F37" s="453"/>
    </row>
    <row r="38" spans="1:6" ht="15.75">
      <c r="A38" s="105">
        <v>23</v>
      </c>
      <c r="B38" s="150" t="s">
        <v>65</v>
      </c>
      <c r="C38" s="147">
        <v>27993660.18</v>
      </c>
      <c r="D38" s="411"/>
      <c r="E38" s="450"/>
      <c r="F38" s="453"/>
    </row>
    <row r="39" spans="1:6" ht="15.75">
      <c r="A39" s="105">
        <v>24</v>
      </c>
      <c r="B39" s="150" t="s">
        <v>66</v>
      </c>
      <c r="C39" s="147">
        <v>0</v>
      </c>
      <c r="D39" s="411"/>
      <c r="E39" s="450"/>
      <c r="F39" s="453"/>
    </row>
    <row r="40" spans="1:6" ht="15.75">
      <c r="A40" s="105">
        <v>25</v>
      </c>
      <c r="B40" s="150" t="s">
        <v>67</v>
      </c>
      <c r="C40" s="147">
        <v>-1510264.2</v>
      </c>
      <c r="D40" s="411"/>
      <c r="E40" s="450"/>
      <c r="F40" s="453"/>
    </row>
    <row r="41" spans="1:6" ht="15.75">
      <c r="A41" s="105">
        <v>26</v>
      </c>
      <c r="B41" s="150" t="s">
        <v>68</v>
      </c>
      <c r="C41" s="147">
        <v>190947619.20000002</v>
      </c>
      <c r="D41" s="411"/>
      <c r="E41" s="450"/>
      <c r="F41" s="453"/>
    </row>
    <row r="42" spans="1:6" ht="15.75">
      <c r="A42" s="105">
        <v>27</v>
      </c>
      <c r="B42" s="150" t="s">
        <v>69</v>
      </c>
      <c r="C42" s="147">
        <v>0</v>
      </c>
      <c r="D42" s="411"/>
      <c r="E42" s="452"/>
      <c r="F42" s="453"/>
    </row>
    <row r="43" spans="1:6" ht="15.75">
      <c r="A43" s="105">
        <v>28</v>
      </c>
      <c r="B43" s="150" t="s">
        <v>70</v>
      </c>
      <c r="C43" s="147">
        <v>1270290659.4757993</v>
      </c>
      <c r="D43" s="411"/>
      <c r="F43" s="453"/>
    </row>
    <row r="44" spans="1:6" ht="15.75">
      <c r="A44" s="105">
        <v>29</v>
      </c>
      <c r="B44" s="150" t="s">
        <v>71</v>
      </c>
      <c r="C44" s="147">
        <v>35415441.739999995</v>
      </c>
      <c r="D44" s="411"/>
      <c r="F44" s="453"/>
    </row>
    <row r="45" spans="1:6" ht="16.5" thickBot="1">
      <c r="A45" s="156">
        <v>30</v>
      </c>
      <c r="B45" s="157" t="s">
        <v>277</v>
      </c>
      <c r="C45" s="406">
        <f>SUM(C38:C44)</f>
        <v>1523137116.3957994</v>
      </c>
      <c r="D45" s="41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5" sqref="B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35</v>
      </c>
      <c r="B1" s="4" t="s">
        <v>499</v>
      </c>
    </row>
    <row r="2" spans="1:19">
      <c r="A2" s="2" t="s">
        <v>36</v>
      </c>
      <c r="B2" s="508">
        <f>'1. key ratios '!B2</f>
        <v>43646</v>
      </c>
    </row>
    <row r="4" spans="1:19" ht="26.25" thickBot="1">
      <c r="A4" s="4" t="s">
        <v>259</v>
      </c>
      <c r="B4" s="309" t="s">
        <v>386</v>
      </c>
    </row>
    <row r="5" spans="1:19" s="295" customFormat="1">
      <c r="A5" s="290"/>
      <c r="B5" s="291"/>
      <c r="C5" s="292" t="s">
        <v>0</v>
      </c>
      <c r="D5" s="292" t="s">
        <v>1</v>
      </c>
      <c r="E5" s="292" t="s">
        <v>2</v>
      </c>
      <c r="F5" s="292" t="s">
        <v>3</v>
      </c>
      <c r="G5" s="292" t="s">
        <v>4</v>
      </c>
      <c r="H5" s="292" t="s">
        <v>10</v>
      </c>
      <c r="I5" s="292" t="s">
        <v>13</v>
      </c>
      <c r="J5" s="292" t="s">
        <v>14</v>
      </c>
      <c r="K5" s="292" t="s">
        <v>15</v>
      </c>
      <c r="L5" s="292" t="s">
        <v>16</v>
      </c>
      <c r="M5" s="292" t="s">
        <v>17</v>
      </c>
      <c r="N5" s="292" t="s">
        <v>18</v>
      </c>
      <c r="O5" s="292" t="s">
        <v>369</v>
      </c>
      <c r="P5" s="292" t="s">
        <v>370</v>
      </c>
      <c r="Q5" s="292" t="s">
        <v>371</v>
      </c>
      <c r="R5" s="293" t="s">
        <v>372</v>
      </c>
      <c r="S5" s="294" t="s">
        <v>373</v>
      </c>
    </row>
    <row r="6" spans="1:19" s="295" customFormat="1" ht="99" customHeight="1">
      <c r="A6" s="296"/>
      <c r="B6" s="545" t="s">
        <v>374</v>
      </c>
      <c r="C6" s="541">
        <v>0</v>
      </c>
      <c r="D6" s="542"/>
      <c r="E6" s="541">
        <v>0.2</v>
      </c>
      <c r="F6" s="542"/>
      <c r="G6" s="541">
        <v>0.35</v>
      </c>
      <c r="H6" s="542"/>
      <c r="I6" s="541">
        <v>0.5</v>
      </c>
      <c r="J6" s="542"/>
      <c r="K6" s="541">
        <v>0.75</v>
      </c>
      <c r="L6" s="542"/>
      <c r="M6" s="541">
        <v>1</v>
      </c>
      <c r="N6" s="542"/>
      <c r="O6" s="541">
        <v>1.5</v>
      </c>
      <c r="P6" s="542"/>
      <c r="Q6" s="541">
        <v>2.5</v>
      </c>
      <c r="R6" s="542"/>
      <c r="S6" s="543" t="s">
        <v>258</v>
      </c>
    </row>
    <row r="7" spans="1:19" s="295" customFormat="1" ht="30.75" customHeight="1">
      <c r="A7" s="296"/>
      <c r="B7" s="546"/>
      <c r="C7" s="286" t="s">
        <v>261</v>
      </c>
      <c r="D7" s="286" t="s">
        <v>260</v>
      </c>
      <c r="E7" s="286" t="s">
        <v>261</v>
      </c>
      <c r="F7" s="286" t="s">
        <v>260</v>
      </c>
      <c r="G7" s="286" t="s">
        <v>261</v>
      </c>
      <c r="H7" s="286" t="s">
        <v>260</v>
      </c>
      <c r="I7" s="286" t="s">
        <v>261</v>
      </c>
      <c r="J7" s="286" t="s">
        <v>260</v>
      </c>
      <c r="K7" s="286" t="s">
        <v>261</v>
      </c>
      <c r="L7" s="286" t="s">
        <v>260</v>
      </c>
      <c r="M7" s="286" t="s">
        <v>261</v>
      </c>
      <c r="N7" s="286" t="s">
        <v>260</v>
      </c>
      <c r="O7" s="286" t="s">
        <v>261</v>
      </c>
      <c r="P7" s="286" t="s">
        <v>260</v>
      </c>
      <c r="Q7" s="286" t="s">
        <v>261</v>
      </c>
      <c r="R7" s="286" t="s">
        <v>260</v>
      </c>
      <c r="S7" s="544"/>
    </row>
    <row r="8" spans="1:19" s="160" customFormat="1">
      <c r="A8" s="158">
        <v>1</v>
      </c>
      <c r="B8" s="1" t="s">
        <v>101</v>
      </c>
      <c r="C8" s="159">
        <v>1050711559.88</v>
      </c>
      <c r="D8" s="159"/>
      <c r="E8" s="159">
        <v>0</v>
      </c>
      <c r="F8" s="159"/>
      <c r="G8" s="159">
        <v>0</v>
      </c>
      <c r="H8" s="159"/>
      <c r="I8" s="159">
        <v>0</v>
      </c>
      <c r="J8" s="159"/>
      <c r="K8" s="159">
        <v>0</v>
      </c>
      <c r="L8" s="159"/>
      <c r="M8" s="159">
        <v>1670983547.6699998</v>
      </c>
      <c r="N8" s="159"/>
      <c r="O8" s="159">
        <v>0</v>
      </c>
      <c r="P8" s="159"/>
      <c r="Q8" s="159">
        <v>0</v>
      </c>
      <c r="R8" s="159"/>
      <c r="S8" s="310">
        <f>$C$6*SUM(C8:D8)+$E$6*SUM(E8:F8)+$G$6*SUM(G8:H8)+$I$6*SUM(I8:J8)+$K$6*SUM(K8:L8)+$M$6*SUM(M8:N8)+$O$6*SUM(O8:P8)+$Q$6*SUM(Q8:R8)</f>
        <v>1670983547.6699998</v>
      </c>
    </row>
    <row r="9" spans="1:19" s="160" customFormat="1">
      <c r="A9" s="158">
        <v>2</v>
      </c>
      <c r="B9" s="1" t="s">
        <v>102</v>
      </c>
      <c r="C9" s="159">
        <v>0</v>
      </c>
      <c r="D9" s="159"/>
      <c r="E9" s="159">
        <v>0</v>
      </c>
      <c r="F9" s="159"/>
      <c r="G9" s="159">
        <v>0</v>
      </c>
      <c r="H9" s="159"/>
      <c r="I9" s="159">
        <v>0</v>
      </c>
      <c r="J9" s="159"/>
      <c r="K9" s="159">
        <v>0</v>
      </c>
      <c r="L9" s="159"/>
      <c r="M9" s="159">
        <v>0</v>
      </c>
      <c r="N9" s="159"/>
      <c r="O9" s="159">
        <v>0</v>
      </c>
      <c r="P9" s="159"/>
      <c r="Q9" s="159">
        <v>0</v>
      </c>
      <c r="R9" s="159"/>
      <c r="S9" s="310">
        <f t="shared" ref="S9:S21" si="0">$C$6*SUM(C9:D9)+$E$6*SUM(E9:F9)+$G$6*SUM(G9:H9)+$I$6*SUM(I9:J9)+$K$6*SUM(K9:L9)+$M$6*SUM(M9:N9)+$O$6*SUM(O9:P9)+$Q$6*SUM(Q9:R9)</f>
        <v>0</v>
      </c>
    </row>
    <row r="10" spans="1:19" s="160" customFormat="1">
      <c r="A10" s="158">
        <v>3</v>
      </c>
      <c r="B10" s="1" t="s">
        <v>280</v>
      </c>
      <c r="C10" s="159"/>
      <c r="D10" s="159"/>
      <c r="E10" s="159">
        <v>0</v>
      </c>
      <c r="F10" s="159"/>
      <c r="G10" s="159">
        <v>0</v>
      </c>
      <c r="H10" s="159"/>
      <c r="I10" s="159">
        <v>0</v>
      </c>
      <c r="J10" s="159"/>
      <c r="K10" s="159">
        <v>0</v>
      </c>
      <c r="L10" s="159"/>
      <c r="M10" s="159">
        <v>0</v>
      </c>
      <c r="N10" s="159"/>
      <c r="O10" s="159">
        <v>0</v>
      </c>
      <c r="P10" s="159"/>
      <c r="Q10" s="159">
        <v>0</v>
      </c>
      <c r="R10" s="159"/>
      <c r="S10" s="310">
        <f t="shared" si="0"/>
        <v>0</v>
      </c>
    </row>
    <row r="11" spans="1:19" s="160" customFormat="1">
      <c r="A11" s="158">
        <v>4</v>
      </c>
      <c r="B11" s="1" t="s">
        <v>103</v>
      </c>
      <c r="C11" s="159">
        <v>0</v>
      </c>
      <c r="D11" s="159"/>
      <c r="E11" s="159">
        <v>0</v>
      </c>
      <c r="F11" s="159"/>
      <c r="G11" s="159">
        <v>0</v>
      </c>
      <c r="H11" s="159"/>
      <c r="I11" s="159">
        <v>0</v>
      </c>
      <c r="J11" s="159"/>
      <c r="K11" s="159">
        <v>0</v>
      </c>
      <c r="L11" s="159"/>
      <c r="M11" s="159">
        <v>0</v>
      </c>
      <c r="N11" s="159"/>
      <c r="O11" s="159">
        <v>0</v>
      </c>
      <c r="P11" s="159"/>
      <c r="Q11" s="159">
        <v>0</v>
      </c>
      <c r="R11" s="159"/>
      <c r="S11" s="310">
        <f t="shared" si="0"/>
        <v>0</v>
      </c>
    </row>
    <row r="12" spans="1:19" s="160" customFormat="1">
      <c r="A12" s="158">
        <v>5</v>
      </c>
      <c r="B12" s="1" t="s">
        <v>104</v>
      </c>
      <c r="C12" s="159">
        <v>769723052.29999995</v>
      </c>
      <c r="D12" s="159"/>
      <c r="E12" s="159">
        <v>0</v>
      </c>
      <c r="F12" s="159"/>
      <c r="G12" s="159">
        <v>0</v>
      </c>
      <c r="H12" s="159"/>
      <c r="I12" s="159">
        <v>0</v>
      </c>
      <c r="J12" s="159"/>
      <c r="K12" s="159">
        <v>0</v>
      </c>
      <c r="L12" s="159"/>
      <c r="M12" s="159">
        <v>0</v>
      </c>
      <c r="N12" s="159"/>
      <c r="O12" s="159">
        <v>0</v>
      </c>
      <c r="P12" s="159"/>
      <c r="Q12" s="159">
        <v>0</v>
      </c>
      <c r="R12" s="159"/>
      <c r="S12" s="310">
        <f t="shared" si="0"/>
        <v>0</v>
      </c>
    </row>
    <row r="13" spans="1:19" s="160" customFormat="1">
      <c r="A13" s="158">
        <v>6</v>
      </c>
      <c r="B13" s="1" t="s">
        <v>105</v>
      </c>
      <c r="C13" s="159"/>
      <c r="D13" s="159"/>
      <c r="E13" s="159">
        <v>246775998.59</v>
      </c>
      <c r="F13" s="159"/>
      <c r="G13" s="159">
        <v>0</v>
      </c>
      <c r="H13" s="159"/>
      <c r="I13" s="159">
        <v>27243449.100000001</v>
      </c>
      <c r="J13" s="159"/>
      <c r="K13" s="159">
        <v>0</v>
      </c>
      <c r="L13" s="159"/>
      <c r="M13" s="159">
        <v>490599.75</v>
      </c>
      <c r="N13" s="159"/>
      <c r="O13" s="159">
        <v>57191.61</v>
      </c>
      <c r="P13" s="159"/>
      <c r="Q13" s="159">
        <v>0</v>
      </c>
      <c r="R13" s="159"/>
      <c r="S13" s="310">
        <f t="shared" si="0"/>
        <v>63553311.433000006</v>
      </c>
    </row>
    <row r="14" spans="1:19" s="160" customFormat="1">
      <c r="A14" s="158">
        <v>7</v>
      </c>
      <c r="B14" s="1" t="s">
        <v>106</v>
      </c>
      <c r="C14" s="159"/>
      <c r="D14" s="159"/>
      <c r="E14" s="159">
        <v>0</v>
      </c>
      <c r="F14" s="159"/>
      <c r="G14" s="159">
        <v>0</v>
      </c>
      <c r="H14" s="159"/>
      <c r="I14" s="159">
        <v>0</v>
      </c>
      <c r="J14" s="159"/>
      <c r="K14" s="159">
        <v>0</v>
      </c>
      <c r="L14" s="159"/>
      <c r="M14" s="159">
        <v>3314660747.1547403</v>
      </c>
      <c r="N14" s="159">
        <v>613788856.04719996</v>
      </c>
      <c r="O14" s="159">
        <v>77582817.487959996</v>
      </c>
      <c r="P14" s="159"/>
      <c r="Q14" s="159">
        <v>0</v>
      </c>
      <c r="R14" s="159"/>
      <c r="S14" s="310">
        <f t="shared" si="0"/>
        <v>4044823829.4338803</v>
      </c>
    </row>
    <row r="15" spans="1:19" s="160" customFormat="1">
      <c r="A15" s="158">
        <v>8</v>
      </c>
      <c r="B15" s="1" t="s">
        <v>107</v>
      </c>
      <c r="C15" s="159"/>
      <c r="D15" s="159"/>
      <c r="E15" s="159">
        <v>0</v>
      </c>
      <c r="F15" s="159"/>
      <c r="G15" s="159">
        <v>0</v>
      </c>
      <c r="H15" s="159"/>
      <c r="I15" s="159">
        <v>0</v>
      </c>
      <c r="J15" s="159"/>
      <c r="K15" s="159">
        <v>3588606808.4177999</v>
      </c>
      <c r="L15" s="159">
        <v>111951582.38609999</v>
      </c>
      <c r="M15" s="159">
        <v>0</v>
      </c>
      <c r="N15" s="159">
        <v>0</v>
      </c>
      <c r="O15" s="159"/>
      <c r="P15" s="159"/>
      <c r="Q15" s="159">
        <v>0</v>
      </c>
      <c r="R15" s="159"/>
      <c r="S15" s="310">
        <f t="shared" si="0"/>
        <v>2775418793.1029248</v>
      </c>
    </row>
    <row r="16" spans="1:19" s="160" customFormat="1">
      <c r="A16" s="158">
        <v>9</v>
      </c>
      <c r="B16" s="1" t="s">
        <v>108</v>
      </c>
      <c r="C16" s="159"/>
      <c r="D16" s="159"/>
      <c r="E16" s="159">
        <v>0</v>
      </c>
      <c r="F16" s="159"/>
      <c r="G16" s="159">
        <v>1828980969.8029001</v>
      </c>
      <c r="H16" s="159"/>
      <c r="I16" s="159">
        <v>0</v>
      </c>
      <c r="J16" s="159"/>
      <c r="K16" s="159">
        <v>0</v>
      </c>
      <c r="L16" s="159"/>
      <c r="M16" s="159">
        <v>0</v>
      </c>
      <c r="N16" s="159"/>
      <c r="O16" s="159">
        <v>0</v>
      </c>
      <c r="P16" s="159"/>
      <c r="Q16" s="159">
        <v>0</v>
      </c>
      <c r="R16" s="159"/>
      <c r="S16" s="310">
        <f t="shared" si="0"/>
        <v>640143339.43101501</v>
      </c>
    </row>
    <row r="17" spans="1:19" s="160" customFormat="1">
      <c r="A17" s="158">
        <v>10</v>
      </c>
      <c r="B17" s="1" t="s">
        <v>109</v>
      </c>
      <c r="C17" s="159"/>
      <c r="D17" s="159"/>
      <c r="E17" s="159">
        <v>0</v>
      </c>
      <c r="F17" s="159"/>
      <c r="G17" s="159">
        <v>0</v>
      </c>
      <c r="H17" s="159"/>
      <c r="I17" s="159">
        <v>15090522.478399999</v>
      </c>
      <c r="J17" s="159"/>
      <c r="K17" s="159">
        <v>0</v>
      </c>
      <c r="L17" s="159"/>
      <c r="M17" s="159">
        <v>119288783.479</v>
      </c>
      <c r="N17" s="159"/>
      <c r="O17" s="159">
        <v>3040927.1154999998</v>
      </c>
      <c r="P17" s="159"/>
      <c r="Q17" s="159">
        <v>0</v>
      </c>
      <c r="R17" s="159"/>
      <c r="S17" s="310">
        <f t="shared" si="0"/>
        <v>131395435.39145</v>
      </c>
    </row>
    <row r="18" spans="1:19" s="160" customFormat="1">
      <c r="A18" s="158">
        <v>11</v>
      </c>
      <c r="B18" s="1" t="s">
        <v>110</v>
      </c>
      <c r="C18" s="159"/>
      <c r="D18" s="159"/>
      <c r="E18" s="159">
        <v>0</v>
      </c>
      <c r="F18" s="159"/>
      <c r="G18" s="159">
        <v>0</v>
      </c>
      <c r="H18" s="159"/>
      <c r="I18" s="159">
        <v>0</v>
      </c>
      <c r="J18" s="159"/>
      <c r="K18" s="159">
        <v>0</v>
      </c>
      <c r="L18" s="159"/>
      <c r="M18" s="159">
        <v>670481183.93350005</v>
      </c>
      <c r="N18" s="159"/>
      <c r="O18" s="159">
        <v>221686310.66749999</v>
      </c>
      <c r="P18" s="159"/>
      <c r="Q18" s="159">
        <v>24639503.6994984</v>
      </c>
      <c r="R18" s="159"/>
      <c r="S18" s="310">
        <f t="shared" si="0"/>
        <v>1064609409.1834961</v>
      </c>
    </row>
    <row r="19" spans="1:19" s="160" customFormat="1">
      <c r="A19" s="158">
        <v>12</v>
      </c>
      <c r="B19" s="1" t="s">
        <v>111</v>
      </c>
      <c r="C19" s="159"/>
      <c r="D19" s="159"/>
      <c r="E19" s="159">
        <v>0</v>
      </c>
      <c r="F19" s="159"/>
      <c r="G19" s="159">
        <v>0</v>
      </c>
      <c r="H19" s="159"/>
      <c r="I19" s="159">
        <v>0</v>
      </c>
      <c r="J19" s="159"/>
      <c r="K19" s="159">
        <v>0</v>
      </c>
      <c r="L19" s="159"/>
      <c r="M19" s="159">
        <v>0</v>
      </c>
      <c r="N19" s="159"/>
      <c r="O19" s="159">
        <v>0</v>
      </c>
      <c r="P19" s="159"/>
      <c r="Q19" s="159">
        <v>0</v>
      </c>
      <c r="R19" s="159"/>
      <c r="S19" s="310">
        <f t="shared" si="0"/>
        <v>0</v>
      </c>
    </row>
    <row r="20" spans="1:19" s="160" customFormat="1">
      <c r="A20" s="158">
        <v>13</v>
      </c>
      <c r="B20" s="1" t="s">
        <v>257</v>
      </c>
      <c r="C20" s="159"/>
      <c r="D20" s="159"/>
      <c r="E20" s="159">
        <v>0</v>
      </c>
      <c r="F20" s="159"/>
      <c r="G20" s="159">
        <v>0</v>
      </c>
      <c r="H20" s="159"/>
      <c r="I20" s="159">
        <v>0</v>
      </c>
      <c r="J20" s="159"/>
      <c r="K20" s="159">
        <v>0</v>
      </c>
      <c r="L20" s="159"/>
      <c r="M20" s="159">
        <v>0</v>
      </c>
      <c r="N20" s="159"/>
      <c r="O20" s="159">
        <v>0</v>
      </c>
      <c r="P20" s="159"/>
      <c r="Q20" s="159">
        <v>0</v>
      </c>
      <c r="R20" s="159"/>
      <c r="S20" s="310">
        <f t="shared" si="0"/>
        <v>0</v>
      </c>
    </row>
    <row r="21" spans="1:19" s="160" customFormat="1">
      <c r="A21" s="158">
        <v>14</v>
      </c>
      <c r="B21" s="1" t="s">
        <v>113</v>
      </c>
      <c r="C21" s="159">
        <v>588253541.38999999</v>
      </c>
      <c r="D21" s="159"/>
      <c r="E21" s="159">
        <v>0</v>
      </c>
      <c r="F21" s="159"/>
      <c r="G21" s="159">
        <v>0</v>
      </c>
      <c r="H21" s="159"/>
      <c r="I21" s="159">
        <v>0</v>
      </c>
      <c r="J21" s="159"/>
      <c r="K21" s="159">
        <v>0</v>
      </c>
      <c r="L21" s="159"/>
      <c r="M21" s="159">
        <v>484302562.67110169</v>
      </c>
      <c r="N21" s="159"/>
      <c r="O21" s="159">
        <v>0</v>
      </c>
      <c r="P21" s="159"/>
      <c r="Q21" s="159">
        <v>127363148.81999999</v>
      </c>
      <c r="R21" s="159"/>
      <c r="S21" s="310">
        <f t="shared" si="0"/>
        <v>802710434.72110164</v>
      </c>
    </row>
    <row r="22" spans="1:19" ht="13.5" thickBot="1">
      <c r="A22" s="161"/>
      <c r="B22" s="162" t="s">
        <v>114</v>
      </c>
      <c r="C22" s="163">
        <f>SUM(C8:C21)</f>
        <v>2408688153.5699997</v>
      </c>
      <c r="D22" s="163">
        <f t="shared" ref="D22:J22" si="1">SUM(D8:D21)</f>
        <v>0</v>
      </c>
      <c r="E22" s="163">
        <f t="shared" si="1"/>
        <v>246775998.59</v>
      </c>
      <c r="F22" s="163">
        <f t="shared" si="1"/>
        <v>0</v>
      </c>
      <c r="G22" s="163">
        <f t="shared" si="1"/>
        <v>1828980969.8029001</v>
      </c>
      <c r="H22" s="163">
        <f t="shared" si="1"/>
        <v>0</v>
      </c>
      <c r="I22" s="163">
        <f t="shared" si="1"/>
        <v>42333971.578400001</v>
      </c>
      <c r="J22" s="163">
        <f t="shared" si="1"/>
        <v>0</v>
      </c>
      <c r="K22" s="163">
        <f t="shared" ref="K22:S22" si="2">SUM(K8:K21)</f>
        <v>3588606808.4177999</v>
      </c>
      <c r="L22" s="163">
        <f t="shared" si="2"/>
        <v>111951582.38609999</v>
      </c>
      <c r="M22" s="163">
        <f t="shared" si="2"/>
        <v>6260207424.6583424</v>
      </c>
      <c r="N22" s="163">
        <f t="shared" si="2"/>
        <v>613788856.04719996</v>
      </c>
      <c r="O22" s="163">
        <f t="shared" si="2"/>
        <v>302367246.88095999</v>
      </c>
      <c r="P22" s="163">
        <f t="shared" si="2"/>
        <v>0</v>
      </c>
      <c r="Q22" s="163">
        <f t="shared" si="2"/>
        <v>152002652.51949841</v>
      </c>
      <c r="R22" s="163">
        <f t="shared" si="2"/>
        <v>0</v>
      </c>
      <c r="S22" s="311">
        <f t="shared" si="2"/>
        <v>11193638100.366869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C7" sqref="C7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35</v>
      </c>
      <c r="B1" s="4" t="s">
        <v>499</v>
      </c>
    </row>
    <row r="2" spans="1:22">
      <c r="A2" s="2" t="s">
        <v>36</v>
      </c>
      <c r="B2" s="508">
        <f>'1. key ratios '!B2</f>
        <v>43646</v>
      </c>
    </row>
    <row r="4" spans="1:22" ht="13.5" thickBot="1">
      <c r="A4" s="4" t="s">
        <v>377</v>
      </c>
      <c r="B4" s="164" t="s">
        <v>100</v>
      </c>
      <c r="V4" s="56" t="s">
        <v>78</v>
      </c>
    </row>
    <row r="5" spans="1:22" ht="12.75" customHeight="1">
      <c r="A5" s="165"/>
      <c r="B5" s="166"/>
      <c r="C5" s="547" t="s">
        <v>288</v>
      </c>
      <c r="D5" s="548"/>
      <c r="E5" s="548"/>
      <c r="F5" s="548"/>
      <c r="G5" s="548"/>
      <c r="H5" s="548"/>
      <c r="I5" s="548"/>
      <c r="J5" s="548"/>
      <c r="K5" s="548"/>
      <c r="L5" s="549"/>
      <c r="M5" s="550" t="s">
        <v>289</v>
      </c>
      <c r="N5" s="551"/>
      <c r="O5" s="551"/>
      <c r="P5" s="551"/>
      <c r="Q5" s="551"/>
      <c r="R5" s="551"/>
      <c r="S5" s="552"/>
      <c r="T5" s="555" t="s">
        <v>375</v>
      </c>
      <c r="U5" s="555" t="s">
        <v>376</v>
      </c>
      <c r="V5" s="553" t="s">
        <v>126</v>
      </c>
    </row>
    <row r="6" spans="1:22" s="111" customFormat="1" ht="102">
      <c r="A6" s="108"/>
      <c r="B6" s="167"/>
      <c r="C6" s="168" t="s">
        <v>115</v>
      </c>
      <c r="D6" s="261" t="s">
        <v>116</v>
      </c>
      <c r="E6" s="195" t="s">
        <v>291</v>
      </c>
      <c r="F6" s="195" t="s">
        <v>292</v>
      </c>
      <c r="G6" s="261" t="s">
        <v>295</v>
      </c>
      <c r="H6" s="261" t="s">
        <v>290</v>
      </c>
      <c r="I6" s="261" t="s">
        <v>117</v>
      </c>
      <c r="J6" s="261" t="s">
        <v>118</v>
      </c>
      <c r="K6" s="169" t="s">
        <v>119</v>
      </c>
      <c r="L6" s="170" t="s">
        <v>120</v>
      </c>
      <c r="M6" s="168" t="s">
        <v>293</v>
      </c>
      <c r="N6" s="169" t="s">
        <v>121</v>
      </c>
      <c r="O6" s="169" t="s">
        <v>122</v>
      </c>
      <c r="P6" s="169" t="s">
        <v>123</v>
      </c>
      <c r="Q6" s="169" t="s">
        <v>124</v>
      </c>
      <c r="R6" s="169" t="s">
        <v>125</v>
      </c>
      <c r="S6" s="288" t="s">
        <v>294</v>
      </c>
      <c r="T6" s="556"/>
      <c r="U6" s="556"/>
      <c r="V6" s="554"/>
    </row>
    <row r="7" spans="1:22" s="160" customFormat="1">
      <c r="A7" s="171">
        <v>1</v>
      </c>
      <c r="B7" s="1" t="s">
        <v>101</v>
      </c>
      <c r="C7" s="172"/>
      <c r="D7" s="159">
        <v>0</v>
      </c>
      <c r="E7" s="159"/>
      <c r="F7" s="159"/>
      <c r="G7" s="159"/>
      <c r="H7" s="159"/>
      <c r="I7" s="159"/>
      <c r="J7" s="159"/>
      <c r="K7" s="159"/>
      <c r="L7" s="173"/>
      <c r="M7" s="172">
        <v>0</v>
      </c>
      <c r="N7" s="159"/>
      <c r="O7" s="159"/>
      <c r="P7" s="159"/>
      <c r="Q7" s="159"/>
      <c r="R7" s="159">
        <v>0</v>
      </c>
      <c r="S7" s="173"/>
      <c r="T7" s="297"/>
      <c r="U7" s="297"/>
      <c r="V7" s="174">
        <f>SUM(C7:S7)</f>
        <v>0</v>
      </c>
    </row>
    <row r="8" spans="1:22" s="160" customFormat="1">
      <c r="A8" s="171">
        <v>2</v>
      </c>
      <c r="B8" s="1" t="s">
        <v>102</v>
      </c>
      <c r="C8" s="172"/>
      <c r="D8" s="159">
        <v>0</v>
      </c>
      <c r="E8" s="159"/>
      <c r="F8" s="159"/>
      <c r="G8" s="159"/>
      <c r="H8" s="159"/>
      <c r="I8" s="159"/>
      <c r="J8" s="159"/>
      <c r="K8" s="159"/>
      <c r="L8" s="173"/>
      <c r="M8" s="172"/>
      <c r="N8" s="159"/>
      <c r="O8" s="159"/>
      <c r="P8" s="159"/>
      <c r="Q8" s="159"/>
      <c r="R8" s="159">
        <v>0</v>
      </c>
      <c r="S8" s="173"/>
      <c r="T8" s="297"/>
      <c r="U8" s="297"/>
      <c r="V8" s="174">
        <f t="shared" ref="V8:V20" si="0">SUM(C8:S8)</f>
        <v>0</v>
      </c>
    </row>
    <row r="9" spans="1:22" s="160" customFormat="1">
      <c r="A9" s="171">
        <v>3</v>
      </c>
      <c r="B9" s="1" t="s">
        <v>281</v>
      </c>
      <c r="C9" s="172"/>
      <c r="D9" s="159">
        <v>0</v>
      </c>
      <c r="E9" s="159"/>
      <c r="F9" s="159"/>
      <c r="G9" s="159"/>
      <c r="H9" s="159"/>
      <c r="I9" s="159"/>
      <c r="J9" s="159"/>
      <c r="K9" s="159"/>
      <c r="L9" s="173"/>
      <c r="M9" s="172"/>
      <c r="N9" s="159"/>
      <c r="O9" s="159"/>
      <c r="P9" s="159"/>
      <c r="Q9" s="159"/>
      <c r="R9" s="159">
        <v>0</v>
      </c>
      <c r="S9" s="173"/>
      <c r="T9" s="297"/>
      <c r="U9" s="297"/>
      <c r="V9" s="174">
        <f t="shared" si="0"/>
        <v>0</v>
      </c>
    </row>
    <row r="10" spans="1:22" s="160" customFormat="1">
      <c r="A10" s="171">
        <v>4</v>
      </c>
      <c r="B10" s="1" t="s">
        <v>103</v>
      </c>
      <c r="C10" s="172"/>
      <c r="D10" s="159">
        <v>0</v>
      </c>
      <c r="E10" s="159"/>
      <c r="F10" s="159"/>
      <c r="G10" s="159"/>
      <c r="H10" s="159"/>
      <c r="I10" s="159"/>
      <c r="J10" s="159"/>
      <c r="K10" s="159"/>
      <c r="L10" s="173"/>
      <c r="M10" s="172"/>
      <c r="N10" s="159"/>
      <c r="O10" s="159"/>
      <c r="P10" s="159"/>
      <c r="Q10" s="159"/>
      <c r="R10" s="159">
        <v>0</v>
      </c>
      <c r="S10" s="173"/>
      <c r="T10" s="297"/>
      <c r="U10" s="297"/>
      <c r="V10" s="174">
        <f t="shared" si="0"/>
        <v>0</v>
      </c>
    </row>
    <row r="11" spans="1:22" s="160" customFormat="1">
      <c r="A11" s="171">
        <v>5</v>
      </c>
      <c r="B11" s="1" t="s">
        <v>104</v>
      </c>
      <c r="C11" s="172"/>
      <c r="D11" s="159">
        <v>0</v>
      </c>
      <c r="E11" s="159"/>
      <c r="F11" s="159"/>
      <c r="G11" s="159"/>
      <c r="H11" s="159"/>
      <c r="I11" s="159"/>
      <c r="J11" s="159"/>
      <c r="K11" s="159"/>
      <c r="L11" s="173"/>
      <c r="M11" s="172"/>
      <c r="N11" s="159"/>
      <c r="O11" s="159"/>
      <c r="P11" s="159"/>
      <c r="Q11" s="159"/>
      <c r="R11" s="159">
        <v>0</v>
      </c>
      <c r="S11" s="173"/>
      <c r="T11" s="297"/>
      <c r="U11" s="297"/>
      <c r="V11" s="174">
        <f t="shared" si="0"/>
        <v>0</v>
      </c>
    </row>
    <row r="12" spans="1:22" s="160" customFormat="1">
      <c r="A12" s="171">
        <v>6</v>
      </c>
      <c r="B12" s="1" t="s">
        <v>105</v>
      </c>
      <c r="C12" s="172"/>
      <c r="D12" s="159">
        <v>0</v>
      </c>
      <c r="E12" s="159"/>
      <c r="F12" s="159"/>
      <c r="G12" s="159"/>
      <c r="H12" s="159"/>
      <c r="I12" s="159"/>
      <c r="J12" s="159"/>
      <c r="K12" s="159"/>
      <c r="L12" s="173"/>
      <c r="M12" s="172"/>
      <c r="N12" s="159"/>
      <c r="O12" s="159"/>
      <c r="P12" s="159"/>
      <c r="Q12" s="159"/>
      <c r="R12" s="159">
        <v>0</v>
      </c>
      <c r="S12" s="173"/>
      <c r="T12" s="297"/>
      <c r="U12" s="297"/>
      <c r="V12" s="174">
        <f t="shared" si="0"/>
        <v>0</v>
      </c>
    </row>
    <row r="13" spans="1:22" s="160" customFormat="1">
      <c r="A13" s="171">
        <v>7</v>
      </c>
      <c r="B13" s="1" t="s">
        <v>106</v>
      </c>
      <c r="C13" s="172"/>
      <c r="D13" s="159">
        <v>172796258.14770001</v>
      </c>
      <c r="E13" s="159"/>
      <c r="F13" s="159"/>
      <c r="G13" s="159"/>
      <c r="H13" s="159"/>
      <c r="I13" s="159"/>
      <c r="J13" s="159"/>
      <c r="K13" s="159"/>
      <c r="L13" s="173"/>
      <c r="M13" s="172"/>
      <c r="N13" s="159"/>
      <c r="O13" s="159"/>
      <c r="P13" s="159"/>
      <c r="Q13" s="159"/>
      <c r="R13" s="159">
        <v>98365949.414399996</v>
      </c>
      <c r="S13" s="173"/>
      <c r="T13" s="297"/>
      <c r="U13" s="297"/>
      <c r="V13" s="174">
        <f t="shared" si="0"/>
        <v>271162207.56209999</v>
      </c>
    </row>
    <row r="14" spans="1:22" s="160" customFormat="1">
      <c r="A14" s="171">
        <v>8</v>
      </c>
      <c r="B14" s="1" t="s">
        <v>107</v>
      </c>
      <c r="C14" s="172"/>
      <c r="D14" s="159">
        <v>0</v>
      </c>
      <c r="E14" s="159"/>
      <c r="F14" s="159"/>
      <c r="G14" s="159"/>
      <c r="H14" s="159"/>
      <c r="I14" s="159"/>
      <c r="J14" s="159">
        <v>0</v>
      </c>
      <c r="K14" s="159"/>
      <c r="L14" s="173"/>
      <c r="M14" s="172"/>
      <c r="N14" s="159"/>
      <c r="O14" s="159"/>
      <c r="P14" s="159"/>
      <c r="Q14" s="159"/>
      <c r="R14" s="159">
        <v>0</v>
      </c>
      <c r="S14" s="173"/>
      <c r="T14" s="297"/>
      <c r="U14" s="297"/>
      <c r="V14" s="174">
        <f t="shared" si="0"/>
        <v>0</v>
      </c>
    </row>
    <row r="15" spans="1:22" s="160" customFormat="1">
      <c r="A15" s="171">
        <v>9</v>
      </c>
      <c r="B15" s="1" t="s">
        <v>108</v>
      </c>
      <c r="C15" s="172"/>
      <c r="D15" s="159">
        <v>40984328.528099999</v>
      </c>
      <c r="E15" s="159"/>
      <c r="F15" s="159"/>
      <c r="G15" s="159"/>
      <c r="H15" s="159"/>
      <c r="I15" s="159"/>
      <c r="J15" s="159"/>
      <c r="K15" s="159"/>
      <c r="L15" s="173"/>
      <c r="M15" s="172"/>
      <c r="N15" s="159"/>
      <c r="O15" s="159"/>
      <c r="P15" s="159"/>
      <c r="Q15" s="159"/>
      <c r="R15" s="159">
        <v>0</v>
      </c>
      <c r="S15" s="173"/>
      <c r="T15" s="297"/>
      <c r="U15" s="297"/>
      <c r="V15" s="174">
        <f t="shared" si="0"/>
        <v>40984328.528099999</v>
      </c>
    </row>
    <row r="16" spans="1:22" s="160" customFormat="1">
      <c r="A16" s="171">
        <v>10</v>
      </c>
      <c r="B16" s="1" t="s">
        <v>109</v>
      </c>
      <c r="C16" s="172"/>
      <c r="D16" s="159">
        <v>0</v>
      </c>
      <c r="E16" s="159"/>
      <c r="F16" s="159"/>
      <c r="G16" s="159"/>
      <c r="H16" s="159"/>
      <c r="I16" s="159"/>
      <c r="J16" s="159"/>
      <c r="K16" s="159"/>
      <c r="L16" s="173"/>
      <c r="M16" s="172"/>
      <c r="N16" s="159"/>
      <c r="O16" s="159"/>
      <c r="P16" s="159"/>
      <c r="Q16" s="159"/>
      <c r="R16" s="159">
        <v>0</v>
      </c>
      <c r="S16" s="173"/>
      <c r="T16" s="297"/>
      <c r="U16" s="297"/>
      <c r="V16" s="174">
        <f t="shared" si="0"/>
        <v>0</v>
      </c>
    </row>
    <row r="17" spans="1:22" s="160" customFormat="1">
      <c r="A17" s="171">
        <v>11</v>
      </c>
      <c r="B17" s="1" t="s">
        <v>110</v>
      </c>
      <c r="C17" s="172"/>
      <c r="D17" s="159">
        <v>732366.28009999997</v>
      </c>
      <c r="E17" s="159"/>
      <c r="F17" s="159"/>
      <c r="G17" s="159"/>
      <c r="H17" s="159"/>
      <c r="I17" s="159"/>
      <c r="J17" s="159"/>
      <c r="K17" s="159"/>
      <c r="L17" s="173"/>
      <c r="M17" s="172"/>
      <c r="N17" s="159"/>
      <c r="O17" s="159"/>
      <c r="P17" s="159"/>
      <c r="Q17" s="159"/>
      <c r="R17" s="159">
        <v>0</v>
      </c>
      <c r="S17" s="173"/>
      <c r="T17" s="297"/>
      <c r="U17" s="297"/>
      <c r="V17" s="174">
        <f t="shared" si="0"/>
        <v>732366.28009999997</v>
      </c>
    </row>
    <row r="18" spans="1:22" s="160" customFormat="1">
      <c r="A18" s="171">
        <v>12</v>
      </c>
      <c r="B18" s="1" t="s">
        <v>111</v>
      </c>
      <c r="C18" s="172"/>
      <c r="D18" s="159">
        <v>606874.77690000006</v>
      </c>
      <c r="E18" s="159"/>
      <c r="F18" s="159"/>
      <c r="G18" s="159"/>
      <c r="H18" s="159"/>
      <c r="I18" s="159"/>
      <c r="J18" s="159"/>
      <c r="K18" s="159"/>
      <c r="L18" s="173"/>
      <c r="M18" s="172"/>
      <c r="N18" s="159"/>
      <c r="O18" s="159"/>
      <c r="P18" s="159"/>
      <c r="Q18" s="159"/>
      <c r="R18" s="159">
        <v>0</v>
      </c>
      <c r="S18" s="173"/>
      <c r="T18" s="297"/>
      <c r="U18" s="297"/>
      <c r="V18" s="174">
        <f t="shared" si="0"/>
        <v>606874.77690000006</v>
      </c>
    </row>
    <row r="19" spans="1:22" s="160" customFormat="1">
      <c r="A19" s="171">
        <v>13</v>
      </c>
      <c r="B19" s="1" t="s">
        <v>112</v>
      </c>
      <c r="C19" s="172"/>
      <c r="D19" s="159">
        <v>0</v>
      </c>
      <c r="E19" s="159"/>
      <c r="F19" s="159"/>
      <c r="G19" s="159"/>
      <c r="H19" s="159"/>
      <c r="I19" s="159"/>
      <c r="J19" s="159"/>
      <c r="K19" s="159"/>
      <c r="L19" s="173"/>
      <c r="M19" s="172"/>
      <c r="N19" s="159"/>
      <c r="O19" s="159"/>
      <c r="P19" s="159"/>
      <c r="Q19" s="159"/>
      <c r="R19" s="159">
        <v>0</v>
      </c>
      <c r="S19" s="173"/>
      <c r="T19" s="297"/>
      <c r="U19" s="297"/>
      <c r="V19" s="174">
        <f t="shared" si="0"/>
        <v>0</v>
      </c>
    </row>
    <row r="20" spans="1:22" s="160" customFormat="1">
      <c r="A20" s="171">
        <v>14</v>
      </c>
      <c r="B20" s="1" t="s">
        <v>113</v>
      </c>
      <c r="C20" s="172"/>
      <c r="D20" s="159">
        <v>0</v>
      </c>
      <c r="E20" s="159"/>
      <c r="F20" s="159"/>
      <c r="G20" s="159"/>
      <c r="H20" s="159"/>
      <c r="I20" s="159"/>
      <c r="J20" s="159"/>
      <c r="K20" s="159"/>
      <c r="L20" s="173"/>
      <c r="M20" s="172"/>
      <c r="N20" s="159"/>
      <c r="O20" s="159"/>
      <c r="P20" s="159"/>
      <c r="Q20" s="159"/>
      <c r="R20" s="159">
        <v>0</v>
      </c>
      <c r="S20" s="173"/>
      <c r="T20" s="297"/>
      <c r="U20" s="297"/>
      <c r="V20" s="174">
        <f t="shared" si="0"/>
        <v>0</v>
      </c>
    </row>
    <row r="21" spans="1:22" ht="13.5" thickBot="1">
      <c r="A21" s="161"/>
      <c r="B21" s="175" t="s">
        <v>114</v>
      </c>
      <c r="C21" s="176">
        <f>SUM(C7:C20)</f>
        <v>0</v>
      </c>
      <c r="D21" s="163">
        <f t="shared" ref="D21:V21" si="1">SUM(D7:D20)</f>
        <v>215119827.73280001</v>
      </c>
      <c r="E21" s="163">
        <f t="shared" si="1"/>
        <v>0</v>
      </c>
      <c r="F21" s="163">
        <f t="shared" si="1"/>
        <v>0</v>
      </c>
      <c r="G21" s="163">
        <f t="shared" si="1"/>
        <v>0</v>
      </c>
      <c r="H21" s="163">
        <f t="shared" si="1"/>
        <v>0</v>
      </c>
      <c r="I21" s="163">
        <f t="shared" si="1"/>
        <v>0</v>
      </c>
      <c r="J21" s="163">
        <f t="shared" si="1"/>
        <v>0</v>
      </c>
      <c r="K21" s="163">
        <f t="shared" si="1"/>
        <v>0</v>
      </c>
      <c r="L21" s="177">
        <f t="shared" si="1"/>
        <v>0</v>
      </c>
      <c r="M21" s="176">
        <f t="shared" si="1"/>
        <v>0</v>
      </c>
      <c r="N21" s="163">
        <f t="shared" si="1"/>
        <v>0</v>
      </c>
      <c r="O21" s="163">
        <f t="shared" si="1"/>
        <v>0</v>
      </c>
      <c r="P21" s="163">
        <f t="shared" si="1"/>
        <v>0</v>
      </c>
      <c r="Q21" s="163">
        <f t="shared" si="1"/>
        <v>0</v>
      </c>
      <c r="R21" s="163">
        <f t="shared" si="1"/>
        <v>98365949.414399996</v>
      </c>
      <c r="S21" s="177">
        <f>SUM(S7:S20)</f>
        <v>0</v>
      </c>
      <c r="T21" s="177">
        <f>SUM(T7:T20)</f>
        <v>0</v>
      </c>
      <c r="U21" s="177">
        <f t="shared" ref="U21" si="2">SUM(U7:U20)</f>
        <v>0</v>
      </c>
      <c r="V21" s="178">
        <f t="shared" si="1"/>
        <v>313485777.14719999</v>
      </c>
    </row>
    <row r="24" spans="1:22">
      <c r="A24" s="7"/>
      <c r="B24" s="7"/>
      <c r="C24" s="82"/>
      <c r="D24" s="82"/>
      <c r="E24" s="82"/>
    </row>
    <row r="25" spans="1:22">
      <c r="A25" s="179"/>
      <c r="B25" s="179"/>
      <c r="C25" s="7"/>
      <c r="D25" s="82"/>
      <c r="E25" s="82"/>
    </row>
    <row r="26" spans="1:22">
      <c r="A26" s="179"/>
      <c r="B26" s="83"/>
      <c r="C26" s="7"/>
      <c r="D26" s="82"/>
      <c r="E26" s="82"/>
    </row>
    <row r="27" spans="1:22">
      <c r="A27" s="179"/>
      <c r="B27" s="179"/>
      <c r="C27" s="7"/>
      <c r="D27" s="82"/>
      <c r="E27" s="82"/>
    </row>
    <row r="28" spans="1:22">
      <c r="A28" s="179"/>
      <c r="B28" s="83"/>
      <c r="C28" s="7"/>
      <c r="D28" s="82"/>
      <c r="E28" s="8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B8" sqref="B8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8" customWidth="1"/>
    <col min="4" max="4" width="14.85546875" style="298" bestFit="1" customWidth="1"/>
    <col min="5" max="5" width="17.7109375" style="298" customWidth="1"/>
    <col min="6" max="6" width="15.85546875" style="298" customWidth="1"/>
    <col min="7" max="7" width="17.42578125" style="298" customWidth="1"/>
    <col min="8" max="8" width="15.28515625" style="298" customWidth="1"/>
    <col min="9" max="16384" width="9.140625" style="54"/>
  </cols>
  <sheetData>
    <row r="1" spans="1:9">
      <c r="A1" s="2" t="s">
        <v>35</v>
      </c>
      <c r="B1" s="4" t="s">
        <v>499</v>
      </c>
    </row>
    <row r="2" spans="1:9">
      <c r="A2" s="2" t="s">
        <v>36</v>
      </c>
      <c r="B2" s="508">
        <f>'1. key ratios '!B2</f>
        <v>43646</v>
      </c>
    </row>
    <row r="4" spans="1:9" ht="13.5" thickBot="1">
      <c r="A4" s="2" t="s">
        <v>263</v>
      </c>
      <c r="B4" s="164" t="s">
        <v>387</v>
      </c>
    </row>
    <row r="5" spans="1:9">
      <c r="A5" s="165"/>
      <c r="B5" s="180"/>
      <c r="C5" s="299" t="s">
        <v>0</v>
      </c>
      <c r="D5" s="299" t="s">
        <v>1</v>
      </c>
      <c r="E5" s="299" t="s">
        <v>2</v>
      </c>
      <c r="F5" s="299" t="s">
        <v>3</v>
      </c>
      <c r="G5" s="300" t="s">
        <v>4</v>
      </c>
      <c r="H5" s="301" t="s">
        <v>10</v>
      </c>
      <c r="I5" s="181"/>
    </row>
    <row r="6" spans="1:9" s="181" customFormat="1" ht="12.75" customHeight="1">
      <c r="A6" s="182"/>
      <c r="B6" s="559" t="s">
        <v>262</v>
      </c>
      <c r="C6" s="561" t="s">
        <v>379</v>
      </c>
      <c r="D6" s="563" t="s">
        <v>378</v>
      </c>
      <c r="E6" s="564"/>
      <c r="F6" s="561" t="s">
        <v>383</v>
      </c>
      <c r="G6" s="561" t="s">
        <v>384</v>
      </c>
      <c r="H6" s="557" t="s">
        <v>382</v>
      </c>
    </row>
    <row r="7" spans="1:9" ht="38.25">
      <c r="A7" s="184"/>
      <c r="B7" s="560"/>
      <c r="C7" s="562"/>
      <c r="D7" s="302" t="s">
        <v>381</v>
      </c>
      <c r="E7" s="302" t="s">
        <v>380</v>
      </c>
      <c r="F7" s="562"/>
      <c r="G7" s="562"/>
      <c r="H7" s="558"/>
      <c r="I7" s="181"/>
    </row>
    <row r="8" spans="1:9">
      <c r="A8" s="182">
        <v>1</v>
      </c>
      <c r="B8" s="1" t="s">
        <v>101</v>
      </c>
      <c r="C8" s="303">
        <v>2721695107.5500002</v>
      </c>
      <c r="D8" s="304"/>
      <c r="E8" s="303"/>
      <c r="F8" s="303">
        <v>1670983547.6699998</v>
      </c>
      <c r="G8" s="305">
        <v>1670983547.6699998</v>
      </c>
      <c r="H8" s="307">
        <f>G8/(C8+E8)</f>
        <v>0.61394957246852544</v>
      </c>
    </row>
    <row r="9" spans="1:9" ht="15" customHeight="1">
      <c r="A9" s="182">
        <v>2</v>
      </c>
      <c r="B9" s="1" t="s">
        <v>102</v>
      </c>
      <c r="C9" s="303">
        <v>0</v>
      </c>
      <c r="D9" s="304"/>
      <c r="E9" s="303"/>
      <c r="F9" s="303"/>
      <c r="G9" s="305">
        <v>0</v>
      </c>
      <c r="H9" s="307"/>
    </row>
    <row r="10" spans="1:9">
      <c r="A10" s="182">
        <v>3</v>
      </c>
      <c r="B10" s="1" t="s">
        <v>281</v>
      </c>
      <c r="C10" s="303"/>
      <c r="D10" s="304"/>
      <c r="E10" s="303"/>
      <c r="F10" s="303"/>
      <c r="G10" s="305">
        <v>0</v>
      </c>
      <c r="H10" s="307"/>
    </row>
    <row r="11" spans="1:9">
      <c r="A11" s="182">
        <v>4</v>
      </c>
      <c r="B11" s="1" t="s">
        <v>103</v>
      </c>
      <c r="C11" s="303">
        <v>0</v>
      </c>
      <c r="D11" s="304"/>
      <c r="E11" s="303"/>
      <c r="F11" s="303"/>
      <c r="G11" s="305">
        <v>0</v>
      </c>
      <c r="H11" s="307"/>
    </row>
    <row r="12" spans="1:9">
      <c r="A12" s="182">
        <v>5</v>
      </c>
      <c r="B12" s="1" t="s">
        <v>104</v>
      </c>
      <c r="C12" s="303">
        <v>769723052.29999995</v>
      </c>
      <c r="D12" s="304"/>
      <c r="E12" s="303"/>
      <c r="F12" s="303">
        <v>0</v>
      </c>
      <c r="G12" s="305">
        <v>0</v>
      </c>
      <c r="H12" s="307">
        <f t="shared" ref="H12:H21" si="0">G12/(C12+E12)</f>
        <v>0</v>
      </c>
    </row>
    <row r="13" spans="1:9">
      <c r="A13" s="182">
        <v>6</v>
      </c>
      <c r="B13" s="1" t="s">
        <v>105</v>
      </c>
      <c r="C13" s="303">
        <v>274567239.05000001</v>
      </c>
      <c r="D13" s="304"/>
      <c r="E13" s="303"/>
      <c r="F13" s="303">
        <v>63553311.433000006</v>
      </c>
      <c r="G13" s="305">
        <v>63553311.433000006</v>
      </c>
      <c r="H13" s="307">
        <f t="shared" si="0"/>
        <v>0.23146720509298141</v>
      </c>
    </row>
    <row r="14" spans="1:9">
      <c r="A14" s="182">
        <v>7</v>
      </c>
      <c r="B14" s="1" t="s">
        <v>106</v>
      </c>
      <c r="C14" s="303">
        <v>3392243564.6427002</v>
      </c>
      <c r="D14" s="304">
        <v>1345770942.9696498</v>
      </c>
      <c r="E14" s="303">
        <v>613788856.04719996</v>
      </c>
      <c r="F14" s="303">
        <v>4044823829.4338803</v>
      </c>
      <c r="G14" s="305">
        <v>3773661621.8717804</v>
      </c>
      <c r="H14" s="307">
        <f t="shared" si="0"/>
        <v>0.94199477827039102</v>
      </c>
    </row>
    <row r="15" spans="1:9">
      <c r="A15" s="182">
        <v>8</v>
      </c>
      <c r="B15" s="1" t="s">
        <v>107</v>
      </c>
      <c r="C15" s="303">
        <v>3588606808.4177999</v>
      </c>
      <c r="D15" s="304">
        <v>227529204.51795</v>
      </c>
      <c r="E15" s="303">
        <v>111951582.38609999</v>
      </c>
      <c r="F15" s="303">
        <v>2775418793.1029248</v>
      </c>
      <c r="G15" s="305">
        <v>2734434464.5748248</v>
      </c>
      <c r="H15" s="307">
        <f t="shared" si="0"/>
        <v>0.73892482587764363</v>
      </c>
    </row>
    <row r="16" spans="1:9">
      <c r="A16" s="182">
        <v>9</v>
      </c>
      <c r="B16" s="1" t="s">
        <v>108</v>
      </c>
      <c r="C16" s="303">
        <v>1828980969.8029001</v>
      </c>
      <c r="D16" s="304"/>
      <c r="E16" s="303"/>
      <c r="F16" s="303">
        <v>640143339.43101501</v>
      </c>
      <c r="G16" s="305">
        <v>639410973.15091503</v>
      </c>
      <c r="H16" s="307">
        <f t="shared" si="0"/>
        <v>0.34959957687248167</v>
      </c>
    </row>
    <row r="17" spans="1:8">
      <c r="A17" s="182">
        <v>10</v>
      </c>
      <c r="B17" s="1" t="s">
        <v>109</v>
      </c>
      <c r="C17" s="303">
        <v>137420233.0729</v>
      </c>
      <c r="D17" s="304"/>
      <c r="E17" s="303"/>
      <c r="F17" s="303">
        <v>131395435.39145</v>
      </c>
      <c r="G17" s="305">
        <v>130788560.61455001</v>
      </c>
      <c r="H17" s="307">
        <f t="shared" si="0"/>
        <v>0.95174165906972408</v>
      </c>
    </row>
    <row r="18" spans="1:8">
      <c r="A18" s="182">
        <v>11</v>
      </c>
      <c r="B18" s="1" t="s">
        <v>110</v>
      </c>
      <c r="C18" s="303">
        <v>916806998.30049849</v>
      </c>
      <c r="D18" s="304"/>
      <c r="E18" s="303"/>
      <c r="F18" s="303">
        <v>1064609409.1834961</v>
      </c>
      <c r="G18" s="305">
        <v>1064609409.1834961</v>
      </c>
      <c r="H18" s="307">
        <f t="shared" si="0"/>
        <v>1.1612143135436157</v>
      </c>
    </row>
    <row r="19" spans="1:8">
      <c r="A19" s="182">
        <v>12</v>
      </c>
      <c r="B19" s="1" t="s">
        <v>111</v>
      </c>
      <c r="C19" s="303">
        <v>0</v>
      </c>
      <c r="D19" s="304"/>
      <c r="E19" s="303"/>
      <c r="F19" s="303"/>
      <c r="G19" s="305">
        <v>0</v>
      </c>
      <c r="H19" s="307"/>
    </row>
    <row r="20" spans="1:8">
      <c r="A20" s="182">
        <v>13</v>
      </c>
      <c r="B20" s="1" t="s">
        <v>257</v>
      </c>
      <c r="C20" s="303">
        <v>0</v>
      </c>
      <c r="D20" s="304"/>
      <c r="E20" s="303"/>
      <c r="F20" s="303"/>
      <c r="G20" s="305">
        <v>0</v>
      </c>
      <c r="H20" s="307"/>
    </row>
    <row r="21" spans="1:8">
      <c r="A21" s="182">
        <v>14</v>
      </c>
      <c r="B21" s="1" t="s">
        <v>113</v>
      </c>
      <c r="C21" s="303">
        <v>1301685891.1615016</v>
      </c>
      <c r="D21" s="304"/>
      <c r="E21" s="303"/>
      <c r="F21" s="303">
        <v>802710434.72110164</v>
      </c>
      <c r="G21" s="305">
        <v>802710434.72110164</v>
      </c>
      <c r="H21" s="307">
        <f t="shared" si="0"/>
        <v>0.61666984344805231</v>
      </c>
    </row>
    <row r="22" spans="1:8" ht="13.5" thickBot="1">
      <c r="A22" s="185"/>
      <c r="B22" s="186" t="s">
        <v>114</v>
      </c>
      <c r="C22" s="306">
        <f>SUM(C8:C21)</f>
        <v>14931729864.298302</v>
      </c>
      <c r="D22" s="306">
        <f>SUM(D8:D21)</f>
        <v>1573300147.4875998</v>
      </c>
      <c r="E22" s="306">
        <f>SUM(E8:E21)</f>
        <v>725740438.43330002</v>
      </c>
      <c r="F22" s="306">
        <f>SUM(F8:F21)</f>
        <v>11193638100.366869</v>
      </c>
      <c r="G22" s="306">
        <f>SUM(G8:G21)</f>
        <v>10880152323.219667</v>
      </c>
      <c r="H22" s="308">
        <f>G22/(C22+E22)</f>
        <v>0.69488570713249354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Normal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C7" sqref="C7"/>
    </sheetView>
  </sheetViews>
  <sheetFormatPr defaultColWidth="9.140625" defaultRowHeight="12.75"/>
  <cols>
    <col min="1" max="1" width="10.5703125" style="298" bestFit="1" customWidth="1"/>
    <col min="2" max="2" width="104.140625" style="298" customWidth="1"/>
    <col min="3" max="5" width="15" style="298" customWidth="1"/>
    <col min="6" max="12" width="14.140625" style="298" customWidth="1"/>
    <col min="13" max="16384" width="9.140625" style="298"/>
  </cols>
  <sheetData>
    <row r="1" spans="1:11">
      <c r="A1" s="298" t="s">
        <v>35</v>
      </c>
      <c r="B1" s="298" t="s">
        <v>499</v>
      </c>
    </row>
    <row r="2" spans="1:11">
      <c r="A2" s="298" t="s">
        <v>36</v>
      </c>
      <c r="B2" s="509">
        <f>'1. key ratios '!B2</f>
        <v>43646</v>
      </c>
      <c r="C2" s="325"/>
      <c r="D2" s="325"/>
    </row>
    <row r="3" spans="1:11">
      <c r="B3" s="325"/>
      <c r="C3" s="325"/>
      <c r="D3" s="325"/>
    </row>
    <row r="4" spans="1:11" ht="13.5" thickBot="1">
      <c r="A4" s="298" t="s">
        <v>259</v>
      </c>
      <c r="B4" s="352" t="s">
        <v>388</v>
      </c>
      <c r="C4" s="325"/>
      <c r="D4" s="325"/>
    </row>
    <row r="5" spans="1:11" ht="30" customHeight="1">
      <c r="A5" s="565"/>
      <c r="B5" s="566"/>
      <c r="C5" s="567" t="s">
        <v>447</v>
      </c>
      <c r="D5" s="567"/>
      <c r="E5" s="567"/>
      <c r="F5" s="567" t="s">
        <v>448</v>
      </c>
      <c r="G5" s="567"/>
      <c r="H5" s="567"/>
      <c r="I5" s="567" t="s">
        <v>449</v>
      </c>
      <c r="J5" s="567"/>
      <c r="K5" s="568"/>
    </row>
    <row r="6" spans="1:11">
      <c r="A6" s="326"/>
      <c r="B6" s="327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1" t="s">
        <v>76</v>
      </c>
      <c r="I6" s="61" t="s">
        <v>74</v>
      </c>
      <c r="J6" s="61" t="s">
        <v>75</v>
      </c>
      <c r="K6" s="61" t="s">
        <v>76</v>
      </c>
    </row>
    <row r="7" spans="1:11">
      <c r="A7" s="328" t="s">
        <v>391</v>
      </c>
      <c r="B7" s="329"/>
      <c r="C7" s="329"/>
      <c r="D7" s="329"/>
      <c r="E7" s="329"/>
      <c r="F7" s="329"/>
      <c r="G7" s="329"/>
      <c r="H7" s="329"/>
      <c r="I7" s="329"/>
      <c r="J7" s="329"/>
      <c r="K7" s="330"/>
    </row>
    <row r="8" spans="1:11">
      <c r="A8" s="331">
        <v>1</v>
      </c>
      <c r="B8" s="332" t="s">
        <v>389</v>
      </c>
      <c r="C8" s="333"/>
      <c r="D8" s="333"/>
      <c r="E8" s="333"/>
      <c r="F8" s="454">
        <v>1222754812.9946733</v>
      </c>
      <c r="G8" s="454">
        <v>1924546494.6007748</v>
      </c>
      <c r="H8" s="454">
        <v>3076539194.5119171</v>
      </c>
      <c r="I8" s="454">
        <v>1224869512.8125303</v>
      </c>
      <c r="J8" s="454">
        <v>1812757527.4439621</v>
      </c>
      <c r="K8" s="455">
        <v>2966864927.1729608</v>
      </c>
    </row>
    <row r="9" spans="1:11">
      <c r="A9" s="328" t="s">
        <v>392</v>
      </c>
      <c r="B9" s="329"/>
      <c r="C9" s="329"/>
      <c r="D9" s="329"/>
      <c r="E9" s="329"/>
      <c r="F9" s="329"/>
      <c r="G9" s="329"/>
      <c r="H9" s="329"/>
      <c r="I9" s="329"/>
      <c r="J9" s="329"/>
      <c r="K9" s="330"/>
    </row>
    <row r="10" spans="1:11">
      <c r="A10" s="334">
        <v>2</v>
      </c>
      <c r="B10" s="335" t="s">
        <v>400</v>
      </c>
      <c r="C10" s="456">
        <v>1174496182.3617675</v>
      </c>
      <c r="D10" s="457">
        <v>2886954179.2623205</v>
      </c>
      <c r="E10" s="457">
        <v>3987068217.422596</v>
      </c>
      <c r="F10" s="457">
        <v>228792424.03404328</v>
      </c>
      <c r="G10" s="457">
        <v>634266083.93337178</v>
      </c>
      <c r="H10" s="457">
        <v>848906614.80211461</v>
      </c>
      <c r="I10" s="457">
        <v>64044310.156857431</v>
      </c>
      <c r="J10" s="457">
        <v>178972820.68866095</v>
      </c>
      <c r="K10" s="458">
        <v>239064384.62483928</v>
      </c>
    </row>
    <row r="11" spans="1:11">
      <c r="A11" s="334">
        <v>3</v>
      </c>
      <c r="B11" s="335" t="s">
        <v>394</v>
      </c>
      <c r="C11" s="456">
        <v>2627053851.6386466</v>
      </c>
      <c r="D11" s="457">
        <v>4490296505.0424442</v>
      </c>
      <c r="E11" s="457">
        <v>6954211688.3683577</v>
      </c>
      <c r="F11" s="457">
        <v>945418095.46001792</v>
      </c>
      <c r="G11" s="457">
        <v>1398084523.3769019</v>
      </c>
      <c r="H11" s="457">
        <v>2286441570.4507208</v>
      </c>
      <c r="I11" s="457">
        <v>711197733.26672041</v>
      </c>
      <c r="J11" s="457">
        <v>837531279.84849751</v>
      </c>
      <c r="K11" s="458">
        <v>1506493447.6739521</v>
      </c>
    </row>
    <row r="12" spans="1:11">
      <c r="A12" s="334">
        <v>4</v>
      </c>
      <c r="B12" s="335" t="s">
        <v>395</v>
      </c>
      <c r="C12" s="456">
        <v>1050216656.8846155</v>
      </c>
      <c r="D12" s="457">
        <v>41208791.208791211</v>
      </c>
      <c r="E12" s="457">
        <v>1009007865.6758243</v>
      </c>
      <c r="F12" s="457">
        <v>0</v>
      </c>
      <c r="G12" s="457">
        <v>0</v>
      </c>
      <c r="H12" s="457">
        <v>0</v>
      </c>
      <c r="I12" s="457">
        <v>0</v>
      </c>
      <c r="J12" s="457">
        <v>0</v>
      </c>
      <c r="K12" s="458">
        <v>0</v>
      </c>
    </row>
    <row r="13" spans="1:11">
      <c r="A13" s="334">
        <v>5</v>
      </c>
      <c r="B13" s="335" t="s">
        <v>403</v>
      </c>
      <c r="C13" s="456">
        <v>777155633.6485976</v>
      </c>
      <c r="D13" s="457">
        <v>756363507.52139151</v>
      </c>
      <c r="E13" s="457">
        <v>1481699516.5869119</v>
      </c>
      <c r="F13" s="457">
        <v>120777228.41979286</v>
      </c>
      <c r="G13" s="457">
        <v>108363686.03032731</v>
      </c>
      <c r="H13" s="457">
        <v>221296277.034886</v>
      </c>
      <c r="I13" s="457">
        <v>44984900.373303972</v>
      </c>
      <c r="J13" s="457">
        <v>45465144.07918299</v>
      </c>
      <c r="K13" s="458">
        <v>87521420.009970382</v>
      </c>
    </row>
    <row r="14" spans="1:11">
      <c r="A14" s="334">
        <v>6</v>
      </c>
      <c r="B14" s="335" t="s">
        <v>442</v>
      </c>
      <c r="C14" s="456"/>
      <c r="D14" s="457"/>
      <c r="E14" s="457"/>
      <c r="F14" s="457"/>
      <c r="G14" s="457"/>
      <c r="H14" s="457"/>
      <c r="I14" s="457"/>
      <c r="J14" s="457"/>
      <c r="K14" s="458"/>
    </row>
    <row r="15" spans="1:11">
      <c r="A15" s="334">
        <v>7</v>
      </c>
      <c r="B15" s="335" t="s">
        <v>443</v>
      </c>
      <c r="C15" s="456">
        <v>38683840.694694504</v>
      </c>
      <c r="D15" s="457">
        <v>136878289.20879129</v>
      </c>
      <c r="E15" s="457">
        <v>173076552.81645277</v>
      </c>
      <c r="F15" s="457">
        <v>38683840.694694504</v>
      </c>
      <c r="G15" s="457">
        <v>136878289.20879129</v>
      </c>
      <c r="H15" s="457">
        <v>173076552.81645277</v>
      </c>
      <c r="I15" s="457">
        <v>38683840.694694504</v>
      </c>
      <c r="J15" s="457">
        <v>136878289.20879129</v>
      </c>
      <c r="K15" s="458">
        <v>173076552.81645277</v>
      </c>
    </row>
    <row r="16" spans="1:11">
      <c r="A16" s="334">
        <v>8</v>
      </c>
      <c r="B16" s="336" t="s">
        <v>396</v>
      </c>
      <c r="C16" s="456">
        <v>4493109982.8665543</v>
      </c>
      <c r="D16" s="457">
        <v>5424747092.9814186</v>
      </c>
      <c r="E16" s="457">
        <v>9617995623.4475479</v>
      </c>
      <c r="F16" s="457">
        <v>1104879164.5745053</v>
      </c>
      <c r="G16" s="457">
        <v>1643326498.6160204</v>
      </c>
      <c r="H16" s="457">
        <v>2680814400.3020597</v>
      </c>
      <c r="I16" s="457">
        <v>794866474.33471894</v>
      </c>
      <c r="J16" s="457">
        <v>1019874713.1364717</v>
      </c>
      <c r="K16" s="458">
        <v>1767091420.5003753</v>
      </c>
    </row>
    <row r="17" spans="1:11">
      <c r="A17" s="328" t="s">
        <v>393</v>
      </c>
      <c r="B17" s="329"/>
      <c r="C17" s="459"/>
      <c r="D17" s="459"/>
      <c r="E17" s="459"/>
      <c r="F17" s="459"/>
      <c r="G17" s="459"/>
      <c r="H17" s="459"/>
      <c r="I17" s="459"/>
      <c r="J17" s="459"/>
      <c r="K17" s="460"/>
    </row>
    <row r="18" spans="1:11">
      <c r="A18" s="334">
        <v>9</v>
      </c>
      <c r="B18" s="335" t="s">
        <v>399</v>
      </c>
      <c r="C18" s="456"/>
      <c r="D18" s="457"/>
      <c r="E18" s="457"/>
      <c r="F18" s="457"/>
      <c r="G18" s="457"/>
      <c r="H18" s="457"/>
      <c r="I18" s="457"/>
      <c r="J18" s="457"/>
      <c r="K18" s="458"/>
    </row>
    <row r="19" spans="1:11">
      <c r="A19" s="334">
        <v>10</v>
      </c>
      <c r="B19" s="335" t="s">
        <v>444</v>
      </c>
      <c r="C19" s="456">
        <v>175420173.62180769</v>
      </c>
      <c r="D19" s="457">
        <v>145786235.87369773</v>
      </c>
      <c r="E19" s="457">
        <v>309424491.22341758</v>
      </c>
      <c r="F19" s="457">
        <v>87914407.979906544</v>
      </c>
      <c r="G19" s="457">
        <v>73545390.288887948</v>
      </c>
      <c r="H19" s="457">
        <v>155559425.00769562</v>
      </c>
      <c r="I19" s="457">
        <v>99901338.591774702</v>
      </c>
      <c r="J19" s="457">
        <v>561754128.30559134</v>
      </c>
      <c r="K19" s="458">
        <v>655749917.33802497</v>
      </c>
    </row>
    <row r="20" spans="1:11">
      <c r="A20" s="334">
        <v>11</v>
      </c>
      <c r="B20" s="335" t="s">
        <v>398</v>
      </c>
      <c r="C20" s="456">
        <v>4406954.4942857167</v>
      </c>
      <c r="D20" s="457">
        <v>139553.7105494506</v>
      </c>
      <c r="E20" s="457">
        <v>4267400.7837362653</v>
      </c>
      <c r="F20" s="457">
        <v>4406954.4942857167</v>
      </c>
      <c r="G20" s="457">
        <v>139553.7105494506</v>
      </c>
      <c r="H20" s="457">
        <v>4267400.7837362653</v>
      </c>
      <c r="I20" s="457">
        <v>4406954.4942857167</v>
      </c>
      <c r="J20" s="457">
        <v>139553.7105494506</v>
      </c>
      <c r="K20" s="458">
        <v>4267400.7837362653</v>
      </c>
    </row>
    <row r="21" spans="1:11" ht="13.5" thickBot="1">
      <c r="A21" s="337">
        <v>12</v>
      </c>
      <c r="B21" s="338" t="s">
        <v>397</v>
      </c>
      <c r="C21" s="461">
        <v>179827128.1160934</v>
      </c>
      <c r="D21" s="462">
        <v>145925789.58424717</v>
      </c>
      <c r="E21" s="461">
        <v>313691892.00715387</v>
      </c>
      <c r="F21" s="462">
        <v>92321362.474192262</v>
      </c>
      <c r="G21" s="462">
        <v>73684943.999437392</v>
      </c>
      <c r="H21" s="462">
        <v>159826825.79143187</v>
      </c>
      <c r="I21" s="462">
        <v>104308293.08606042</v>
      </c>
      <c r="J21" s="462">
        <v>561893682.01614082</v>
      </c>
      <c r="K21" s="463">
        <v>660017318.1217612</v>
      </c>
    </row>
    <row r="22" spans="1:11" ht="38.25" customHeight="1" thickBot="1">
      <c r="A22" s="339"/>
      <c r="B22" s="340"/>
      <c r="C22" s="340"/>
      <c r="D22" s="340"/>
      <c r="E22" s="340"/>
      <c r="F22" s="569" t="s">
        <v>446</v>
      </c>
      <c r="G22" s="567"/>
      <c r="H22" s="567"/>
      <c r="I22" s="569" t="s">
        <v>404</v>
      </c>
      <c r="J22" s="567"/>
      <c r="K22" s="568"/>
    </row>
    <row r="23" spans="1:11">
      <c r="A23" s="341">
        <v>13</v>
      </c>
      <c r="B23" s="342" t="s">
        <v>389</v>
      </c>
      <c r="C23" s="343"/>
      <c r="D23" s="343"/>
      <c r="E23" s="343"/>
      <c r="F23" s="464">
        <v>1222754812.9946733</v>
      </c>
      <c r="G23" s="464">
        <v>1924546494.6007748</v>
      </c>
      <c r="H23" s="464">
        <v>3076539194.5119171</v>
      </c>
      <c r="I23" s="464">
        <v>1224869512.8125303</v>
      </c>
      <c r="J23" s="464">
        <v>1812757527.4439621</v>
      </c>
      <c r="K23" s="465">
        <v>2966864927.1729608</v>
      </c>
    </row>
    <row r="24" spans="1:11" ht="13.5" thickBot="1">
      <c r="A24" s="344">
        <v>14</v>
      </c>
      <c r="B24" s="345" t="s">
        <v>401</v>
      </c>
      <c r="C24" s="346"/>
      <c r="D24" s="347"/>
      <c r="E24" s="348"/>
      <c r="F24" s="466">
        <v>1012557802.1003125</v>
      </c>
      <c r="G24" s="466">
        <v>1569641554.6165831</v>
      </c>
      <c r="H24" s="466">
        <v>2520987574.5106287</v>
      </c>
      <c r="I24" s="466">
        <v>690558181.24865854</v>
      </c>
      <c r="J24" s="466">
        <v>464376546.57682568</v>
      </c>
      <c r="K24" s="467">
        <v>1107074102.3786144</v>
      </c>
    </row>
    <row r="25" spans="1:11" ht="13.5" thickBot="1">
      <c r="A25" s="349">
        <v>15</v>
      </c>
      <c r="B25" s="350" t="s">
        <v>402</v>
      </c>
      <c r="C25" s="351"/>
      <c r="D25" s="351"/>
      <c r="E25" s="351"/>
      <c r="F25" s="468">
        <v>1.2075901350602964</v>
      </c>
      <c r="G25" s="468">
        <v>1.2261057239089752</v>
      </c>
      <c r="H25" s="468">
        <v>1.2203706299937362</v>
      </c>
      <c r="I25" s="468">
        <v>1.7737383265776923</v>
      </c>
      <c r="J25" s="468">
        <v>3.9036371255327009</v>
      </c>
      <c r="K25" s="469">
        <v>2.6799153921119419</v>
      </c>
    </row>
    <row r="26" spans="1:11">
      <c r="F26" s="470"/>
      <c r="G26" s="470"/>
      <c r="H26" s="470"/>
      <c r="I26" s="470"/>
      <c r="J26" s="470"/>
      <c r="K26" s="470"/>
    </row>
    <row r="27" spans="1:11" ht="25.5">
      <c r="B27" s="324" t="s">
        <v>445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6" sqref="B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5.2851562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35</v>
      </c>
      <c r="B1" s="4" t="s">
        <v>499</v>
      </c>
    </row>
    <row r="2" spans="1:14" ht="14.25" customHeight="1">
      <c r="A2" s="4" t="s">
        <v>36</v>
      </c>
      <c r="B2" s="508">
        <f>'1. key ratios '!B2</f>
        <v>43646</v>
      </c>
    </row>
    <row r="3" spans="1:14" ht="14.25" customHeight="1"/>
    <row r="4" spans="1:14" ht="13.5" thickBot="1">
      <c r="A4" s="4" t="s">
        <v>275</v>
      </c>
      <c r="B4" s="260" t="s">
        <v>33</v>
      </c>
    </row>
    <row r="5" spans="1:14" s="192" customFormat="1">
      <c r="A5" s="188"/>
      <c r="B5" s="189"/>
      <c r="C5" s="190" t="s">
        <v>0</v>
      </c>
      <c r="D5" s="190" t="s">
        <v>1</v>
      </c>
      <c r="E5" s="190" t="s">
        <v>2</v>
      </c>
      <c r="F5" s="190" t="s">
        <v>3</v>
      </c>
      <c r="G5" s="190" t="s">
        <v>4</v>
      </c>
      <c r="H5" s="190" t="s">
        <v>10</v>
      </c>
      <c r="I5" s="190" t="s">
        <v>13</v>
      </c>
      <c r="J5" s="190" t="s">
        <v>14</v>
      </c>
      <c r="K5" s="190" t="s">
        <v>15</v>
      </c>
      <c r="L5" s="190" t="s">
        <v>16</v>
      </c>
      <c r="M5" s="190" t="s">
        <v>17</v>
      </c>
      <c r="N5" s="191" t="s">
        <v>18</v>
      </c>
    </row>
    <row r="6" spans="1:14" ht="25.5">
      <c r="A6" s="193"/>
      <c r="B6" s="194"/>
      <c r="C6" s="195" t="s">
        <v>274</v>
      </c>
      <c r="D6" s="196" t="s">
        <v>273</v>
      </c>
      <c r="E6" s="197" t="s">
        <v>272</v>
      </c>
      <c r="F6" s="198">
        <v>0</v>
      </c>
      <c r="G6" s="198">
        <v>0.2</v>
      </c>
      <c r="H6" s="198">
        <v>0.35</v>
      </c>
      <c r="I6" s="198">
        <v>0.5</v>
      </c>
      <c r="J6" s="198">
        <v>0.75</v>
      </c>
      <c r="K6" s="198">
        <v>1</v>
      </c>
      <c r="L6" s="198">
        <v>1.5</v>
      </c>
      <c r="M6" s="198">
        <v>2.5</v>
      </c>
      <c r="N6" s="259" t="s">
        <v>287</v>
      </c>
    </row>
    <row r="7" spans="1:14" ht="15">
      <c r="A7" s="199">
        <v>1</v>
      </c>
      <c r="B7" s="200" t="s">
        <v>271</v>
      </c>
      <c r="C7" s="201">
        <f>SUM(C8:C13)</f>
        <v>1712745941.7897</v>
      </c>
      <c r="D7" s="194"/>
      <c r="E7" s="202">
        <f t="shared" ref="E7" si="0">SUM(E8:E13)</f>
        <v>35038686.835794002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35038686.835794002</v>
      </c>
      <c r="L7" s="203">
        <v>0</v>
      </c>
      <c r="M7" s="203">
        <v>0</v>
      </c>
      <c r="N7" s="204">
        <f>SUM(N8:N13)</f>
        <v>35038686.835794002</v>
      </c>
    </row>
    <row r="8" spans="1:14" ht="14.25">
      <c r="A8" s="199">
        <v>1.1000000000000001</v>
      </c>
      <c r="B8" s="205" t="s">
        <v>269</v>
      </c>
      <c r="C8" s="203">
        <v>1686620341.7897</v>
      </c>
      <c r="D8" s="206">
        <v>0.02</v>
      </c>
      <c r="E8" s="202">
        <f>C8*D8</f>
        <v>33732406.835794002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33732406.835794002</v>
      </c>
      <c r="L8" s="203">
        <v>0</v>
      </c>
      <c r="M8" s="203">
        <v>0</v>
      </c>
      <c r="N8" s="204">
        <f>SUMPRODUCT($F$6:$M$6,F8:M8)</f>
        <v>33732406.835794002</v>
      </c>
    </row>
    <row r="9" spans="1:14" ht="14.25">
      <c r="A9" s="199">
        <v>1.2</v>
      </c>
      <c r="B9" s="205" t="s">
        <v>268</v>
      </c>
      <c r="C9" s="203">
        <v>26125600</v>
      </c>
      <c r="D9" s="206">
        <v>0.05</v>
      </c>
      <c r="E9" s="202">
        <f>C9*D9</f>
        <v>1306280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1306280</v>
      </c>
      <c r="L9" s="203">
        <v>0</v>
      </c>
      <c r="M9" s="203">
        <v>0</v>
      </c>
      <c r="N9" s="204">
        <f t="shared" ref="N9:N12" si="1">SUMPRODUCT($F$6:$M$6,F9:M9)</f>
        <v>1306280</v>
      </c>
    </row>
    <row r="10" spans="1:14" ht="14.25">
      <c r="A10" s="199">
        <v>1.3</v>
      </c>
      <c r="B10" s="205" t="s">
        <v>267</v>
      </c>
      <c r="C10" s="203"/>
      <c r="D10" s="206">
        <v>0.08</v>
      </c>
      <c r="E10" s="202">
        <f>C10*D10</f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4">
        <f>SUMPRODUCT($F$6:$M$6,F10:M10)</f>
        <v>0</v>
      </c>
    </row>
    <row r="11" spans="1:14" ht="14.25">
      <c r="A11" s="199">
        <v>1.4</v>
      </c>
      <c r="B11" s="205" t="s">
        <v>266</v>
      </c>
      <c r="C11" s="203">
        <v>0</v>
      </c>
      <c r="D11" s="206">
        <v>0.11</v>
      </c>
      <c r="E11" s="202">
        <f>C11*D11</f>
        <v>0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3">
        <v>0</v>
      </c>
      <c r="N11" s="204">
        <f t="shared" si="1"/>
        <v>0</v>
      </c>
    </row>
    <row r="12" spans="1:14" ht="14.25">
      <c r="A12" s="199">
        <v>1.5</v>
      </c>
      <c r="B12" s="205" t="s">
        <v>265</v>
      </c>
      <c r="C12" s="203">
        <v>0</v>
      </c>
      <c r="D12" s="206">
        <v>0.14000000000000001</v>
      </c>
      <c r="E12" s="202">
        <f>C12*D12</f>
        <v>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4">
        <f t="shared" si="1"/>
        <v>0</v>
      </c>
    </row>
    <row r="13" spans="1:14" ht="14.25">
      <c r="A13" s="199">
        <v>1.6</v>
      </c>
      <c r="B13" s="207" t="s">
        <v>264</v>
      </c>
      <c r="C13" s="203">
        <v>0</v>
      </c>
      <c r="D13" s="208"/>
      <c r="E13" s="203"/>
      <c r="F13" s="203"/>
      <c r="G13" s="203"/>
      <c r="H13" s="203"/>
      <c r="I13" s="203"/>
      <c r="J13" s="203"/>
      <c r="K13" s="203"/>
      <c r="L13" s="203"/>
      <c r="M13" s="203"/>
      <c r="N13" s="204">
        <f>SUMPRODUCT($F$6:$M$6,F13:M13)</f>
        <v>0</v>
      </c>
    </row>
    <row r="14" spans="1:14" ht="15">
      <c r="A14" s="199">
        <v>2</v>
      </c>
      <c r="B14" s="209" t="s">
        <v>270</v>
      </c>
      <c r="C14" s="201">
        <f>SUM(C15:C20)</f>
        <v>1201920500</v>
      </c>
      <c r="D14" s="194"/>
      <c r="E14" s="202">
        <f t="shared" ref="E14" si="2">SUM(E15:E20)</f>
        <v>18476902.5</v>
      </c>
      <c r="F14" s="203">
        <v>0</v>
      </c>
      <c r="G14" s="203">
        <v>0</v>
      </c>
      <c r="H14" s="203">
        <v>0</v>
      </c>
      <c r="I14" s="203">
        <v>18476902.5</v>
      </c>
      <c r="J14" s="203">
        <v>0</v>
      </c>
      <c r="K14" s="203">
        <v>0</v>
      </c>
      <c r="L14" s="203">
        <v>0</v>
      </c>
      <c r="M14" s="203">
        <v>0</v>
      </c>
      <c r="N14" s="204">
        <f>SUM(N15:N20)</f>
        <v>9238451.25</v>
      </c>
    </row>
    <row r="15" spans="1:14" ht="14.25">
      <c r="A15" s="199">
        <v>2.1</v>
      </c>
      <c r="B15" s="207" t="s">
        <v>269</v>
      </c>
      <c r="C15" s="203">
        <v>588480500</v>
      </c>
      <c r="D15" s="206">
        <v>5.0000000000000001E-3</v>
      </c>
      <c r="E15" s="202">
        <f>C15*D15</f>
        <v>2942402.5</v>
      </c>
      <c r="F15" s="203">
        <v>0</v>
      </c>
      <c r="G15" s="203">
        <v>0</v>
      </c>
      <c r="H15" s="203">
        <v>0</v>
      </c>
      <c r="I15" s="203">
        <v>2942402.5</v>
      </c>
      <c r="J15" s="203">
        <v>0</v>
      </c>
      <c r="K15" s="203">
        <v>0</v>
      </c>
      <c r="L15" s="203">
        <v>0</v>
      </c>
      <c r="M15" s="203">
        <v>0</v>
      </c>
      <c r="N15" s="204">
        <f>SUMPRODUCT($F$6:$M$6,F15:M15)</f>
        <v>1471201.25</v>
      </c>
    </row>
    <row r="16" spans="1:14" ht="14.25">
      <c r="A16" s="199">
        <v>2.2000000000000002</v>
      </c>
      <c r="B16" s="207" t="s">
        <v>268</v>
      </c>
      <c r="C16" s="203">
        <v>0</v>
      </c>
      <c r="D16" s="206">
        <v>0.01</v>
      </c>
      <c r="E16" s="202">
        <f>C16*D16</f>
        <v>0</v>
      </c>
      <c r="F16" s="203">
        <v>0</v>
      </c>
      <c r="G16" s="203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4">
        <f t="shared" ref="N16:N20" si="3">SUMPRODUCT($F$6:$M$6,F16:M16)</f>
        <v>0</v>
      </c>
    </row>
    <row r="17" spans="1:14" ht="14.25">
      <c r="A17" s="199">
        <v>2.2999999999999998</v>
      </c>
      <c r="B17" s="207" t="s">
        <v>267</v>
      </c>
      <c r="C17" s="203">
        <v>286870000</v>
      </c>
      <c r="D17" s="206">
        <v>0.02</v>
      </c>
      <c r="E17" s="202">
        <f>C17*D17</f>
        <v>5737400</v>
      </c>
      <c r="F17" s="203">
        <v>0</v>
      </c>
      <c r="G17" s="203">
        <v>0</v>
      </c>
      <c r="H17" s="203">
        <v>0</v>
      </c>
      <c r="I17" s="203">
        <v>5737400</v>
      </c>
      <c r="J17" s="203">
        <v>0</v>
      </c>
      <c r="K17" s="203">
        <v>0</v>
      </c>
      <c r="L17" s="203">
        <v>0</v>
      </c>
      <c r="M17" s="203">
        <v>0</v>
      </c>
      <c r="N17" s="204">
        <f t="shared" si="3"/>
        <v>2868700</v>
      </c>
    </row>
    <row r="18" spans="1:14" ht="14.25">
      <c r="A18" s="199">
        <v>2.4</v>
      </c>
      <c r="B18" s="207" t="s">
        <v>266</v>
      </c>
      <c r="C18" s="203">
        <v>326570000</v>
      </c>
      <c r="D18" s="206">
        <v>0.03</v>
      </c>
      <c r="E18" s="202">
        <f>C18*D18</f>
        <v>9797100</v>
      </c>
      <c r="F18" s="203">
        <v>0</v>
      </c>
      <c r="G18" s="203">
        <v>0</v>
      </c>
      <c r="H18" s="203">
        <v>0</v>
      </c>
      <c r="I18" s="203">
        <v>9797100</v>
      </c>
      <c r="J18" s="203">
        <v>0</v>
      </c>
      <c r="K18" s="203">
        <v>0</v>
      </c>
      <c r="L18" s="203">
        <v>0</v>
      </c>
      <c r="M18" s="203">
        <v>0</v>
      </c>
      <c r="N18" s="204">
        <f t="shared" si="3"/>
        <v>4898550</v>
      </c>
    </row>
    <row r="19" spans="1:14" ht="14.25">
      <c r="A19" s="199">
        <v>2.5</v>
      </c>
      <c r="B19" s="207" t="s">
        <v>265</v>
      </c>
      <c r="C19" s="203">
        <v>0</v>
      </c>
      <c r="D19" s="206">
        <v>0.04</v>
      </c>
      <c r="E19" s="202">
        <f>C19*D19</f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4">
        <f t="shared" si="3"/>
        <v>0</v>
      </c>
    </row>
    <row r="20" spans="1:14" ht="14.25">
      <c r="A20" s="199">
        <v>2.6</v>
      </c>
      <c r="B20" s="207" t="s">
        <v>264</v>
      </c>
      <c r="C20" s="203">
        <v>0</v>
      </c>
      <c r="D20" s="208"/>
      <c r="E20" s="210"/>
      <c r="F20" s="203"/>
      <c r="G20" s="203"/>
      <c r="H20" s="203"/>
      <c r="I20" s="203"/>
      <c r="J20" s="203"/>
      <c r="K20" s="203"/>
      <c r="L20" s="203"/>
      <c r="M20" s="203"/>
      <c r="N20" s="204">
        <f t="shared" si="3"/>
        <v>0</v>
      </c>
    </row>
    <row r="21" spans="1:14" ht="15.75" thickBot="1">
      <c r="A21" s="211"/>
      <c r="B21" s="212" t="s">
        <v>114</v>
      </c>
      <c r="C21" s="187">
        <f>C14+C7</f>
        <v>2914666441.7897</v>
      </c>
      <c r="D21" s="213"/>
      <c r="E21" s="214">
        <f>E14+E7</f>
        <v>53515589.335794002</v>
      </c>
      <c r="F21" s="215">
        <v>0</v>
      </c>
      <c r="G21" s="215">
        <v>0</v>
      </c>
      <c r="H21" s="215">
        <v>0</v>
      </c>
      <c r="I21" s="215">
        <v>18476902.5</v>
      </c>
      <c r="J21" s="215">
        <v>0</v>
      </c>
      <c r="K21" s="215">
        <v>35038686.835794002</v>
      </c>
      <c r="L21" s="215">
        <v>0</v>
      </c>
      <c r="M21" s="215">
        <v>0</v>
      </c>
      <c r="N21" s="216">
        <f>N14+N7</f>
        <v>44277138.085794002</v>
      </c>
    </row>
    <row r="22" spans="1:14">
      <c r="E22" s="217"/>
      <c r="F22" s="217"/>
      <c r="G22" s="217"/>
      <c r="H22" s="217"/>
      <c r="I22" s="217"/>
      <c r="J22" s="217"/>
      <c r="K22" s="217"/>
      <c r="L22" s="217"/>
      <c r="M22" s="21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/>
  </sheetViews>
  <sheetFormatPr defaultRowHeight="15"/>
  <cols>
    <col min="1" max="1" width="11.42578125" customWidth="1"/>
    <col min="2" max="2" width="76.85546875" style="503" customWidth="1"/>
    <col min="3" max="3" width="22.85546875" customWidth="1"/>
  </cols>
  <sheetData>
    <row r="1" spans="1:3">
      <c r="A1" s="2" t="s">
        <v>35</v>
      </c>
      <c r="B1" t="s">
        <v>499</v>
      </c>
    </row>
    <row r="2" spans="1:3">
      <c r="A2" s="2" t="s">
        <v>36</v>
      </c>
      <c r="B2" s="507">
        <f>'1. key ratios '!B2</f>
        <v>43646</v>
      </c>
    </row>
    <row r="3" spans="1:3">
      <c r="A3" s="4"/>
      <c r="B3"/>
    </row>
    <row r="4" spans="1:3">
      <c r="A4" s="4" t="s">
        <v>454</v>
      </c>
      <c r="B4" t="s">
        <v>455</v>
      </c>
    </row>
    <row r="5" spans="1:3">
      <c r="A5" s="471" t="s">
        <v>456</v>
      </c>
      <c r="B5" s="472"/>
      <c r="C5" s="473"/>
    </row>
    <row r="6" spans="1:3" ht="24">
      <c r="A6" s="474">
        <v>1</v>
      </c>
      <c r="B6" s="475" t="s">
        <v>457</v>
      </c>
      <c r="C6" s="476">
        <v>14569034823.192001</v>
      </c>
    </row>
    <row r="7" spans="1:3">
      <c r="A7" s="474">
        <v>2</v>
      </c>
      <c r="B7" s="475" t="s">
        <v>458</v>
      </c>
      <c r="C7" s="476">
        <v>-101789661.16099997</v>
      </c>
    </row>
    <row r="8" spans="1:3" ht="24">
      <c r="A8" s="477">
        <v>3</v>
      </c>
      <c r="B8" s="478" t="s">
        <v>459</v>
      </c>
      <c r="C8" s="476">
        <v>14467245162.031002</v>
      </c>
    </row>
    <row r="9" spans="1:3">
      <c r="A9" s="471" t="s">
        <v>460</v>
      </c>
      <c r="B9" s="472"/>
      <c r="C9" s="479"/>
    </row>
    <row r="10" spans="1:3" ht="24">
      <c r="A10" s="480">
        <v>4</v>
      </c>
      <c r="B10" s="481" t="s">
        <v>461</v>
      </c>
      <c r="C10" s="476"/>
    </row>
    <row r="11" spans="1:3">
      <c r="A11" s="480">
        <v>5</v>
      </c>
      <c r="B11" s="482" t="s">
        <v>462</v>
      </c>
      <c r="C11" s="476"/>
    </row>
    <row r="12" spans="1:3">
      <c r="A12" s="480" t="s">
        <v>463</v>
      </c>
      <c r="B12" s="482" t="s">
        <v>464</v>
      </c>
      <c r="C12" s="476">
        <v>53515589.335794002</v>
      </c>
    </row>
    <row r="13" spans="1:3" ht="24">
      <c r="A13" s="483">
        <v>6</v>
      </c>
      <c r="B13" s="481" t="s">
        <v>465</v>
      </c>
      <c r="C13" s="476"/>
    </row>
    <row r="14" spans="1:3">
      <c r="A14" s="483">
        <v>7</v>
      </c>
      <c r="B14" s="484" t="s">
        <v>466</v>
      </c>
      <c r="C14" s="476"/>
    </row>
    <row r="15" spans="1:3">
      <c r="A15" s="485">
        <v>8</v>
      </c>
      <c r="B15" s="486" t="s">
        <v>467</v>
      </c>
      <c r="C15" s="476"/>
    </row>
    <row r="16" spans="1:3">
      <c r="A16" s="483">
        <v>9</v>
      </c>
      <c r="B16" s="484" t="s">
        <v>468</v>
      </c>
      <c r="C16" s="476"/>
    </row>
    <row r="17" spans="1:3">
      <c r="A17" s="483">
        <v>10</v>
      </c>
      <c r="B17" s="484" t="s">
        <v>469</v>
      </c>
      <c r="C17" s="476"/>
    </row>
    <row r="18" spans="1:3">
      <c r="A18" s="487">
        <v>11</v>
      </c>
      <c r="B18" s="488" t="s">
        <v>470</v>
      </c>
      <c r="C18" s="489">
        <v>53515589.335794002</v>
      </c>
    </row>
    <row r="19" spans="1:3">
      <c r="A19" s="490" t="s">
        <v>471</v>
      </c>
      <c r="B19" s="491"/>
      <c r="C19" s="492"/>
    </row>
    <row r="20" spans="1:3" ht="24">
      <c r="A20" s="493">
        <v>12</v>
      </c>
      <c r="B20" s="481" t="s">
        <v>472</v>
      </c>
      <c r="C20" s="476"/>
    </row>
    <row r="21" spans="1:3">
      <c r="A21" s="493">
        <v>13</v>
      </c>
      <c r="B21" s="481" t="s">
        <v>473</v>
      </c>
      <c r="C21" s="476"/>
    </row>
    <row r="22" spans="1:3">
      <c r="A22" s="493">
        <v>14</v>
      </c>
      <c r="B22" s="481" t="s">
        <v>474</v>
      </c>
      <c r="C22" s="476"/>
    </row>
    <row r="23" spans="1:3" ht="24">
      <c r="A23" s="493" t="s">
        <v>475</v>
      </c>
      <c r="B23" s="481" t="s">
        <v>476</v>
      </c>
      <c r="C23" s="476"/>
    </row>
    <row r="24" spans="1:3">
      <c r="A24" s="493">
        <v>15</v>
      </c>
      <c r="B24" s="481" t="s">
        <v>477</v>
      </c>
      <c r="C24" s="476"/>
    </row>
    <row r="25" spans="1:3">
      <c r="A25" s="493" t="s">
        <v>478</v>
      </c>
      <c r="B25" s="481" t="s">
        <v>479</v>
      </c>
      <c r="C25" s="476"/>
    </row>
    <row r="26" spans="1:3">
      <c r="A26" s="494">
        <v>16</v>
      </c>
      <c r="B26" s="495" t="s">
        <v>480</v>
      </c>
      <c r="C26" s="489">
        <v>0</v>
      </c>
    </row>
    <row r="27" spans="1:3">
      <c r="A27" s="471" t="s">
        <v>481</v>
      </c>
      <c r="B27" s="472"/>
      <c r="C27" s="479"/>
    </row>
    <row r="28" spans="1:3">
      <c r="A28" s="496">
        <v>17</v>
      </c>
      <c r="B28" s="482" t="s">
        <v>482</v>
      </c>
      <c r="C28" s="476">
        <v>1573300147.4875998</v>
      </c>
    </row>
    <row r="29" spans="1:3">
      <c r="A29" s="496">
        <v>18</v>
      </c>
      <c r="B29" s="482" t="s">
        <v>483</v>
      </c>
      <c r="C29" s="476">
        <v>-826569055.08463001</v>
      </c>
    </row>
    <row r="30" spans="1:3">
      <c r="A30" s="494">
        <v>19</v>
      </c>
      <c r="B30" s="495" t="s">
        <v>484</v>
      </c>
      <c r="C30" s="489">
        <v>746731092.40296984</v>
      </c>
    </row>
    <row r="31" spans="1:3">
      <c r="A31" s="471" t="s">
        <v>485</v>
      </c>
      <c r="B31" s="472"/>
      <c r="C31" s="479"/>
    </row>
    <row r="32" spans="1:3" ht="24">
      <c r="A32" s="496" t="s">
        <v>486</v>
      </c>
      <c r="B32" s="481" t="s">
        <v>487</v>
      </c>
      <c r="C32" s="497"/>
    </row>
    <row r="33" spans="1:3">
      <c r="A33" s="496" t="s">
        <v>488</v>
      </c>
      <c r="B33" s="482" t="s">
        <v>489</v>
      </c>
      <c r="C33" s="497"/>
    </row>
    <row r="34" spans="1:3">
      <c r="A34" s="471" t="s">
        <v>490</v>
      </c>
      <c r="B34" s="472"/>
      <c r="C34" s="479"/>
    </row>
    <row r="35" spans="1:3">
      <c r="A35" s="498">
        <v>20</v>
      </c>
      <c r="B35" s="499" t="s">
        <v>491</v>
      </c>
      <c r="C35" s="489">
        <v>1672802018.0190001</v>
      </c>
    </row>
    <row r="36" spans="1:3">
      <c r="A36" s="494">
        <v>21</v>
      </c>
      <c r="B36" s="495" t="s">
        <v>492</v>
      </c>
      <c r="C36" s="489">
        <v>15267491843.769766</v>
      </c>
    </row>
    <row r="37" spans="1:3">
      <c r="A37" s="471" t="s">
        <v>493</v>
      </c>
      <c r="B37" s="472"/>
      <c r="C37" s="479"/>
    </row>
    <row r="38" spans="1:3">
      <c r="A38" s="494">
        <v>22</v>
      </c>
      <c r="B38" s="495" t="s">
        <v>493</v>
      </c>
      <c r="C38" s="500">
        <v>0.10956626243108972</v>
      </c>
    </row>
    <row r="39" spans="1:3">
      <c r="A39" s="471" t="s">
        <v>494</v>
      </c>
      <c r="B39" s="472"/>
      <c r="C39" s="479"/>
    </row>
    <row r="40" spans="1:3">
      <c r="A40" s="501" t="s">
        <v>495</v>
      </c>
      <c r="B40" s="481" t="s">
        <v>496</v>
      </c>
      <c r="C40" s="497"/>
    </row>
    <row r="41" spans="1:3" ht="24">
      <c r="A41" s="502" t="s">
        <v>497</v>
      </c>
      <c r="B41" s="475" t="s">
        <v>498</v>
      </c>
      <c r="C41" s="49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85546875" style="3" customWidth="1"/>
    <col min="4" max="7" width="14.855468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">
        <v>499</v>
      </c>
    </row>
    <row r="2" spans="1:8">
      <c r="A2" s="2" t="s">
        <v>36</v>
      </c>
      <c r="B2" s="505">
        <v>43646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4" t="s">
        <v>6</v>
      </c>
      <c r="E5" s="104" t="s">
        <v>7</v>
      </c>
      <c r="F5" s="104" t="s">
        <v>8</v>
      </c>
      <c r="G5" s="14" t="s">
        <v>9</v>
      </c>
    </row>
    <row r="6" spans="1:8">
      <c r="B6" s="237" t="s">
        <v>147</v>
      </c>
      <c r="C6" s="333"/>
      <c r="D6" s="333"/>
      <c r="E6" s="333"/>
      <c r="F6" s="333"/>
      <c r="G6" s="362"/>
    </row>
    <row r="7" spans="1:8">
      <c r="A7" s="15"/>
      <c r="B7" s="238" t="s">
        <v>141</v>
      </c>
      <c r="C7" s="333"/>
      <c r="D7" s="333"/>
      <c r="E7" s="333"/>
      <c r="F7" s="333"/>
      <c r="G7" s="362"/>
    </row>
    <row r="8" spans="1:8" ht="15">
      <c r="A8" s="398">
        <v>1</v>
      </c>
      <c r="B8" s="16" t="s">
        <v>146</v>
      </c>
      <c r="C8" s="17">
        <v>1385932018.0190001</v>
      </c>
      <c r="D8" s="18">
        <v>1454033581</v>
      </c>
      <c r="E8" s="18">
        <v>1379952778</v>
      </c>
      <c r="F8" s="18">
        <v>1182176158</v>
      </c>
      <c r="G8" s="19">
        <v>1225121614</v>
      </c>
    </row>
    <row r="9" spans="1:8" ht="15">
      <c r="A9" s="398">
        <v>2</v>
      </c>
      <c r="B9" s="16" t="s">
        <v>145</v>
      </c>
      <c r="C9" s="17">
        <v>1672802018.0190001</v>
      </c>
      <c r="D9" s="18">
        <v>1454033581</v>
      </c>
      <c r="E9" s="18">
        <v>1379952778</v>
      </c>
      <c r="F9" s="18">
        <v>1182176158</v>
      </c>
      <c r="G9" s="19">
        <v>1225121614</v>
      </c>
    </row>
    <row r="10" spans="1:8" ht="15">
      <c r="A10" s="398">
        <v>3</v>
      </c>
      <c r="B10" s="16" t="s">
        <v>144</v>
      </c>
      <c r="C10" s="17">
        <v>2096227386.2853184</v>
      </c>
      <c r="D10" s="18">
        <v>1960391082</v>
      </c>
      <c r="E10" s="18">
        <v>1882307517</v>
      </c>
      <c r="F10" s="18">
        <v>1703683371</v>
      </c>
      <c r="G10" s="19">
        <v>1710267238</v>
      </c>
    </row>
    <row r="11" spans="1:8" ht="15">
      <c r="A11" s="399"/>
      <c r="B11" s="237" t="s">
        <v>143</v>
      </c>
      <c r="C11" s="333"/>
      <c r="D11" s="333"/>
      <c r="E11" s="333"/>
      <c r="F11" s="333"/>
      <c r="G11" s="362"/>
    </row>
    <row r="12" spans="1:8" ht="15" customHeight="1">
      <c r="A12" s="398">
        <v>4</v>
      </c>
      <c r="B12" s="16" t="s">
        <v>276</v>
      </c>
      <c r="C12" s="321">
        <v>12558784807.230141</v>
      </c>
      <c r="D12" s="18">
        <v>11460542604</v>
      </c>
      <c r="E12" s="18">
        <v>11338659960</v>
      </c>
      <c r="F12" s="18">
        <v>10719160830</v>
      </c>
      <c r="G12" s="19">
        <v>9789919046</v>
      </c>
    </row>
    <row r="13" spans="1:8" ht="15">
      <c r="A13" s="399"/>
      <c r="B13" s="237" t="s">
        <v>142</v>
      </c>
      <c r="C13" s="333"/>
      <c r="D13" s="333"/>
      <c r="E13" s="333"/>
      <c r="F13" s="333"/>
      <c r="G13" s="362"/>
    </row>
    <row r="14" spans="1:8" s="20" customFormat="1" ht="15">
      <c r="A14" s="398"/>
      <c r="B14" s="238" t="s">
        <v>141</v>
      </c>
      <c r="C14" s="322"/>
      <c r="D14" s="18"/>
      <c r="E14" s="18"/>
      <c r="F14" s="18"/>
      <c r="G14" s="19"/>
    </row>
    <row r="15" spans="1:8" ht="15">
      <c r="A15" s="400">
        <v>5</v>
      </c>
      <c r="B15" s="16" t="s">
        <v>405</v>
      </c>
      <c r="C15" s="413">
        <v>0.11035558290807831</v>
      </c>
      <c r="D15" s="414">
        <v>0.12690000000000001</v>
      </c>
      <c r="E15" s="414">
        <v>0.1217</v>
      </c>
      <c r="F15" s="414">
        <v>0.1103</v>
      </c>
      <c r="G15" s="415">
        <v>0.12509999999999999</v>
      </c>
    </row>
    <row r="16" spans="1:8" ht="15" customHeight="1">
      <c r="A16" s="400">
        <v>6</v>
      </c>
      <c r="B16" s="16" t="s">
        <v>406</v>
      </c>
      <c r="C16" s="413">
        <v>0.13319776106490505</v>
      </c>
      <c r="D16" s="414">
        <v>0.12690000000000001</v>
      </c>
      <c r="E16" s="414">
        <v>0.1217</v>
      </c>
      <c r="F16" s="414">
        <v>0.1103</v>
      </c>
      <c r="G16" s="415">
        <v>0.12509999999999999</v>
      </c>
    </row>
    <row r="17" spans="1:7" ht="15">
      <c r="A17" s="400">
        <v>7</v>
      </c>
      <c r="B17" s="16" t="s">
        <v>407</v>
      </c>
      <c r="C17" s="413">
        <v>0.1669132339204118</v>
      </c>
      <c r="D17" s="414">
        <v>0.1711</v>
      </c>
      <c r="E17" s="414">
        <v>0.16600000000000001</v>
      </c>
      <c r="F17" s="414">
        <v>0.15890000000000001</v>
      </c>
      <c r="G17" s="415">
        <v>0.17469999999999999</v>
      </c>
    </row>
    <row r="18" spans="1:7" ht="15">
      <c r="A18" s="399"/>
      <c r="B18" s="239" t="s">
        <v>140</v>
      </c>
      <c r="C18" s="416"/>
      <c r="D18" s="416"/>
      <c r="E18" s="416"/>
      <c r="F18" s="416"/>
      <c r="G18" s="417"/>
    </row>
    <row r="19" spans="1:7" ht="15" customHeight="1">
      <c r="A19" s="401">
        <v>8</v>
      </c>
      <c r="B19" s="16" t="s">
        <v>139</v>
      </c>
      <c r="C19" s="418">
        <v>8.7483425748195065E-2</v>
      </c>
      <c r="D19" s="419">
        <v>8.7900000000000006E-2</v>
      </c>
      <c r="E19" s="419">
        <v>9.5299999999999996E-2</v>
      </c>
      <c r="F19" s="419">
        <v>9.5799999999999996E-2</v>
      </c>
      <c r="G19" s="420">
        <v>9.6199999999999994E-2</v>
      </c>
    </row>
    <row r="20" spans="1:7" ht="15">
      <c r="A20" s="401">
        <v>9</v>
      </c>
      <c r="B20" s="16" t="s">
        <v>138</v>
      </c>
      <c r="C20" s="418">
        <v>4.0370884642794341E-2</v>
      </c>
      <c r="D20" s="419">
        <v>4.02E-2</v>
      </c>
      <c r="E20" s="419">
        <v>4.3499999999999997E-2</v>
      </c>
      <c r="F20" s="419">
        <v>4.3299999999999998E-2</v>
      </c>
      <c r="G20" s="420">
        <v>4.2599999999999999E-2</v>
      </c>
    </row>
    <row r="21" spans="1:7" ht="15">
      <c r="A21" s="401">
        <v>10</v>
      </c>
      <c r="B21" s="16" t="s">
        <v>137</v>
      </c>
      <c r="C21" s="418">
        <v>3.7796817177561462E-2</v>
      </c>
      <c r="D21" s="419">
        <v>3.85E-2</v>
      </c>
      <c r="E21" s="419">
        <v>4.3299999999999998E-2</v>
      </c>
      <c r="F21" s="419">
        <v>4.48E-2</v>
      </c>
      <c r="G21" s="420">
        <v>4.4699999999999997E-2</v>
      </c>
    </row>
    <row r="22" spans="1:7" ht="15">
      <c r="A22" s="401">
        <v>11</v>
      </c>
      <c r="B22" s="16" t="s">
        <v>136</v>
      </c>
      <c r="C22" s="418">
        <v>4.7112541105400731E-2</v>
      </c>
      <c r="D22" s="419">
        <v>4.7699999999999999E-2</v>
      </c>
      <c r="E22" s="419">
        <v>5.1799999999999999E-2</v>
      </c>
      <c r="F22" s="419">
        <v>5.2600000000000001E-2</v>
      </c>
      <c r="G22" s="420">
        <v>5.3600000000000002E-2</v>
      </c>
    </row>
    <row r="23" spans="1:7" ht="15">
      <c r="A23" s="401">
        <v>12</v>
      </c>
      <c r="B23" s="16" t="s">
        <v>282</v>
      </c>
      <c r="C23" s="418">
        <v>2.1182977720645584E-2</v>
      </c>
      <c r="D23" s="419">
        <v>2.1499999999999998E-2</v>
      </c>
      <c r="E23" s="419">
        <v>2.7099999999999999E-2</v>
      </c>
      <c r="F23" s="419">
        <v>1.9699999999999999E-2</v>
      </c>
      <c r="G23" s="420">
        <v>1.8800000000000001E-2</v>
      </c>
    </row>
    <row r="24" spans="1:7" ht="15">
      <c r="A24" s="401">
        <v>13</v>
      </c>
      <c r="B24" s="16" t="s">
        <v>283</v>
      </c>
      <c r="C24" s="418">
        <v>0.19234918613447705</v>
      </c>
      <c r="D24" s="419">
        <v>0.1905</v>
      </c>
      <c r="E24" s="419">
        <v>0.25619999999999998</v>
      </c>
      <c r="F24" s="419">
        <v>0.18679999999999999</v>
      </c>
      <c r="G24" s="420">
        <v>0.17330000000000001</v>
      </c>
    </row>
    <row r="25" spans="1:7" ht="15">
      <c r="A25" s="399"/>
      <c r="B25" s="239" t="s">
        <v>362</v>
      </c>
      <c r="C25" s="416"/>
      <c r="D25" s="416"/>
      <c r="E25" s="416"/>
      <c r="F25" s="416"/>
      <c r="G25" s="417"/>
    </row>
    <row r="26" spans="1:7" ht="15">
      <c r="A26" s="401">
        <v>14</v>
      </c>
      <c r="B26" s="16" t="s">
        <v>135</v>
      </c>
      <c r="C26" s="418">
        <v>5.5355687500693987E-2</v>
      </c>
      <c r="D26" s="419">
        <v>5.6300000000000003E-2</v>
      </c>
      <c r="E26" s="419">
        <v>5.4899999999999997E-2</v>
      </c>
      <c r="F26" s="419">
        <v>4.9000000000000002E-2</v>
      </c>
      <c r="G26" s="420">
        <v>5.1200000000000002E-2</v>
      </c>
    </row>
    <row r="27" spans="1:7" ht="15" customHeight="1">
      <c r="A27" s="401">
        <v>15</v>
      </c>
      <c r="B27" s="16" t="s">
        <v>134</v>
      </c>
      <c r="C27" s="418">
        <v>4.6739779392807553E-2</v>
      </c>
      <c r="D27" s="419">
        <v>4.8099999999999997E-2</v>
      </c>
      <c r="E27" s="419">
        <v>4.7800000000000002E-2</v>
      </c>
      <c r="F27" s="419">
        <v>4.7399999999999998E-2</v>
      </c>
      <c r="G27" s="420">
        <v>4.7E-2</v>
      </c>
    </row>
    <row r="28" spans="1:7" ht="15">
      <c r="A28" s="401">
        <v>16</v>
      </c>
      <c r="B28" s="16" t="s">
        <v>133</v>
      </c>
      <c r="C28" s="418">
        <v>0.5723934585706949</v>
      </c>
      <c r="D28" s="419">
        <v>0.5776</v>
      </c>
      <c r="E28" s="419">
        <v>0.58699999999999997</v>
      </c>
      <c r="F28" s="419">
        <v>0.57440000000000002</v>
      </c>
      <c r="G28" s="420">
        <v>0.55100000000000005</v>
      </c>
    </row>
    <row r="29" spans="1:7" ht="15" customHeight="1">
      <c r="A29" s="401">
        <v>17</v>
      </c>
      <c r="B29" s="16" t="s">
        <v>132</v>
      </c>
      <c r="C29" s="418">
        <v>0.52020356681401358</v>
      </c>
      <c r="D29" s="419">
        <v>0.52939999999999998</v>
      </c>
      <c r="E29" s="419">
        <v>0.52370000000000005</v>
      </c>
      <c r="F29" s="419">
        <v>0.52949999999999997</v>
      </c>
      <c r="G29" s="420">
        <v>0.50690000000000002</v>
      </c>
    </row>
    <row r="30" spans="1:7" ht="15">
      <c r="A30" s="401">
        <v>18</v>
      </c>
      <c r="B30" s="16" t="s">
        <v>131</v>
      </c>
      <c r="C30" s="418">
        <v>0.12029250330969518</v>
      </c>
      <c r="D30" s="419">
        <v>1.7600000000000001E-2</v>
      </c>
      <c r="E30" s="419">
        <v>0.23169999999999999</v>
      </c>
      <c r="F30" s="419">
        <v>0.14219999999999999</v>
      </c>
      <c r="G30" s="420">
        <v>5.6599999999999998E-2</v>
      </c>
    </row>
    <row r="31" spans="1:7" ht="15" customHeight="1">
      <c r="A31" s="399"/>
      <c r="B31" s="239" t="s">
        <v>363</v>
      </c>
      <c r="C31" s="416"/>
      <c r="D31" s="416"/>
      <c r="E31" s="416"/>
      <c r="F31" s="416"/>
      <c r="G31" s="417"/>
    </row>
    <row r="32" spans="1:7" ht="15" customHeight="1">
      <c r="A32" s="401">
        <v>19</v>
      </c>
      <c r="B32" s="16" t="s">
        <v>130</v>
      </c>
      <c r="C32" s="511">
        <v>0.20735893822300133</v>
      </c>
      <c r="D32" s="421">
        <v>0.22639999999999999</v>
      </c>
      <c r="E32" s="421">
        <v>0.20030000000000001</v>
      </c>
      <c r="F32" s="421">
        <v>0.1757</v>
      </c>
      <c r="G32" s="422">
        <v>0.21929999999999999</v>
      </c>
    </row>
    <row r="33" spans="1:7" ht="15" customHeight="1">
      <c r="A33" s="401">
        <v>20</v>
      </c>
      <c r="B33" s="16" t="s">
        <v>129</v>
      </c>
      <c r="C33" s="511">
        <v>0.61160499634273802</v>
      </c>
      <c r="D33" s="421">
        <v>0.61909999999999998</v>
      </c>
      <c r="E33" s="421">
        <v>0.59230000000000005</v>
      </c>
      <c r="F33" s="421">
        <v>0.58589999999999998</v>
      </c>
      <c r="G33" s="422">
        <v>0.5897</v>
      </c>
    </row>
    <row r="34" spans="1:7" ht="15" customHeight="1">
      <c r="A34" s="401">
        <v>21</v>
      </c>
      <c r="B34" s="16" t="s">
        <v>128</v>
      </c>
      <c r="C34" s="511">
        <v>0.28916053434508038</v>
      </c>
      <c r="D34" s="421">
        <v>0.29809999999999998</v>
      </c>
      <c r="E34" s="421">
        <v>0.29499999999999998</v>
      </c>
      <c r="F34" s="421">
        <v>0.27600000000000002</v>
      </c>
      <c r="G34" s="422">
        <v>0.26750000000000002</v>
      </c>
    </row>
    <row r="35" spans="1:7" ht="15" customHeight="1">
      <c r="A35" s="402"/>
      <c r="B35" s="239" t="s">
        <v>409</v>
      </c>
      <c r="C35" s="333"/>
      <c r="D35" s="333"/>
      <c r="E35" s="333"/>
      <c r="F35" s="333"/>
      <c r="G35" s="362"/>
    </row>
    <row r="36" spans="1:7" ht="15">
      <c r="A36" s="401">
        <v>22</v>
      </c>
      <c r="B36" s="16" t="s">
        <v>389</v>
      </c>
      <c r="C36" s="21">
        <v>3076539194.5119171</v>
      </c>
      <c r="D36" s="22">
        <v>2921180134</v>
      </c>
      <c r="E36" s="22">
        <v>2527395416</v>
      </c>
      <c r="F36" s="22">
        <v>2708227530</v>
      </c>
      <c r="G36" s="23">
        <v>2494988214</v>
      </c>
    </row>
    <row r="37" spans="1:7" ht="15" customHeight="1">
      <c r="A37" s="401">
        <v>23</v>
      </c>
      <c r="B37" s="16" t="s">
        <v>401</v>
      </c>
      <c r="C37" s="21">
        <v>2520987574.5106287</v>
      </c>
      <c r="D37" s="22">
        <v>2375866414</v>
      </c>
      <c r="E37" s="22">
        <v>2313651660</v>
      </c>
      <c r="F37" s="22">
        <v>2323863813</v>
      </c>
      <c r="G37" s="23">
        <v>2181011237</v>
      </c>
    </row>
    <row r="38" spans="1:7" ht="15.75" thickBot="1">
      <c r="A38" s="403">
        <v>24</v>
      </c>
      <c r="B38" s="240" t="s">
        <v>390</v>
      </c>
      <c r="C38" s="423">
        <v>1.2203706299937362</v>
      </c>
      <c r="D38" s="424">
        <v>1.2295</v>
      </c>
      <c r="E38" s="424">
        <v>1.0924</v>
      </c>
      <c r="F38" s="424">
        <v>1.1654</v>
      </c>
      <c r="G38" s="425">
        <v>1.1439999999999999</v>
      </c>
    </row>
    <row r="39" spans="1:7">
      <c r="A39" s="24"/>
    </row>
    <row r="40" spans="1:7" ht="38.25">
      <c r="B40" s="324" t="s">
        <v>410</v>
      </c>
    </row>
    <row r="41" spans="1:7" ht="51">
      <c r="B41" s="324" t="s">
        <v>408</v>
      </c>
    </row>
    <row r="43" spans="1:7">
      <c r="B43" s="3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6" sqref="B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8" width="15.42578125" style="4" customWidth="1"/>
    <col min="9" max="16384" width="9.140625" style="5"/>
  </cols>
  <sheetData>
    <row r="1" spans="1:8">
      <c r="A1" s="2" t="s">
        <v>35</v>
      </c>
      <c r="B1" s="4" t="s">
        <v>499</v>
      </c>
    </row>
    <row r="2" spans="1:8">
      <c r="A2" s="2" t="s">
        <v>36</v>
      </c>
      <c r="B2" s="505">
        <f>'1. key ratios '!B2</f>
        <v>43646</v>
      </c>
    </row>
    <row r="3" spans="1:8">
      <c r="A3" s="2"/>
    </row>
    <row r="4" spans="1:8" ht="15" thickBot="1">
      <c r="A4" s="25" t="s">
        <v>37</v>
      </c>
      <c r="B4" s="26" t="s">
        <v>38</v>
      </c>
      <c r="C4" s="25"/>
      <c r="D4" s="27"/>
      <c r="E4" s="27"/>
      <c r="F4" s="28"/>
      <c r="G4" s="28"/>
      <c r="H4" s="29" t="s">
        <v>78</v>
      </c>
    </row>
    <row r="5" spans="1:8">
      <c r="A5" s="30"/>
      <c r="B5" s="31"/>
      <c r="C5" s="517" t="s">
        <v>73</v>
      </c>
      <c r="D5" s="518"/>
      <c r="E5" s="519"/>
      <c r="F5" s="517" t="s">
        <v>77</v>
      </c>
      <c r="G5" s="518"/>
      <c r="H5" s="520"/>
    </row>
    <row r="6" spans="1:8">
      <c r="A6" s="32" t="s">
        <v>11</v>
      </c>
      <c r="B6" s="33" t="s">
        <v>39</v>
      </c>
      <c r="C6" s="34" t="s">
        <v>74</v>
      </c>
      <c r="D6" s="34" t="s">
        <v>75</v>
      </c>
      <c r="E6" s="34" t="s">
        <v>76</v>
      </c>
      <c r="F6" s="34" t="s">
        <v>74</v>
      </c>
      <c r="G6" s="34" t="s">
        <v>75</v>
      </c>
      <c r="H6" s="35" t="s">
        <v>76</v>
      </c>
    </row>
    <row r="7" spans="1:8">
      <c r="A7" s="32">
        <v>1</v>
      </c>
      <c r="B7" s="36" t="s">
        <v>40</v>
      </c>
      <c r="C7" s="37">
        <v>226551765.03</v>
      </c>
      <c r="D7" s="37">
        <v>259982433.35999998</v>
      </c>
      <c r="E7" s="38">
        <f>C7+D7</f>
        <v>486534198.38999999</v>
      </c>
      <c r="F7" s="39">
        <v>199757015.60499999</v>
      </c>
      <c r="G7" s="40">
        <v>234194574.12</v>
      </c>
      <c r="H7" s="41">
        <f>F7+G7</f>
        <v>433951589.72500002</v>
      </c>
    </row>
    <row r="8" spans="1:8">
      <c r="A8" s="32">
        <v>2</v>
      </c>
      <c r="B8" s="36" t="s">
        <v>41</v>
      </c>
      <c r="C8" s="37">
        <v>146253915.94999999</v>
      </c>
      <c r="D8" s="37">
        <v>1670906328.3500001</v>
      </c>
      <c r="E8" s="38">
        <f t="shared" ref="E8:E19" si="0">C8+D8</f>
        <v>1817160244.3000002</v>
      </c>
      <c r="F8" s="39">
        <v>156886866.61149999</v>
      </c>
      <c r="G8" s="40">
        <v>923047449.51999998</v>
      </c>
      <c r="H8" s="41">
        <f t="shared" ref="H8:H40" si="1">F8+G8</f>
        <v>1079934316.1315</v>
      </c>
    </row>
    <row r="9" spans="1:8">
      <c r="A9" s="32">
        <v>3</v>
      </c>
      <c r="B9" s="36" t="s">
        <v>42</v>
      </c>
      <c r="C9" s="37">
        <v>12078507.189999999</v>
      </c>
      <c r="D9" s="37">
        <v>239122459.41</v>
      </c>
      <c r="E9" s="38">
        <f t="shared" si="0"/>
        <v>251200966.59999999</v>
      </c>
      <c r="F9" s="39">
        <v>12562999.59</v>
      </c>
      <c r="G9" s="40">
        <v>928649824.61999989</v>
      </c>
      <c r="H9" s="41">
        <f t="shared" si="1"/>
        <v>941212824.20999992</v>
      </c>
    </row>
    <row r="10" spans="1:8">
      <c r="A10" s="32">
        <v>4</v>
      </c>
      <c r="B10" s="36" t="s">
        <v>43</v>
      </c>
      <c r="C10" s="37">
        <v>303.24</v>
      </c>
      <c r="D10" s="37">
        <v>0</v>
      </c>
      <c r="E10" s="38">
        <f t="shared" si="0"/>
        <v>303.24</v>
      </c>
      <c r="F10" s="39">
        <v>303.24</v>
      </c>
      <c r="G10" s="40">
        <v>0</v>
      </c>
      <c r="H10" s="41">
        <f t="shared" si="1"/>
        <v>303.24</v>
      </c>
    </row>
    <row r="11" spans="1:8">
      <c r="A11" s="32">
        <v>5</v>
      </c>
      <c r="B11" s="36" t="s">
        <v>44</v>
      </c>
      <c r="C11" s="37">
        <v>1686712108.3018</v>
      </c>
      <c r="D11" s="37">
        <v>15591594.783199999</v>
      </c>
      <c r="E11" s="38">
        <f t="shared" si="0"/>
        <v>1702303703.085</v>
      </c>
      <c r="F11" s="39">
        <v>1578866570.27</v>
      </c>
      <c r="G11" s="40">
        <v>70423889.717239097</v>
      </c>
      <c r="H11" s="41">
        <f t="shared" si="1"/>
        <v>1649290459.9872391</v>
      </c>
    </row>
    <row r="12" spans="1:8">
      <c r="A12" s="32">
        <v>6.1</v>
      </c>
      <c r="B12" s="42" t="s">
        <v>45</v>
      </c>
      <c r="C12" s="37">
        <v>4269070914.9999995</v>
      </c>
      <c r="D12" s="37">
        <v>5714571759.7129002</v>
      </c>
      <c r="E12" s="38">
        <f t="shared" si="0"/>
        <v>9983642674.7129002</v>
      </c>
      <c r="F12" s="39">
        <v>3432578176.5499997</v>
      </c>
      <c r="G12" s="40">
        <v>4211975965.02</v>
      </c>
      <c r="H12" s="41">
        <f t="shared" si="1"/>
        <v>7644554141.5699997</v>
      </c>
    </row>
    <row r="13" spans="1:8">
      <c r="A13" s="32">
        <v>6.2</v>
      </c>
      <c r="B13" s="42" t="s">
        <v>46</v>
      </c>
      <c r="C13" s="37">
        <v>-182706654.21900001</v>
      </c>
      <c r="D13" s="37">
        <v>-283926601.93370003</v>
      </c>
      <c r="E13" s="38">
        <f t="shared" si="0"/>
        <v>-466633256.15270007</v>
      </c>
      <c r="F13" s="39">
        <v>-155912773.64590001</v>
      </c>
      <c r="G13" s="40">
        <v>-203032945.03310001</v>
      </c>
      <c r="H13" s="41">
        <f t="shared" si="1"/>
        <v>-358945718.67900002</v>
      </c>
    </row>
    <row r="14" spans="1:8">
      <c r="A14" s="32">
        <v>6</v>
      </c>
      <c r="B14" s="36" t="s">
        <v>47</v>
      </c>
      <c r="C14" s="38">
        <f>C12+C13</f>
        <v>4086364260.7809997</v>
      </c>
      <c r="D14" s="38">
        <f>D12+D13</f>
        <v>5430645157.7792006</v>
      </c>
      <c r="E14" s="38">
        <f t="shared" si="0"/>
        <v>9517009418.5601997</v>
      </c>
      <c r="F14" s="38">
        <f>F12+F13</f>
        <v>3276665402.9040995</v>
      </c>
      <c r="G14" s="38">
        <f>G12+G13</f>
        <v>4008943019.9868999</v>
      </c>
      <c r="H14" s="41">
        <f t="shared" si="1"/>
        <v>7285608422.8909988</v>
      </c>
    </row>
    <row r="15" spans="1:8">
      <c r="A15" s="32">
        <v>7</v>
      </c>
      <c r="B15" s="36" t="s">
        <v>48</v>
      </c>
      <c r="C15" s="37">
        <v>79728438.230000004</v>
      </c>
      <c r="D15" s="37">
        <v>32262551.615799997</v>
      </c>
      <c r="E15" s="38">
        <f t="shared" si="0"/>
        <v>111990989.8458</v>
      </c>
      <c r="F15" s="39">
        <v>73009786.170000002</v>
      </c>
      <c r="G15" s="40">
        <v>23031596.248599999</v>
      </c>
      <c r="H15" s="41">
        <f t="shared" si="1"/>
        <v>96041382.418599993</v>
      </c>
    </row>
    <row r="16" spans="1:8">
      <c r="A16" s="32">
        <v>8</v>
      </c>
      <c r="B16" s="36" t="s">
        <v>209</v>
      </c>
      <c r="C16" s="37">
        <v>75910290.861000001</v>
      </c>
      <c r="D16" s="37">
        <v>0</v>
      </c>
      <c r="E16" s="38">
        <f t="shared" si="0"/>
        <v>75910290.861000001</v>
      </c>
      <c r="F16" s="39">
        <v>96296456.048000008</v>
      </c>
      <c r="G16" s="40">
        <v>0</v>
      </c>
      <c r="H16" s="41">
        <f t="shared" si="1"/>
        <v>96296456.048000008</v>
      </c>
    </row>
    <row r="17" spans="1:8">
      <c r="A17" s="32">
        <v>9</v>
      </c>
      <c r="B17" s="36" t="s">
        <v>49</v>
      </c>
      <c r="C17" s="37">
        <v>139749806</v>
      </c>
      <c r="D17" s="37">
        <v>0</v>
      </c>
      <c r="E17" s="38">
        <f t="shared" si="0"/>
        <v>139749806</v>
      </c>
      <c r="F17" s="39">
        <v>125010835.66347033</v>
      </c>
      <c r="G17" s="40">
        <v>0</v>
      </c>
      <c r="H17" s="41">
        <f t="shared" si="1"/>
        <v>125010835.66347033</v>
      </c>
    </row>
    <row r="18" spans="1:8">
      <c r="A18" s="32">
        <v>10</v>
      </c>
      <c r="B18" s="36" t="s">
        <v>50</v>
      </c>
      <c r="C18" s="37">
        <v>477263910.50999999</v>
      </c>
      <c r="D18" s="37">
        <v>0</v>
      </c>
      <c r="E18" s="38">
        <f t="shared" si="0"/>
        <v>477263910.50999999</v>
      </c>
      <c r="F18" s="39">
        <v>352296415.71039999</v>
      </c>
      <c r="G18" s="40">
        <v>0</v>
      </c>
      <c r="H18" s="41">
        <f t="shared" si="1"/>
        <v>352296415.71039999</v>
      </c>
    </row>
    <row r="19" spans="1:8">
      <c r="A19" s="32">
        <v>11</v>
      </c>
      <c r="B19" s="36" t="s">
        <v>51</v>
      </c>
      <c r="C19" s="37">
        <v>146573053.7304</v>
      </c>
      <c r="D19" s="37">
        <v>24696970.099999998</v>
      </c>
      <c r="E19" s="38">
        <f t="shared" si="0"/>
        <v>171270023.83039999</v>
      </c>
      <c r="F19" s="39">
        <v>200317060.94366801</v>
      </c>
      <c r="G19" s="40">
        <v>53374497.38347093</v>
      </c>
      <c r="H19" s="41">
        <f t="shared" si="1"/>
        <v>253691558.32713893</v>
      </c>
    </row>
    <row r="20" spans="1:8">
      <c r="A20" s="32">
        <v>12</v>
      </c>
      <c r="B20" s="44" t="s">
        <v>52</v>
      </c>
      <c r="C20" s="38">
        <f>SUM(C7:C11)+SUM(C14:C19)</f>
        <v>7077186359.8241997</v>
      </c>
      <c r="D20" s="38">
        <f>SUM(D7:D11)+SUM(D14:D19)</f>
        <v>7673207495.398201</v>
      </c>
      <c r="E20" s="38">
        <f>C20+D20</f>
        <v>14750393855.222401</v>
      </c>
      <c r="F20" s="38">
        <f>SUM(F7:F11)+SUM(F14:F19)</f>
        <v>6071669712.7561378</v>
      </c>
      <c r="G20" s="38">
        <f>SUM(G7:G11)+SUM(G14:G19)</f>
        <v>6241664851.5962095</v>
      </c>
      <c r="H20" s="41">
        <f t="shared" si="1"/>
        <v>12313334564.352348</v>
      </c>
    </row>
    <row r="21" spans="1:8">
      <c r="A21" s="32"/>
      <c r="B21" s="33" t="s">
        <v>53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54</v>
      </c>
      <c r="C22" s="37">
        <v>124160577.75</v>
      </c>
      <c r="D22" s="37">
        <v>203384822.40000001</v>
      </c>
      <c r="E22" s="38">
        <f>C22+D22</f>
        <v>327545400.14999998</v>
      </c>
      <c r="F22" s="39">
        <v>286981503.54000002</v>
      </c>
      <c r="G22" s="40">
        <v>310742659.94999999</v>
      </c>
      <c r="H22" s="41">
        <f t="shared" si="1"/>
        <v>597724163.49000001</v>
      </c>
    </row>
    <row r="23" spans="1:8">
      <c r="A23" s="32">
        <v>14</v>
      </c>
      <c r="B23" s="36" t="s">
        <v>55</v>
      </c>
      <c r="C23" s="37">
        <v>968721238.33650005</v>
      </c>
      <c r="D23" s="37">
        <v>1194678200.3699999</v>
      </c>
      <c r="E23" s="38">
        <f t="shared" ref="E23:E40" si="2">C23+D23</f>
        <v>2163399438.7065001</v>
      </c>
      <c r="F23" s="39">
        <v>774718657.98430002</v>
      </c>
      <c r="G23" s="40">
        <v>897142675.83999991</v>
      </c>
      <c r="H23" s="41">
        <f t="shared" si="1"/>
        <v>1671861333.8242998</v>
      </c>
    </row>
    <row r="24" spans="1:8">
      <c r="A24" s="32">
        <v>15</v>
      </c>
      <c r="B24" s="36" t="s">
        <v>56</v>
      </c>
      <c r="C24" s="37">
        <v>719649586.26999998</v>
      </c>
      <c r="D24" s="37">
        <v>1382182743.9999998</v>
      </c>
      <c r="E24" s="38">
        <f t="shared" si="2"/>
        <v>2101832330.2699997</v>
      </c>
      <c r="F24" s="39">
        <v>621669528.37119997</v>
      </c>
      <c r="G24" s="40">
        <v>999850596.73000002</v>
      </c>
      <c r="H24" s="41">
        <f t="shared" si="1"/>
        <v>1621520125.1012001</v>
      </c>
    </row>
    <row r="25" spans="1:8">
      <c r="A25" s="32">
        <v>16</v>
      </c>
      <c r="B25" s="36" t="s">
        <v>57</v>
      </c>
      <c r="C25" s="37">
        <v>1085507358.4000001</v>
      </c>
      <c r="D25" s="37">
        <v>2989147779.0956998</v>
      </c>
      <c r="E25" s="38">
        <f t="shared" si="2"/>
        <v>4074655137.4956999</v>
      </c>
      <c r="F25" s="39">
        <v>1314029018.22</v>
      </c>
      <c r="G25" s="40">
        <v>2279268358.8899999</v>
      </c>
      <c r="H25" s="41">
        <f t="shared" si="1"/>
        <v>3593297377.1099997</v>
      </c>
    </row>
    <row r="26" spans="1:8">
      <c r="A26" s="32">
        <v>17</v>
      </c>
      <c r="B26" s="36" t="s">
        <v>58</v>
      </c>
      <c r="C26" s="45">
        <v>611145576.47000003</v>
      </c>
      <c r="D26" s="45">
        <v>1140263164</v>
      </c>
      <c r="E26" s="38">
        <f t="shared" si="2"/>
        <v>1751408740.47</v>
      </c>
      <c r="F26" s="46">
        <v>471815000</v>
      </c>
      <c r="G26" s="47">
        <v>996381564.20000005</v>
      </c>
      <c r="H26" s="41">
        <f t="shared" si="1"/>
        <v>1468196564.2</v>
      </c>
    </row>
    <row r="27" spans="1:8">
      <c r="A27" s="32">
        <v>18</v>
      </c>
      <c r="B27" s="36" t="s">
        <v>59</v>
      </c>
      <c r="C27" s="37">
        <v>1520273153.75</v>
      </c>
      <c r="D27" s="37">
        <v>383450665.72259998</v>
      </c>
      <c r="E27" s="38">
        <f t="shared" si="2"/>
        <v>1903723819.4726</v>
      </c>
      <c r="F27" s="39">
        <v>949813230.75</v>
      </c>
      <c r="G27" s="40">
        <v>499831197.34480006</v>
      </c>
      <c r="H27" s="41">
        <f t="shared" si="1"/>
        <v>1449644428.0948</v>
      </c>
    </row>
    <row r="28" spans="1:8">
      <c r="A28" s="32">
        <v>19</v>
      </c>
      <c r="B28" s="36" t="s">
        <v>60</v>
      </c>
      <c r="C28" s="37">
        <v>33048765.160000004</v>
      </c>
      <c r="D28" s="37">
        <v>50766990.219999999</v>
      </c>
      <c r="E28" s="38">
        <f t="shared" si="2"/>
        <v>83815755.379999995</v>
      </c>
      <c r="F28" s="39">
        <v>23433662.380000003</v>
      </c>
      <c r="G28" s="40">
        <v>38094919.289999992</v>
      </c>
      <c r="H28" s="41">
        <f t="shared" si="1"/>
        <v>61528581.669999994</v>
      </c>
    </row>
    <row r="29" spans="1:8">
      <c r="A29" s="32">
        <v>20</v>
      </c>
      <c r="B29" s="36" t="s">
        <v>61</v>
      </c>
      <c r="C29" s="37">
        <v>74894173.315600008</v>
      </c>
      <c r="D29" s="37">
        <v>172241943.56620002</v>
      </c>
      <c r="E29" s="38">
        <f t="shared" si="2"/>
        <v>247136116.88180003</v>
      </c>
      <c r="F29" s="39">
        <v>56699111.428200006</v>
      </c>
      <c r="G29" s="40">
        <v>41456507.549999997</v>
      </c>
      <c r="H29" s="41">
        <f t="shared" si="1"/>
        <v>98155618.978200004</v>
      </c>
    </row>
    <row r="30" spans="1:8">
      <c r="A30" s="32">
        <v>21</v>
      </c>
      <c r="B30" s="36" t="s">
        <v>62</v>
      </c>
      <c r="C30" s="37">
        <v>0</v>
      </c>
      <c r="D30" s="37">
        <v>573740000</v>
      </c>
      <c r="E30" s="38">
        <f t="shared" si="2"/>
        <v>573740000</v>
      </c>
      <c r="F30" s="39">
        <v>0</v>
      </c>
      <c r="G30" s="40">
        <v>404514000</v>
      </c>
      <c r="H30" s="41">
        <f t="shared" si="1"/>
        <v>404514000</v>
      </c>
    </row>
    <row r="31" spans="1:8">
      <c r="A31" s="32">
        <v>22</v>
      </c>
      <c r="B31" s="44" t="s">
        <v>63</v>
      </c>
      <c r="C31" s="38">
        <f>SUM(C22:C30)</f>
        <v>5137400429.4521008</v>
      </c>
      <c r="D31" s="38">
        <f>SUM(D22:D30)</f>
        <v>8089856309.3745003</v>
      </c>
      <c r="E31" s="38">
        <f>C31+D31</f>
        <v>13227256738.826601</v>
      </c>
      <c r="F31" s="38">
        <f>SUM(F22:F30)</f>
        <v>4499159712.6737003</v>
      </c>
      <c r="G31" s="38">
        <f>SUM(G22:G30)</f>
        <v>6467282479.7947998</v>
      </c>
      <c r="H31" s="41">
        <f t="shared" si="1"/>
        <v>10966442192.4685</v>
      </c>
    </row>
    <row r="32" spans="1:8">
      <c r="A32" s="32"/>
      <c r="B32" s="33" t="s">
        <v>64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65</v>
      </c>
      <c r="C33" s="37">
        <v>27993660.18</v>
      </c>
      <c r="D33" s="45"/>
      <c r="E33" s="38">
        <f t="shared" si="2"/>
        <v>27993660.18</v>
      </c>
      <c r="F33" s="39">
        <v>27821150.18</v>
      </c>
      <c r="G33" s="47"/>
      <c r="H33" s="41">
        <f t="shared" si="1"/>
        <v>27821150.18</v>
      </c>
    </row>
    <row r="34" spans="1:8">
      <c r="A34" s="32">
        <v>24</v>
      </c>
      <c r="B34" s="36" t="s">
        <v>66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67</v>
      </c>
      <c r="C35" s="37">
        <v>-1510264.2</v>
      </c>
      <c r="D35" s="45"/>
      <c r="E35" s="38">
        <f t="shared" si="2"/>
        <v>-1510264.2</v>
      </c>
      <c r="F35" s="39">
        <v>-2531951.2000000002</v>
      </c>
      <c r="G35" s="47"/>
      <c r="H35" s="41">
        <f t="shared" si="1"/>
        <v>-2531951.2000000002</v>
      </c>
    </row>
    <row r="36" spans="1:8">
      <c r="A36" s="32">
        <v>26</v>
      </c>
      <c r="B36" s="36" t="s">
        <v>68</v>
      </c>
      <c r="C36" s="37">
        <v>190947619.20000002</v>
      </c>
      <c r="D36" s="45"/>
      <c r="E36" s="38">
        <f t="shared" si="2"/>
        <v>190947619.20000002</v>
      </c>
      <c r="F36" s="39">
        <v>142156854.34</v>
      </c>
      <c r="G36" s="47"/>
      <c r="H36" s="41">
        <f t="shared" si="1"/>
        <v>142156854.34</v>
      </c>
    </row>
    <row r="37" spans="1:8">
      <c r="A37" s="32">
        <v>27</v>
      </c>
      <c r="B37" s="36" t="s">
        <v>69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70</v>
      </c>
      <c r="C38" s="37">
        <v>1270290659.4757993</v>
      </c>
      <c r="D38" s="45"/>
      <c r="E38" s="38">
        <f t="shared" si="2"/>
        <v>1270290659.4757993</v>
      </c>
      <c r="F38" s="39">
        <v>1152825006.3538475</v>
      </c>
      <c r="G38" s="47"/>
      <c r="H38" s="41">
        <f t="shared" si="1"/>
        <v>1152825006.3538475</v>
      </c>
    </row>
    <row r="39" spans="1:8">
      <c r="A39" s="32">
        <v>29</v>
      </c>
      <c r="B39" s="36" t="s">
        <v>71</v>
      </c>
      <c r="C39" s="37">
        <v>35415441.739999995</v>
      </c>
      <c r="D39" s="45"/>
      <c r="E39" s="38">
        <f t="shared" si="2"/>
        <v>35415441.739999995</v>
      </c>
      <c r="F39" s="39">
        <v>26621312.210000001</v>
      </c>
      <c r="G39" s="47"/>
      <c r="H39" s="41">
        <f t="shared" si="1"/>
        <v>26621312.210000001</v>
      </c>
    </row>
    <row r="40" spans="1:8">
      <c r="A40" s="32">
        <v>30</v>
      </c>
      <c r="B40" s="289" t="s">
        <v>277</v>
      </c>
      <c r="C40" s="37">
        <v>1523137116.3957994</v>
      </c>
      <c r="D40" s="45"/>
      <c r="E40" s="38">
        <f t="shared" si="2"/>
        <v>1523137116.3957994</v>
      </c>
      <c r="F40" s="39">
        <v>1346892371.8838475</v>
      </c>
      <c r="G40" s="47"/>
      <c r="H40" s="41">
        <f t="shared" si="1"/>
        <v>1346892371.8838475</v>
      </c>
    </row>
    <row r="41" spans="1:8" ht="15" thickBot="1">
      <c r="A41" s="49">
        <v>31</v>
      </c>
      <c r="B41" s="50" t="s">
        <v>72</v>
      </c>
      <c r="C41" s="51">
        <f>C31+C40</f>
        <v>6660537545.8479004</v>
      </c>
      <c r="D41" s="51">
        <f>D31+D40</f>
        <v>8089856309.3745003</v>
      </c>
      <c r="E41" s="51">
        <f>C41+D41</f>
        <v>14750393855.222401</v>
      </c>
      <c r="F41" s="51">
        <f>F31+F40</f>
        <v>5846052084.5575476</v>
      </c>
      <c r="G41" s="51">
        <f>G31+G40</f>
        <v>6467282479.7947998</v>
      </c>
      <c r="H41" s="52">
        <f>F41+G41</f>
        <v>12313334564.352348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 activeCell="B1" sqref="B1"/>
      <selection pane="bottomRight" activeCell="B7" sqref="B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">
        <v>499</v>
      </c>
      <c r="C1" s="3"/>
    </row>
    <row r="2" spans="1:8">
      <c r="A2" s="2" t="s">
        <v>36</v>
      </c>
      <c r="B2" s="505">
        <f>'1. key ratios '!B2</f>
        <v>43646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204</v>
      </c>
      <c r="B4" s="241" t="s">
        <v>27</v>
      </c>
      <c r="C4" s="25"/>
      <c r="D4" s="27"/>
      <c r="E4" s="27"/>
      <c r="F4" s="28"/>
      <c r="G4" s="28"/>
      <c r="H4" s="56" t="s">
        <v>78</v>
      </c>
    </row>
    <row r="5" spans="1:8">
      <c r="A5" s="57" t="s">
        <v>11</v>
      </c>
      <c r="B5" s="58"/>
      <c r="C5" s="517" t="s">
        <v>73</v>
      </c>
      <c r="D5" s="518"/>
      <c r="E5" s="519"/>
      <c r="F5" s="517" t="s">
        <v>77</v>
      </c>
      <c r="G5" s="518"/>
      <c r="H5" s="520"/>
    </row>
    <row r="6" spans="1:8">
      <c r="A6" s="59" t="s">
        <v>11</v>
      </c>
      <c r="B6" s="60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2" t="s">
        <v>76</v>
      </c>
    </row>
    <row r="7" spans="1:8">
      <c r="A7" s="63"/>
      <c r="B7" s="241" t="s">
        <v>203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202</v>
      </c>
      <c r="C8" s="426">
        <v>4798522.92</v>
      </c>
      <c r="D8" s="426">
        <v>5405999.4000000004</v>
      </c>
      <c r="E8" s="427">
        <f t="shared" ref="E8:E22" si="0">C8+D8</f>
        <v>10204522.32</v>
      </c>
      <c r="F8" s="426">
        <v>5413991.4699999997</v>
      </c>
      <c r="G8" s="426">
        <v>11454938.1</v>
      </c>
      <c r="H8" s="428">
        <f t="shared" ref="H8:H22" si="1">F8+G8</f>
        <v>16868929.57</v>
      </c>
    </row>
    <row r="9" spans="1:8">
      <c r="A9" s="63">
        <v>2</v>
      </c>
      <c r="B9" s="66" t="s">
        <v>201</v>
      </c>
      <c r="C9" s="429">
        <f>C10+C11+C12+C13+C14+C15+C16+C17+C18</f>
        <v>325629145</v>
      </c>
      <c r="D9" s="429">
        <f>D10+D11+D12+D13+D14+D15+D16+D17+D18</f>
        <v>200691187.4307991</v>
      </c>
      <c r="E9" s="427">
        <f t="shared" si="0"/>
        <v>526320332.43079913</v>
      </c>
      <c r="F9" s="429">
        <f>F10+F11+F12+F13+F14+F15+F16+F17+F18</f>
        <v>316766493.49280602</v>
      </c>
      <c r="G9" s="429">
        <f>G10+G11+G12+G13+G14+G15+G16+G17+G18</f>
        <v>176916051.85069999</v>
      </c>
      <c r="H9" s="428">
        <f t="shared" si="1"/>
        <v>493682545.34350598</v>
      </c>
    </row>
    <row r="10" spans="1:8">
      <c r="A10" s="63">
        <v>2.1</v>
      </c>
      <c r="B10" s="67" t="s">
        <v>200</v>
      </c>
      <c r="C10" s="426">
        <v>12572</v>
      </c>
      <c r="D10" s="426">
        <v>1210.32</v>
      </c>
      <c r="E10" s="427">
        <f t="shared" si="0"/>
        <v>13782.32</v>
      </c>
      <c r="F10" s="426">
        <v>1005.07</v>
      </c>
      <c r="G10" s="426">
        <v>0.32</v>
      </c>
      <c r="H10" s="428">
        <f t="shared" si="1"/>
        <v>1005.3900000000001</v>
      </c>
    </row>
    <row r="11" spans="1:8">
      <c r="A11" s="63">
        <v>2.2000000000000002</v>
      </c>
      <c r="B11" s="67" t="s">
        <v>199</v>
      </c>
      <c r="C11" s="426">
        <v>35548249.520999998</v>
      </c>
      <c r="D11" s="426">
        <v>56676931.413800001</v>
      </c>
      <c r="E11" s="427">
        <f t="shared" si="0"/>
        <v>92225180.934799999</v>
      </c>
      <c r="F11" s="426">
        <v>27004330.789999999</v>
      </c>
      <c r="G11" s="426">
        <v>51238463.243799999</v>
      </c>
      <c r="H11" s="428">
        <f t="shared" si="1"/>
        <v>78242794.033800006</v>
      </c>
    </row>
    <row r="12" spans="1:8">
      <c r="A12" s="63">
        <v>2.2999999999999998</v>
      </c>
      <c r="B12" s="67" t="s">
        <v>198</v>
      </c>
      <c r="C12" s="426">
        <v>1174128.6399999999</v>
      </c>
      <c r="D12" s="426">
        <v>2383038.2400000002</v>
      </c>
      <c r="E12" s="427">
        <f t="shared" si="0"/>
        <v>3557166.88</v>
      </c>
      <c r="F12" s="426">
        <v>1104135.71</v>
      </c>
      <c r="G12" s="426">
        <v>2222763.5702999998</v>
      </c>
      <c r="H12" s="428">
        <f t="shared" si="1"/>
        <v>3326899.2802999998</v>
      </c>
    </row>
    <row r="13" spans="1:8">
      <c r="A13" s="63">
        <v>2.4</v>
      </c>
      <c r="B13" s="67" t="s">
        <v>197</v>
      </c>
      <c r="C13" s="426">
        <v>4187546.0762</v>
      </c>
      <c r="D13" s="426">
        <v>1737181.26</v>
      </c>
      <c r="E13" s="427">
        <f t="shared" si="0"/>
        <v>5924727.3361999998</v>
      </c>
      <c r="F13" s="426">
        <v>2880897.07</v>
      </c>
      <c r="G13" s="426">
        <v>1858286.31</v>
      </c>
      <c r="H13" s="428">
        <f t="shared" si="1"/>
        <v>4739183.38</v>
      </c>
    </row>
    <row r="14" spans="1:8">
      <c r="A14" s="63">
        <v>2.5</v>
      </c>
      <c r="B14" s="67" t="s">
        <v>196</v>
      </c>
      <c r="C14" s="426">
        <v>2037594.88</v>
      </c>
      <c r="D14" s="426">
        <v>15080726.960200001</v>
      </c>
      <c r="E14" s="427">
        <f t="shared" si="0"/>
        <v>17118321.8402</v>
      </c>
      <c r="F14" s="426">
        <v>3221843.7</v>
      </c>
      <c r="G14" s="426">
        <v>11668021.720000001</v>
      </c>
      <c r="H14" s="428">
        <f t="shared" si="1"/>
        <v>14889865.420000002</v>
      </c>
    </row>
    <row r="15" spans="1:8">
      <c r="A15" s="63">
        <v>2.6</v>
      </c>
      <c r="B15" s="67" t="s">
        <v>195</v>
      </c>
      <c r="C15" s="426">
        <v>7196297.1299999999</v>
      </c>
      <c r="D15" s="426">
        <v>30746561.206099112</v>
      </c>
      <c r="E15" s="427">
        <f t="shared" si="0"/>
        <v>37942858.336099111</v>
      </c>
      <c r="F15" s="426">
        <v>7341208.1100000003</v>
      </c>
      <c r="G15" s="426">
        <v>26265951.536800001</v>
      </c>
      <c r="H15" s="428">
        <f t="shared" si="1"/>
        <v>33607159.646800004</v>
      </c>
    </row>
    <row r="16" spans="1:8">
      <c r="A16" s="63">
        <v>2.7</v>
      </c>
      <c r="B16" s="67" t="s">
        <v>194</v>
      </c>
      <c r="C16" s="426">
        <v>3340587.3827999998</v>
      </c>
      <c r="D16" s="426">
        <v>2773604.196</v>
      </c>
      <c r="E16" s="427">
        <f t="shared" si="0"/>
        <v>6114191.5788000003</v>
      </c>
      <c r="F16" s="426">
        <v>3125232.6129999999</v>
      </c>
      <c r="G16" s="426">
        <v>2725931.7113000001</v>
      </c>
      <c r="H16" s="428">
        <f t="shared" si="1"/>
        <v>5851164.3243000004</v>
      </c>
    </row>
    <row r="17" spans="1:8">
      <c r="A17" s="63">
        <v>2.8</v>
      </c>
      <c r="B17" s="67" t="s">
        <v>193</v>
      </c>
      <c r="C17" s="426">
        <v>271681682.25</v>
      </c>
      <c r="D17" s="426">
        <v>90425478.164700001</v>
      </c>
      <c r="E17" s="427">
        <f t="shared" si="0"/>
        <v>362107160.41470003</v>
      </c>
      <c r="F17" s="426">
        <v>271802380.48280597</v>
      </c>
      <c r="G17" s="426">
        <v>80486073.230700001</v>
      </c>
      <c r="H17" s="428">
        <f t="shared" si="1"/>
        <v>352288453.71350598</v>
      </c>
    </row>
    <row r="18" spans="1:8">
      <c r="A18" s="63">
        <v>2.9</v>
      </c>
      <c r="B18" s="67" t="s">
        <v>192</v>
      </c>
      <c r="C18" s="426">
        <v>450487.12</v>
      </c>
      <c r="D18" s="426">
        <v>866455.67</v>
      </c>
      <c r="E18" s="427">
        <f t="shared" si="0"/>
        <v>1316942.79</v>
      </c>
      <c r="F18" s="426">
        <v>285459.94699999999</v>
      </c>
      <c r="G18" s="426">
        <v>450560.20779999997</v>
      </c>
      <c r="H18" s="428">
        <f t="shared" si="1"/>
        <v>736020.1547999999</v>
      </c>
    </row>
    <row r="19" spans="1:8">
      <c r="A19" s="63">
        <v>3</v>
      </c>
      <c r="B19" s="66" t="s">
        <v>191</v>
      </c>
      <c r="C19" s="426">
        <v>7626048.5199999996</v>
      </c>
      <c r="D19" s="426">
        <v>1053988.24</v>
      </c>
      <c r="E19" s="427">
        <f t="shared" si="0"/>
        <v>8680036.7599999998</v>
      </c>
      <c r="F19" s="426">
        <v>8788340.1400000006</v>
      </c>
      <c r="G19" s="426">
        <v>1338304.6100000001</v>
      </c>
      <c r="H19" s="428">
        <f t="shared" si="1"/>
        <v>10126644.75</v>
      </c>
    </row>
    <row r="20" spans="1:8">
      <c r="A20" s="63">
        <v>4</v>
      </c>
      <c r="B20" s="66" t="s">
        <v>190</v>
      </c>
      <c r="C20" s="426">
        <v>64383349.140000001</v>
      </c>
      <c r="D20" s="426">
        <v>3092110.73</v>
      </c>
      <c r="E20" s="427">
        <f t="shared" si="0"/>
        <v>67475459.870000005</v>
      </c>
      <c r="F20" s="426">
        <v>60095435.890000001</v>
      </c>
      <c r="G20" s="426">
        <v>4281984.8499999996</v>
      </c>
      <c r="H20" s="428">
        <f t="shared" si="1"/>
        <v>64377420.740000002</v>
      </c>
    </row>
    <row r="21" spans="1:8">
      <c r="A21" s="63">
        <v>5</v>
      </c>
      <c r="B21" s="66" t="s">
        <v>189</v>
      </c>
      <c r="C21" s="426">
        <v>0</v>
      </c>
      <c r="D21" s="426">
        <v>0</v>
      </c>
      <c r="E21" s="427">
        <f t="shared" si="0"/>
        <v>0</v>
      </c>
      <c r="F21" s="426">
        <v>0</v>
      </c>
      <c r="G21" s="426">
        <v>0</v>
      </c>
      <c r="H21" s="428">
        <f t="shared" si="1"/>
        <v>0</v>
      </c>
    </row>
    <row r="22" spans="1:8">
      <c r="A22" s="63">
        <v>6</v>
      </c>
      <c r="B22" s="68" t="s">
        <v>188</v>
      </c>
      <c r="C22" s="429">
        <f>C8+C9+C19+C20+C21</f>
        <v>402437065.57999998</v>
      </c>
      <c r="D22" s="429">
        <f>D8+D9+D19+D20+D21</f>
        <v>210243285.8007991</v>
      </c>
      <c r="E22" s="427">
        <f t="shared" si="0"/>
        <v>612680351.38079906</v>
      </c>
      <c r="F22" s="429">
        <f>F8+F9+F19+F20+F21</f>
        <v>391064260.99280602</v>
      </c>
      <c r="G22" s="429">
        <f>G8+G9+G19+G20+G21</f>
        <v>193991279.41069999</v>
      </c>
      <c r="H22" s="428">
        <f t="shared" si="1"/>
        <v>585055540.40350604</v>
      </c>
    </row>
    <row r="23" spans="1:8">
      <c r="A23" s="63"/>
      <c r="B23" s="241" t="s">
        <v>187</v>
      </c>
      <c r="C23" s="430"/>
      <c r="D23" s="430"/>
      <c r="E23" s="431"/>
      <c r="F23" s="430"/>
      <c r="G23" s="430"/>
      <c r="H23" s="432"/>
    </row>
    <row r="24" spans="1:8">
      <c r="A24" s="63">
        <v>7</v>
      </c>
      <c r="B24" s="66" t="s">
        <v>186</v>
      </c>
      <c r="C24" s="426">
        <v>28214515.98</v>
      </c>
      <c r="D24" s="426">
        <v>8297474.75</v>
      </c>
      <c r="E24" s="427">
        <f t="shared" ref="E24:E31" si="2">C24+D24</f>
        <v>36511990.730000004</v>
      </c>
      <c r="F24" s="426">
        <v>26614378.620000001</v>
      </c>
      <c r="G24" s="426">
        <v>8592279.4100000001</v>
      </c>
      <c r="H24" s="428">
        <f t="shared" ref="H24:H31" si="3">F24+G24</f>
        <v>35206658.030000001</v>
      </c>
    </row>
    <row r="25" spans="1:8">
      <c r="A25" s="63">
        <v>8</v>
      </c>
      <c r="B25" s="66" t="s">
        <v>185</v>
      </c>
      <c r="C25" s="426">
        <v>48357295.740000002</v>
      </c>
      <c r="D25" s="426">
        <v>44800172.899999999</v>
      </c>
      <c r="E25" s="427">
        <f t="shared" si="2"/>
        <v>93157468.640000001</v>
      </c>
      <c r="F25" s="426">
        <v>40708840.119999997</v>
      </c>
      <c r="G25" s="426">
        <v>38771695.619999997</v>
      </c>
      <c r="H25" s="428">
        <f t="shared" si="3"/>
        <v>79480535.739999995</v>
      </c>
    </row>
    <row r="26" spans="1:8">
      <c r="A26" s="63">
        <v>9</v>
      </c>
      <c r="B26" s="66" t="s">
        <v>184</v>
      </c>
      <c r="C26" s="426">
        <v>4145171.07</v>
      </c>
      <c r="D26" s="426">
        <v>1079041.75</v>
      </c>
      <c r="E26" s="427">
        <f t="shared" si="2"/>
        <v>5224212.82</v>
      </c>
      <c r="F26" s="426">
        <v>6600517.2000000002</v>
      </c>
      <c r="G26" s="426">
        <v>841934.94</v>
      </c>
      <c r="H26" s="428">
        <f t="shared" si="3"/>
        <v>7442452.1400000006</v>
      </c>
    </row>
    <row r="27" spans="1:8">
      <c r="A27" s="63">
        <v>10</v>
      </c>
      <c r="B27" s="66" t="s">
        <v>183</v>
      </c>
      <c r="C27" s="426">
        <v>33973560.640000001</v>
      </c>
      <c r="D27" s="426">
        <v>39748548.640000001</v>
      </c>
      <c r="E27" s="427">
        <f t="shared" si="2"/>
        <v>73722109.280000001</v>
      </c>
      <c r="F27" s="426">
        <v>30599273.010000002</v>
      </c>
      <c r="G27" s="426">
        <v>20128571.559999999</v>
      </c>
      <c r="H27" s="428">
        <f t="shared" si="3"/>
        <v>50727844.57</v>
      </c>
    </row>
    <row r="28" spans="1:8">
      <c r="A28" s="63">
        <v>11</v>
      </c>
      <c r="B28" s="66" t="s">
        <v>182</v>
      </c>
      <c r="C28" s="426">
        <v>47929003.810000002</v>
      </c>
      <c r="D28" s="426">
        <v>26188173.300000001</v>
      </c>
      <c r="E28" s="427">
        <f t="shared" si="2"/>
        <v>74117177.109999999</v>
      </c>
      <c r="F28" s="426">
        <v>46173198.439999998</v>
      </c>
      <c r="G28" s="426">
        <v>39963305.259999998</v>
      </c>
      <c r="H28" s="428">
        <f t="shared" si="3"/>
        <v>86136503.699999988</v>
      </c>
    </row>
    <row r="29" spans="1:8">
      <c r="A29" s="63">
        <v>12</v>
      </c>
      <c r="B29" s="66" t="s">
        <v>181</v>
      </c>
      <c r="C29" s="426">
        <v>0</v>
      </c>
      <c r="D29" s="426">
        <v>0</v>
      </c>
      <c r="E29" s="427">
        <f t="shared" si="2"/>
        <v>0</v>
      </c>
      <c r="F29" s="426">
        <v>0</v>
      </c>
      <c r="G29" s="426">
        <v>0</v>
      </c>
      <c r="H29" s="428">
        <f t="shared" si="3"/>
        <v>0</v>
      </c>
    </row>
    <row r="30" spans="1:8">
      <c r="A30" s="63">
        <v>13</v>
      </c>
      <c r="B30" s="69" t="s">
        <v>180</v>
      </c>
      <c r="C30" s="429">
        <f>C24+C25+C26+C27+C28+C29</f>
        <v>162619547.24000001</v>
      </c>
      <c r="D30" s="429">
        <f>D24+D25+D26+D27+D28+D29</f>
        <v>120113411.33999999</v>
      </c>
      <c r="E30" s="427">
        <f t="shared" si="2"/>
        <v>282732958.57999998</v>
      </c>
      <c r="F30" s="429">
        <f>F24+F25+F26+F27+F28+F29</f>
        <v>150696207.38999999</v>
      </c>
      <c r="G30" s="429">
        <f>G24+G25+G26+G27+G28+G29</f>
        <v>108297786.78999999</v>
      </c>
      <c r="H30" s="428">
        <f t="shared" si="3"/>
        <v>258993994.17999998</v>
      </c>
    </row>
    <row r="31" spans="1:8">
      <c r="A31" s="63">
        <v>14</v>
      </c>
      <c r="B31" s="69" t="s">
        <v>179</v>
      </c>
      <c r="C31" s="429">
        <f>C22-C30</f>
        <v>239817518.33999997</v>
      </c>
      <c r="D31" s="429">
        <f>D22-D30</f>
        <v>90129874.460799113</v>
      </c>
      <c r="E31" s="427">
        <f t="shared" si="2"/>
        <v>329947392.80079907</v>
      </c>
      <c r="F31" s="429">
        <f>F22-F30</f>
        <v>240368053.60280603</v>
      </c>
      <c r="G31" s="429">
        <f>G22-G30</f>
        <v>85693492.620700002</v>
      </c>
      <c r="H31" s="428">
        <f t="shared" si="3"/>
        <v>326061546.22350603</v>
      </c>
    </row>
    <row r="32" spans="1:8">
      <c r="A32" s="63"/>
      <c r="B32" s="70"/>
      <c r="C32" s="433"/>
      <c r="D32" s="434"/>
      <c r="E32" s="431"/>
      <c r="F32" s="434"/>
      <c r="G32" s="434"/>
      <c r="H32" s="432"/>
    </row>
    <row r="33" spans="1:8">
      <c r="A33" s="63"/>
      <c r="B33" s="70" t="s">
        <v>178</v>
      </c>
      <c r="C33" s="430"/>
      <c r="D33" s="430"/>
      <c r="E33" s="431"/>
      <c r="F33" s="430"/>
      <c r="G33" s="430"/>
      <c r="H33" s="432"/>
    </row>
    <row r="34" spans="1:8">
      <c r="A34" s="63">
        <v>15</v>
      </c>
      <c r="B34" s="71" t="s">
        <v>177</v>
      </c>
      <c r="C34" s="427">
        <f>C35-C36</f>
        <v>73392194.510000005</v>
      </c>
      <c r="D34" s="427">
        <f>D35-D36</f>
        <v>-691982.29000000283</v>
      </c>
      <c r="E34" s="427">
        <f t="shared" ref="E34:E45" si="4">C34+D34</f>
        <v>72700212.219999999</v>
      </c>
      <c r="F34" s="427">
        <f>F35-F36</f>
        <v>58230607.849999994</v>
      </c>
      <c r="G34" s="427">
        <f>G35-G36</f>
        <v>2368928.91</v>
      </c>
      <c r="H34" s="427">
        <f t="shared" ref="H34:H45" si="5">F34+G34</f>
        <v>60599536.75999999</v>
      </c>
    </row>
    <row r="35" spans="1:8">
      <c r="A35" s="63">
        <v>15.1</v>
      </c>
      <c r="B35" s="67" t="s">
        <v>176</v>
      </c>
      <c r="C35" s="426">
        <v>92177332.620000005</v>
      </c>
      <c r="D35" s="426">
        <v>30170904.149999999</v>
      </c>
      <c r="E35" s="427">
        <f t="shared" si="4"/>
        <v>122348236.77000001</v>
      </c>
      <c r="F35" s="426">
        <v>75084268.969999999</v>
      </c>
      <c r="G35" s="426">
        <v>23997555.539999999</v>
      </c>
      <c r="H35" s="427">
        <f t="shared" si="5"/>
        <v>99081824.50999999</v>
      </c>
    </row>
    <row r="36" spans="1:8">
      <c r="A36" s="63">
        <v>15.2</v>
      </c>
      <c r="B36" s="67" t="s">
        <v>175</v>
      </c>
      <c r="C36" s="426">
        <v>18785138.109999999</v>
      </c>
      <c r="D36" s="426">
        <v>30862886.440000001</v>
      </c>
      <c r="E36" s="427">
        <f t="shared" si="4"/>
        <v>49648024.549999997</v>
      </c>
      <c r="F36" s="426">
        <v>16853661.120000001</v>
      </c>
      <c r="G36" s="426">
        <v>21628626.629999999</v>
      </c>
      <c r="H36" s="427">
        <f t="shared" si="5"/>
        <v>38482287.75</v>
      </c>
    </row>
    <row r="37" spans="1:8">
      <c r="A37" s="63">
        <v>16</v>
      </c>
      <c r="B37" s="66" t="s">
        <v>174</v>
      </c>
      <c r="C37" s="426">
        <v>210792.08</v>
      </c>
      <c r="D37" s="426">
        <v>664862.49</v>
      </c>
      <c r="E37" s="427">
        <f t="shared" si="4"/>
        <v>875654.57</v>
      </c>
      <c r="F37" s="426">
        <v>0</v>
      </c>
      <c r="G37" s="426">
        <v>596015.43000000005</v>
      </c>
      <c r="H37" s="427">
        <f t="shared" si="5"/>
        <v>596015.43000000005</v>
      </c>
    </row>
    <row r="38" spans="1:8">
      <c r="A38" s="63">
        <v>17</v>
      </c>
      <c r="B38" s="66" t="s">
        <v>173</v>
      </c>
      <c r="C38" s="426">
        <v>0</v>
      </c>
      <c r="D38" s="426">
        <v>0</v>
      </c>
      <c r="E38" s="427">
        <f t="shared" si="4"/>
        <v>0</v>
      </c>
      <c r="F38" s="426">
        <v>7338.03</v>
      </c>
      <c r="G38" s="426">
        <v>0</v>
      </c>
      <c r="H38" s="427">
        <f t="shared" si="5"/>
        <v>7338.03</v>
      </c>
    </row>
    <row r="39" spans="1:8">
      <c r="A39" s="63">
        <v>18</v>
      </c>
      <c r="B39" s="66" t="s">
        <v>172</v>
      </c>
      <c r="C39" s="426">
        <v>6895809.9000000004</v>
      </c>
      <c r="D39" s="426">
        <v>998840.64</v>
      </c>
      <c r="E39" s="427">
        <f t="shared" si="4"/>
        <v>7894650.54</v>
      </c>
      <c r="F39" s="426">
        <v>432902.29</v>
      </c>
      <c r="G39" s="426">
        <v>-602981.04</v>
      </c>
      <c r="H39" s="427">
        <f t="shared" si="5"/>
        <v>-170078.75000000006</v>
      </c>
    </row>
    <row r="40" spans="1:8">
      <c r="A40" s="63">
        <v>19</v>
      </c>
      <c r="B40" s="66" t="s">
        <v>171</v>
      </c>
      <c r="C40" s="426">
        <v>56418162.75</v>
      </c>
      <c r="D40" s="426">
        <v>0</v>
      </c>
      <c r="E40" s="427">
        <f t="shared" si="4"/>
        <v>56418162.75</v>
      </c>
      <c r="F40" s="426">
        <v>43182800.170999996</v>
      </c>
      <c r="G40" s="426">
        <v>0</v>
      </c>
      <c r="H40" s="427">
        <f t="shared" si="5"/>
        <v>43182800.170999996</v>
      </c>
    </row>
    <row r="41" spans="1:8">
      <c r="A41" s="63">
        <v>20</v>
      </c>
      <c r="B41" s="66" t="s">
        <v>170</v>
      </c>
      <c r="C41" s="426">
        <v>-2313813.67</v>
      </c>
      <c r="D41" s="426">
        <v>0</v>
      </c>
      <c r="E41" s="427">
        <f t="shared" si="4"/>
        <v>-2313813.67</v>
      </c>
      <c r="F41" s="426">
        <v>-9855401.0700000003</v>
      </c>
      <c r="G41" s="426">
        <v>0</v>
      </c>
      <c r="H41" s="427">
        <f t="shared" si="5"/>
        <v>-9855401.0700000003</v>
      </c>
    </row>
    <row r="42" spans="1:8">
      <c r="A42" s="63">
        <v>21</v>
      </c>
      <c r="B42" s="66" t="s">
        <v>169</v>
      </c>
      <c r="C42" s="426">
        <v>1724844.65</v>
      </c>
      <c r="D42" s="426">
        <v>0</v>
      </c>
      <c r="E42" s="427">
        <f t="shared" si="4"/>
        <v>1724844.65</v>
      </c>
      <c r="F42" s="426">
        <v>3012479.58</v>
      </c>
      <c r="G42" s="426">
        <v>0</v>
      </c>
      <c r="H42" s="427">
        <f t="shared" si="5"/>
        <v>3012479.58</v>
      </c>
    </row>
    <row r="43" spans="1:8">
      <c r="A43" s="63">
        <v>22</v>
      </c>
      <c r="B43" s="66" t="s">
        <v>168</v>
      </c>
      <c r="C43" s="426">
        <v>3648967.31</v>
      </c>
      <c r="D43" s="426">
        <v>11396524.189999999</v>
      </c>
      <c r="E43" s="427">
        <f t="shared" si="4"/>
        <v>15045491.5</v>
      </c>
      <c r="F43" s="426">
        <v>5450253.1100000003</v>
      </c>
      <c r="G43" s="426">
        <v>8150446.0800000001</v>
      </c>
      <c r="H43" s="427">
        <f t="shared" si="5"/>
        <v>13600699.190000001</v>
      </c>
    </row>
    <row r="44" spans="1:8">
      <c r="A44" s="63">
        <v>23</v>
      </c>
      <c r="B44" s="66" t="s">
        <v>167</v>
      </c>
      <c r="C44" s="426">
        <v>57108.97</v>
      </c>
      <c r="D44" s="426">
        <v>-14606166.800000001</v>
      </c>
      <c r="E44" s="427">
        <f t="shared" si="4"/>
        <v>-14549057.83</v>
      </c>
      <c r="F44" s="426">
        <v>593792.98854026792</v>
      </c>
      <c r="G44" s="426">
        <v>7822162.3700000001</v>
      </c>
      <c r="H44" s="427">
        <f t="shared" si="5"/>
        <v>8415955.3585402686</v>
      </c>
    </row>
    <row r="45" spans="1:8">
      <c r="A45" s="63">
        <v>24</v>
      </c>
      <c r="B45" s="69" t="s">
        <v>284</v>
      </c>
      <c r="C45" s="429">
        <f>C34+C37+C38+C39+C40+C41+C42+C43+C44</f>
        <v>140034066.50000003</v>
      </c>
      <c r="D45" s="429">
        <f>D34+D37+D38+D39+D40+D41+D42+D43+D44</f>
        <v>-2237921.7700000033</v>
      </c>
      <c r="E45" s="427">
        <f t="shared" si="4"/>
        <v>137796144.73000002</v>
      </c>
      <c r="F45" s="429">
        <f>F34+F37+F38+F39+F40+F41+F42+F43+F44</f>
        <v>101054772.94954026</v>
      </c>
      <c r="G45" s="429">
        <f>G34+G37+G38+G39+G40+G41+G42+G43+G44</f>
        <v>18334571.75</v>
      </c>
      <c r="H45" s="427">
        <f t="shared" si="5"/>
        <v>119389344.69954026</v>
      </c>
    </row>
    <row r="46" spans="1:8">
      <c r="A46" s="63"/>
      <c r="B46" s="241" t="s">
        <v>166</v>
      </c>
      <c r="C46" s="430"/>
      <c r="D46" s="430"/>
      <c r="E46" s="431"/>
      <c r="F46" s="430"/>
      <c r="G46" s="430"/>
      <c r="H46" s="432"/>
    </row>
    <row r="47" spans="1:8">
      <c r="A47" s="63">
        <v>25</v>
      </c>
      <c r="B47" s="66" t="s">
        <v>165</v>
      </c>
      <c r="C47" s="426">
        <v>5712249.7400000002</v>
      </c>
      <c r="D47" s="426">
        <v>6025332.4900000002</v>
      </c>
      <c r="E47" s="427">
        <f t="shared" ref="E47:E54" si="6">C47+D47</f>
        <v>11737582.23</v>
      </c>
      <c r="F47" s="426">
        <v>4058774.23</v>
      </c>
      <c r="G47" s="426">
        <v>11599170.01</v>
      </c>
      <c r="H47" s="428">
        <f t="shared" ref="H47:H54" si="7">F47+G47</f>
        <v>15657944.24</v>
      </c>
    </row>
    <row r="48" spans="1:8">
      <c r="A48" s="63">
        <v>26</v>
      </c>
      <c r="B48" s="66" t="s">
        <v>164</v>
      </c>
      <c r="C48" s="426">
        <v>12436147.43</v>
      </c>
      <c r="D48" s="426">
        <v>9698205.0299999993</v>
      </c>
      <c r="E48" s="427">
        <f t="shared" si="6"/>
        <v>22134352.460000001</v>
      </c>
      <c r="F48" s="426">
        <v>12096525.859999999</v>
      </c>
      <c r="G48" s="426">
        <v>11598210.25</v>
      </c>
      <c r="H48" s="428">
        <f t="shared" si="7"/>
        <v>23694736.109999999</v>
      </c>
    </row>
    <row r="49" spans="1:8">
      <c r="A49" s="63">
        <v>27</v>
      </c>
      <c r="B49" s="66" t="s">
        <v>163</v>
      </c>
      <c r="C49" s="426">
        <v>109041694.83</v>
      </c>
      <c r="D49" s="426">
        <v>0</v>
      </c>
      <c r="E49" s="427">
        <f t="shared" si="6"/>
        <v>109041694.83</v>
      </c>
      <c r="F49" s="426">
        <v>95382703.780000001</v>
      </c>
      <c r="G49" s="426">
        <v>0</v>
      </c>
      <c r="H49" s="428">
        <f t="shared" si="7"/>
        <v>95382703.780000001</v>
      </c>
    </row>
    <row r="50" spans="1:8">
      <c r="A50" s="63">
        <v>28</v>
      </c>
      <c r="B50" s="66" t="s">
        <v>162</v>
      </c>
      <c r="C50" s="426">
        <v>5070776.8899999997</v>
      </c>
      <c r="D50" s="426">
        <v>0</v>
      </c>
      <c r="E50" s="427">
        <f t="shared" si="6"/>
        <v>5070776.8899999997</v>
      </c>
      <c r="F50" s="426">
        <v>4034547.25</v>
      </c>
      <c r="G50" s="426">
        <v>0</v>
      </c>
      <c r="H50" s="428">
        <f t="shared" si="7"/>
        <v>4034547.25</v>
      </c>
    </row>
    <row r="51" spans="1:8">
      <c r="A51" s="63">
        <v>29</v>
      </c>
      <c r="B51" s="66" t="s">
        <v>161</v>
      </c>
      <c r="C51" s="426">
        <v>27630908.559999999</v>
      </c>
      <c r="D51" s="426">
        <v>0</v>
      </c>
      <c r="E51" s="427">
        <f t="shared" si="6"/>
        <v>27630908.559999999</v>
      </c>
      <c r="F51" s="426">
        <v>20044424.1556</v>
      </c>
      <c r="G51" s="426">
        <v>0</v>
      </c>
      <c r="H51" s="428">
        <f t="shared" si="7"/>
        <v>20044424.1556</v>
      </c>
    </row>
    <row r="52" spans="1:8">
      <c r="A52" s="63">
        <v>30</v>
      </c>
      <c r="B52" s="66" t="s">
        <v>160</v>
      </c>
      <c r="C52" s="426">
        <v>19565265.149999999</v>
      </c>
      <c r="D52" s="426">
        <v>551509.84</v>
      </c>
      <c r="E52" s="427">
        <f t="shared" si="6"/>
        <v>20116774.989999998</v>
      </c>
      <c r="F52" s="426">
        <v>21434724.440000001</v>
      </c>
      <c r="G52" s="426">
        <v>406400.51</v>
      </c>
      <c r="H52" s="428">
        <f t="shared" si="7"/>
        <v>21841124.950000003</v>
      </c>
    </row>
    <row r="53" spans="1:8">
      <c r="A53" s="63">
        <v>31</v>
      </c>
      <c r="B53" s="69" t="s">
        <v>285</v>
      </c>
      <c r="C53" s="429">
        <f>C47+C48+C49+C50+C51+C52</f>
        <v>179457042.59999999</v>
      </c>
      <c r="D53" s="429">
        <f>D47+D48+D49+D50+D51+D52</f>
        <v>16275047.359999999</v>
      </c>
      <c r="E53" s="427">
        <f t="shared" si="6"/>
        <v>195732089.95999998</v>
      </c>
      <c r="F53" s="429">
        <f>F47+F48+F49+F50+F51+F52</f>
        <v>157051699.71560001</v>
      </c>
      <c r="G53" s="429">
        <f>G47+G48+G49+G50+G51+G52</f>
        <v>23603780.77</v>
      </c>
      <c r="H53" s="427">
        <f t="shared" si="7"/>
        <v>180655480.48560002</v>
      </c>
    </row>
    <row r="54" spans="1:8">
      <c r="A54" s="63">
        <v>32</v>
      </c>
      <c r="B54" s="69" t="s">
        <v>286</v>
      </c>
      <c r="C54" s="429">
        <f>C45-C53</f>
        <v>-39422976.099999964</v>
      </c>
      <c r="D54" s="429">
        <f>D45-D53</f>
        <v>-18512969.130000003</v>
      </c>
      <c r="E54" s="427">
        <f t="shared" si="6"/>
        <v>-57935945.229999967</v>
      </c>
      <c r="F54" s="429">
        <f>F45-F53</f>
        <v>-55996926.766059756</v>
      </c>
      <c r="G54" s="429">
        <f>G45-G53</f>
        <v>-5269209.0199999996</v>
      </c>
      <c r="H54" s="427">
        <f t="shared" si="7"/>
        <v>-61266135.786059752</v>
      </c>
    </row>
    <row r="55" spans="1:8">
      <c r="A55" s="63"/>
      <c r="B55" s="70"/>
      <c r="C55" s="434"/>
      <c r="D55" s="434"/>
      <c r="E55" s="431"/>
      <c r="F55" s="434"/>
      <c r="G55" s="434"/>
      <c r="H55" s="432"/>
    </row>
    <row r="56" spans="1:8">
      <c r="A56" s="63">
        <v>33</v>
      </c>
      <c r="B56" s="69" t="s">
        <v>159</v>
      </c>
      <c r="C56" s="429">
        <f>C31+C54</f>
        <v>200394542.24000001</v>
      </c>
      <c r="D56" s="429">
        <f>D31+D54</f>
        <v>71616905.330799103</v>
      </c>
      <c r="E56" s="427">
        <f>C56+D56</f>
        <v>272011447.57079911</v>
      </c>
      <c r="F56" s="429">
        <f>F31+F54</f>
        <v>184371126.83674628</v>
      </c>
      <c r="G56" s="429">
        <f>G31+G54</f>
        <v>80424283.600700006</v>
      </c>
      <c r="H56" s="428">
        <f>F56+G56</f>
        <v>264795410.4374463</v>
      </c>
    </row>
    <row r="57" spans="1:8">
      <c r="A57" s="63"/>
      <c r="B57" s="70"/>
      <c r="C57" s="434"/>
      <c r="D57" s="434"/>
      <c r="E57" s="431"/>
      <c r="F57" s="434"/>
      <c r="G57" s="434"/>
      <c r="H57" s="432"/>
    </row>
    <row r="58" spans="1:8">
      <c r="A58" s="63">
        <v>34</v>
      </c>
      <c r="B58" s="66" t="s">
        <v>158</v>
      </c>
      <c r="C58" s="426">
        <v>76266164.424999997</v>
      </c>
      <c r="D58" s="426">
        <v>-713835.17</v>
      </c>
      <c r="E58" s="427">
        <f>C58+D58</f>
        <v>75552329.254999995</v>
      </c>
      <c r="F58" s="426">
        <v>86780646.869800001</v>
      </c>
      <c r="G58" s="426"/>
      <c r="H58" s="428">
        <f>F58+G58</f>
        <v>86780646.869800001</v>
      </c>
    </row>
    <row r="59" spans="1:8" s="242" customFormat="1">
      <c r="A59" s="63">
        <v>35</v>
      </c>
      <c r="B59" s="66" t="s">
        <v>157</v>
      </c>
      <c r="C59" s="426">
        <v>-8297040.3799999999</v>
      </c>
      <c r="D59" s="426">
        <v>0</v>
      </c>
      <c r="E59" s="427">
        <f>C59+D59</f>
        <v>-8297040.3799999999</v>
      </c>
      <c r="F59" s="426">
        <v>2667483</v>
      </c>
      <c r="G59" s="426"/>
      <c r="H59" s="428">
        <f>F59+G59</f>
        <v>2667483</v>
      </c>
    </row>
    <row r="60" spans="1:8">
      <c r="A60" s="63">
        <v>36</v>
      </c>
      <c r="B60" s="66" t="s">
        <v>156</v>
      </c>
      <c r="C60" s="426">
        <v>16937019</v>
      </c>
      <c r="D60" s="426">
        <v>12908100</v>
      </c>
      <c r="E60" s="427">
        <f>C60+D60</f>
        <v>29845119</v>
      </c>
      <c r="F60" s="426">
        <v>2885743.5337999999</v>
      </c>
      <c r="G60" s="426"/>
      <c r="H60" s="428">
        <f>F60+G60</f>
        <v>2885743.5337999999</v>
      </c>
    </row>
    <row r="61" spans="1:8">
      <c r="A61" s="63">
        <v>37</v>
      </c>
      <c r="B61" s="69" t="s">
        <v>155</v>
      </c>
      <c r="C61" s="429">
        <f>C58+C59+C60</f>
        <v>84906143.045000002</v>
      </c>
      <c r="D61" s="429">
        <f>D58+D59+D60</f>
        <v>12194264.83</v>
      </c>
      <c r="E61" s="427">
        <f>C61+D61</f>
        <v>97100407.875</v>
      </c>
      <c r="F61" s="429">
        <f>F58+F59+F60</f>
        <v>92333873.403600007</v>
      </c>
      <c r="G61" s="429">
        <f>G58+G59+G60</f>
        <v>0</v>
      </c>
      <c r="H61" s="428">
        <f>F61+G61</f>
        <v>92333873.403600007</v>
      </c>
    </row>
    <row r="62" spans="1:8">
      <c r="A62" s="63"/>
      <c r="B62" s="72"/>
      <c r="C62" s="430"/>
      <c r="D62" s="430"/>
      <c r="E62" s="431"/>
      <c r="F62" s="430"/>
      <c r="G62" s="430"/>
      <c r="H62" s="432"/>
    </row>
    <row r="63" spans="1:8">
      <c r="A63" s="63">
        <v>38</v>
      </c>
      <c r="B63" s="73" t="s">
        <v>154</v>
      </c>
      <c r="C63" s="429">
        <f>C56-C61</f>
        <v>115488399.19500001</v>
      </c>
      <c r="D63" s="429">
        <f>D56-D61</f>
        <v>59422640.500799105</v>
      </c>
      <c r="E63" s="427">
        <f>C63+D63</f>
        <v>174911039.69579911</v>
      </c>
      <c r="F63" s="429">
        <f>F56-F61</f>
        <v>92037253.433146268</v>
      </c>
      <c r="G63" s="429">
        <f>G56-G61</f>
        <v>80424283.600700006</v>
      </c>
      <c r="H63" s="428">
        <f>F63+G63</f>
        <v>172461537.03384626</v>
      </c>
    </row>
    <row r="64" spans="1:8">
      <c r="A64" s="59">
        <v>39</v>
      </c>
      <c r="B64" s="66" t="s">
        <v>153</v>
      </c>
      <c r="C64" s="435">
        <v>17000000</v>
      </c>
      <c r="D64" s="435"/>
      <c r="E64" s="427">
        <f>C64+D64</f>
        <v>17000000</v>
      </c>
      <c r="F64" s="435">
        <v>0</v>
      </c>
      <c r="G64" s="435"/>
      <c r="H64" s="428">
        <f>F64+G64</f>
        <v>0</v>
      </c>
    </row>
    <row r="65" spans="1:8">
      <c r="A65" s="63">
        <v>40</v>
      </c>
      <c r="B65" s="69" t="s">
        <v>152</v>
      </c>
      <c r="C65" s="429">
        <f>C63-C64</f>
        <v>98488399.195000008</v>
      </c>
      <c r="D65" s="429">
        <f>D63-D64</f>
        <v>59422640.500799105</v>
      </c>
      <c r="E65" s="427">
        <f>C65+D65</f>
        <v>157911039.69579911</v>
      </c>
      <c r="F65" s="429">
        <f>F63-F64</f>
        <v>92037253.433146268</v>
      </c>
      <c r="G65" s="429">
        <f>G63-G64</f>
        <v>80424283.600700006</v>
      </c>
      <c r="H65" s="428">
        <f>F65+G65</f>
        <v>172461537.03384626</v>
      </c>
    </row>
    <row r="66" spans="1:8">
      <c r="A66" s="59">
        <v>41</v>
      </c>
      <c r="B66" s="66" t="s">
        <v>151</v>
      </c>
      <c r="C66" s="435">
        <v>-9558433.2200000007</v>
      </c>
      <c r="D66" s="435"/>
      <c r="E66" s="427">
        <f>C66+D66</f>
        <v>-9558433.2200000007</v>
      </c>
      <c r="F66" s="435">
        <v>-58143301.679998703</v>
      </c>
      <c r="G66" s="435"/>
      <c r="H66" s="428">
        <f>F66+G66</f>
        <v>-58143301.679998703</v>
      </c>
    </row>
    <row r="67" spans="1:8" ht="13.5" thickBot="1">
      <c r="A67" s="74">
        <v>42</v>
      </c>
      <c r="B67" s="75" t="s">
        <v>150</v>
      </c>
      <c r="C67" s="436">
        <f>C65+C66</f>
        <v>88929965.975000009</v>
      </c>
      <c r="D67" s="436">
        <f>D65+D66</f>
        <v>59422640.500799105</v>
      </c>
      <c r="E67" s="437">
        <f>C67+D67</f>
        <v>148352606.47579911</v>
      </c>
      <c r="F67" s="436">
        <f>F65+F66</f>
        <v>33893951.753147565</v>
      </c>
      <c r="G67" s="436">
        <f>G65+G66</f>
        <v>80424283.600700006</v>
      </c>
      <c r="H67" s="438">
        <f>F67+G67</f>
        <v>114318235.35384756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/>
  </sheetViews>
  <sheetFormatPr defaultColWidth="9.140625" defaultRowHeight="14.25"/>
  <cols>
    <col min="1" max="1" width="9.5703125" style="5" bestFit="1" customWidth="1"/>
    <col min="2" max="2" width="72.28515625" style="5" customWidth="1"/>
    <col min="3" max="4" width="13.42578125" style="5" bestFit="1" customWidth="1"/>
    <col min="5" max="5" width="14.42578125" style="5" bestFit="1" customWidth="1"/>
    <col min="6" max="7" width="13.42578125" style="5" bestFit="1" customWidth="1"/>
    <col min="8" max="8" width="14.42578125" style="5" bestFit="1" customWidth="1"/>
    <col min="9" max="16384" width="9.140625" style="5"/>
  </cols>
  <sheetData>
    <row r="1" spans="1:8">
      <c r="A1" s="2" t="s">
        <v>35</v>
      </c>
      <c r="B1" s="5" t="s">
        <v>499</v>
      </c>
    </row>
    <row r="2" spans="1:8">
      <c r="A2" s="2" t="s">
        <v>36</v>
      </c>
      <c r="B2" s="505">
        <f>'1. key ratios '!B2</f>
        <v>43646</v>
      </c>
    </row>
    <row r="3" spans="1:8">
      <c r="A3" s="4"/>
    </row>
    <row r="4" spans="1:8" ht="15" thickBot="1">
      <c r="A4" s="4" t="s">
        <v>79</v>
      </c>
      <c r="B4" s="4"/>
      <c r="C4" s="218"/>
      <c r="D4" s="218"/>
      <c r="E4" s="218"/>
      <c r="F4" s="219"/>
      <c r="G4" s="219"/>
      <c r="H4" s="220" t="s">
        <v>78</v>
      </c>
    </row>
    <row r="5" spans="1:8">
      <c r="A5" s="521" t="s">
        <v>11</v>
      </c>
      <c r="B5" s="523" t="s">
        <v>351</v>
      </c>
      <c r="C5" s="517" t="s">
        <v>73</v>
      </c>
      <c r="D5" s="518"/>
      <c r="E5" s="519"/>
      <c r="F5" s="517" t="s">
        <v>77</v>
      </c>
      <c r="G5" s="518"/>
      <c r="H5" s="520"/>
    </row>
    <row r="6" spans="1:8">
      <c r="A6" s="522"/>
      <c r="B6" s="524"/>
      <c r="C6" s="34" t="s">
        <v>298</v>
      </c>
      <c r="D6" s="34" t="s">
        <v>127</v>
      </c>
      <c r="E6" s="34" t="s">
        <v>114</v>
      </c>
      <c r="F6" s="34" t="s">
        <v>298</v>
      </c>
      <c r="G6" s="34" t="s">
        <v>127</v>
      </c>
      <c r="H6" s="35" t="s">
        <v>114</v>
      </c>
    </row>
    <row r="7" spans="1:8" s="20" customFormat="1">
      <c r="A7" s="221">
        <v>1</v>
      </c>
      <c r="B7" s="222" t="s">
        <v>385</v>
      </c>
      <c r="C7" s="40"/>
      <c r="D7" s="40"/>
      <c r="E7" s="223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21">
        <v>1.1000000000000001</v>
      </c>
      <c r="B8" s="276" t="s">
        <v>316</v>
      </c>
      <c r="C8" s="40">
        <v>501109375.67000002</v>
      </c>
      <c r="D8" s="40">
        <v>594194262.85769999</v>
      </c>
      <c r="E8" s="223">
        <f t="shared" ref="E8:E53" si="1">C8+D8</f>
        <v>1095303638.5276999</v>
      </c>
      <c r="F8" s="40">
        <v>282377908.91000003</v>
      </c>
      <c r="G8" s="40">
        <v>339907272.40979999</v>
      </c>
      <c r="H8" s="41">
        <f t="shared" si="0"/>
        <v>622285181.31980002</v>
      </c>
    </row>
    <row r="9" spans="1:8" s="20" customFormat="1">
      <c r="A9" s="221">
        <v>1.2</v>
      </c>
      <c r="B9" s="276" t="s">
        <v>317</v>
      </c>
      <c r="C9" s="40">
        <v>0</v>
      </c>
      <c r="D9" s="40">
        <v>46411712.110000014</v>
      </c>
      <c r="E9" s="223">
        <f t="shared" si="1"/>
        <v>46411712.110000014</v>
      </c>
      <c r="F9" s="40">
        <v>0</v>
      </c>
      <c r="G9" s="40">
        <v>35617274.090000004</v>
      </c>
      <c r="H9" s="41">
        <f t="shared" si="0"/>
        <v>35617274.090000004</v>
      </c>
    </row>
    <row r="10" spans="1:8" s="20" customFormat="1">
      <c r="A10" s="221">
        <v>1.3</v>
      </c>
      <c r="B10" s="276" t="s">
        <v>318</v>
      </c>
      <c r="C10" s="40">
        <v>215534314.65000001</v>
      </c>
      <c r="D10" s="40">
        <v>13203569.783199988</v>
      </c>
      <c r="E10" s="223">
        <f t="shared" si="1"/>
        <v>228737884.4332</v>
      </c>
      <c r="F10" s="40">
        <v>233422630.84999999</v>
      </c>
      <c r="G10" s="40">
        <v>12801618.577799998</v>
      </c>
      <c r="H10" s="41">
        <f t="shared" si="0"/>
        <v>246224249.4278</v>
      </c>
    </row>
    <row r="11" spans="1:8" s="20" customFormat="1">
      <c r="A11" s="221">
        <v>1.4</v>
      </c>
      <c r="B11" s="276" t="s">
        <v>299</v>
      </c>
      <c r="C11" s="40">
        <v>65970757.390000001</v>
      </c>
      <c r="D11" s="40">
        <v>137803640.52669999</v>
      </c>
      <c r="E11" s="223">
        <f t="shared" si="1"/>
        <v>203774397.91670001</v>
      </c>
      <c r="F11" s="40">
        <v>56390466.710000001</v>
      </c>
      <c r="G11" s="40">
        <v>121464691.81389999</v>
      </c>
      <c r="H11" s="41">
        <f t="shared" si="0"/>
        <v>177855158.5239</v>
      </c>
    </row>
    <row r="12" spans="1:8" s="20" customFormat="1" ht="29.25" customHeight="1">
      <c r="A12" s="221">
        <v>2</v>
      </c>
      <c r="B12" s="225" t="s">
        <v>320</v>
      </c>
      <c r="C12" s="40">
        <v>0</v>
      </c>
      <c r="D12" s="40">
        <v>0</v>
      </c>
      <c r="E12" s="223">
        <f t="shared" si="1"/>
        <v>0</v>
      </c>
      <c r="F12" s="40">
        <v>0</v>
      </c>
      <c r="G12" s="40">
        <v>0</v>
      </c>
      <c r="H12" s="41">
        <f t="shared" si="0"/>
        <v>0</v>
      </c>
    </row>
    <row r="13" spans="1:8" s="20" customFormat="1" ht="19.899999999999999" customHeight="1">
      <c r="A13" s="221">
        <v>3</v>
      </c>
      <c r="B13" s="225" t="s">
        <v>319</v>
      </c>
      <c r="C13" s="40"/>
      <c r="D13" s="40"/>
      <c r="E13" s="223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21">
        <v>3.1</v>
      </c>
      <c r="B14" s="277" t="s">
        <v>300</v>
      </c>
      <c r="C14" s="40">
        <v>1411872000</v>
      </c>
      <c r="D14" s="40">
        <v>0</v>
      </c>
      <c r="E14" s="223">
        <f t="shared" si="1"/>
        <v>1411872000</v>
      </c>
      <c r="F14" s="40">
        <v>1339857734.1400001</v>
      </c>
      <c r="G14" s="40">
        <v>0</v>
      </c>
      <c r="H14" s="41">
        <f t="shared" si="0"/>
        <v>1339857734.1400001</v>
      </c>
    </row>
    <row r="15" spans="1:8" s="20" customFormat="1">
      <c r="A15" s="221">
        <v>3.2</v>
      </c>
      <c r="B15" s="277" t="s">
        <v>301</v>
      </c>
      <c r="C15" s="40"/>
      <c r="D15" s="40"/>
      <c r="E15" s="223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21">
        <v>4</v>
      </c>
      <c r="B16" s="280" t="s">
        <v>330</v>
      </c>
      <c r="C16" s="40"/>
      <c r="D16" s="40"/>
      <c r="E16" s="223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21">
        <v>4.0999999999999996</v>
      </c>
      <c r="B17" s="277" t="s">
        <v>321</v>
      </c>
      <c r="C17" s="40">
        <v>268126005.99000001</v>
      </c>
      <c r="D17" s="40">
        <v>184069133.31999999</v>
      </c>
      <c r="E17" s="223">
        <f t="shared" si="1"/>
        <v>452195139.31</v>
      </c>
      <c r="F17" s="40">
        <v>335169734.60000002</v>
      </c>
      <c r="G17" s="40">
        <v>76218626.950000003</v>
      </c>
      <c r="H17" s="41">
        <f t="shared" si="0"/>
        <v>411388361.55000001</v>
      </c>
    </row>
    <row r="18" spans="1:8" s="20" customFormat="1">
      <c r="A18" s="221">
        <v>4.2</v>
      </c>
      <c r="B18" s="277" t="s">
        <v>315</v>
      </c>
      <c r="C18" s="40">
        <v>262486692.94999999</v>
      </c>
      <c r="D18" s="40">
        <v>375428880.93300003</v>
      </c>
      <c r="E18" s="223">
        <f t="shared" si="1"/>
        <v>637915573.88300002</v>
      </c>
      <c r="F18" s="40">
        <v>111280237.93000002</v>
      </c>
      <c r="G18" s="40">
        <v>172205503.71718797</v>
      </c>
      <c r="H18" s="41">
        <f t="shared" si="0"/>
        <v>283485741.64718801</v>
      </c>
    </row>
    <row r="19" spans="1:8" s="20" customFormat="1">
      <c r="A19" s="221">
        <v>5</v>
      </c>
      <c r="B19" s="225" t="s">
        <v>329</v>
      </c>
      <c r="C19" s="40"/>
      <c r="D19" s="40"/>
      <c r="E19" s="223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21">
        <v>5.0999999999999996</v>
      </c>
      <c r="B20" s="278" t="s">
        <v>304</v>
      </c>
      <c r="C20" s="40">
        <v>64730396.920000002</v>
      </c>
      <c r="D20" s="40">
        <v>221616929.84999999</v>
      </c>
      <c r="E20" s="223">
        <f t="shared" si="1"/>
        <v>286347326.76999998</v>
      </c>
      <c r="F20" s="40">
        <v>68460485.719999999</v>
      </c>
      <c r="G20" s="40">
        <v>229498032.03999999</v>
      </c>
      <c r="H20" s="41">
        <f t="shared" si="0"/>
        <v>297958517.75999999</v>
      </c>
    </row>
    <row r="21" spans="1:8" s="20" customFormat="1">
      <c r="A21" s="221">
        <v>5.2</v>
      </c>
      <c r="B21" s="278" t="s">
        <v>303</v>
      </c>
      <c r="C21" s="40">
        <v>86010441.489999995</v>
      </c>
      <c r="D21" s="40">
        <v>1998341.33</v>
      </c>
      <c r="E21" s="223">
        <f t="shared" si="1"/>
        <v>88008782.819999993</v>
      </c>
      <c r="F21" s="40">
        <v>74513231.230000004</v>
      </c>
      <c r="G21" s="40">
        <v>3465510.61</v>
      </c>
      <c r="H21" s="41">
        <f t="shared" si="0"/>
        <v>77978741.840000004</v>
      </c>
    </row>
    <row r="22" spans="1:8" s="20" customFormat="1">
      <c r="A22" s="221">
        <v>5.3</v>
      </c>
      <c r="B22" s="278" t="s">
        <v>302</v>
      </c>
      <c r="C22" s="40">
        <v>6228675395.170001</v>
      </c>
      <c r="D22" s="40">
        <v>9661199344.3100014</v>
      </c>
      <c r="E22" s="223">
        <f t="shared" si="1"/>
        <v>15889874739.480003</v>
      </c>
      <c r="F22" s="40">
        <v>3833122713.1700001</v>
      </c>
      <c r="G22" s="40">
        <v>6739902910.9900007</v>
      </c>
      <c r="H22" s="41">
        <f t="shared" si="0"/>
        <v>10573025624.16</v>
      </c>
    </row>
    <row r="23" spans="1:8" s="20" customFormat="1">
      <c r="A23" s="221" t="s">
        <v>20</v>
      </c>
      <c r="B23" s="226" t="s">
        <v>80</v>
      </c>
      <c r="C23" s="40">
        <v>4517347639.8900003</v>
      </c>
      <c r="D23" s="40">
        <v>4500104520.5699997</v>
      </c>
      <c r="E23" s="223">
        <f t="shared" si="1"/>
        <v>9017452160.4599991</v>
      </c>
      <c r="F23" s="40">
        <v>2792481673.79</v>
      </c>
      <c r="G23" s="40">
        <v>3413814878.4299998</v>
      </c>
      <c r="H23" s="41">
        <f t="shared" si="0"/>
        <v>6206296552.2199993</v>
      </c>
    </row>
    <row r="24" spans="1:8" s="20" customFormat="1">
      <c r="A24" s="221" t="s">
        <v>21</v>
      </c>
      <c r="B24" s="226" t="s">
        <v>81</v>
      </c>
      <c r="C24" s="40">
        <v>1094826556.9000001</v>
      </c>
      <c r="D24" s="40">
        <v>3961428768.1100001</v>
      </c>
      <c r="E24" s="223">
        <f t="shared" si="1"/>
        <v>5056255325.0100002</v>
      </c>
      <c r="F24" s="40">
        <v>732730306.32000005</v>
      </c>
      <c r="G24" s="40">
        <v>2675033925.0900002</v>
      </c>
      <c r="H24" s="41">
        <f t="shared" si="0"/>
        <v>3407764231.4100003</v>
      </c>
    </row>
    <row r="25" spans="1:8" s="20" customFormat="1">
      <c r="A25" s="221" t="s">
        <v>22</v>
      </c>
      <c r="B25" s="226" t="s">
        <v>82</v>
      </c>
      <c r="C25" s="40">
        <v>0</v>
      </c>
      <c r="D25" s="40">
        <v>0</v>
      </c>
      <c r="E25" s="223">
        <f t="shared" si="1"/>
        <v>0</v>
      </c>
      <c r="F25" s="40">
        <v>0</v>
      </c>
      <c r="G25" s="40">
        <v>0</v>
      </c>
      <c r="H25" s="41">
        <f t="shared" si="0"/>
        <v>0</v>
      </c>
    </row>
    <row r="26" spans="1:8" s="20" customFormat="1">
      <c r="A26" s="221" t="s">
        <v>23</v>
      </c>
      <c r="B26" s="226" t="s">
        <v>83</v>
      </c>
      <c r="C26" s="40">
        <v>616501198.38</v>
      </c>
      <c r="D26" s="40">
        <v>1199666055.6300001</v>
      </c>
      <c r="E26" s="223">
        <f t="shared" si="1"/>
        <v>1816167254.0100002</v>
      </c>
      <c r="F26" s="40">
        <v>307910733.06</v>
      </c>
      <c r="G26" s="40">
        <v>651054107.47000003</v>
      </c>
      <c r="H26" s="41">
        <f t="shared" si="0"/>
        <v>958964840.52999997</v>
      </c>
    </row>
    <row r="27" spans="1:8" s="20" customFormat="1">
      <c r="A27" s="221" t="s">
        <v>24</v>
      </c>
      <c r="B27" s="226" t="s">
        <v>84</v>
      </c>
      <c r="C27" s="40">
        <v>0</v>
      </c>
      <c r="D27" s="40">
        <v>0</v>
      </c>
      <c r="E27" s="223">
        <f t="shared" si="1"/>
        <v>0</v>
      </c>
      <c r="F27" s="40">
        <v>0</v>
      </c>
      <c r="G27" s="40">
        <v>0</v>
      </c>
      <c r="H27" s="41">
        <f t="shared" si="0"/>
        <v>0</v>
      </c>
    </row>
    <row r="28" spans="1:8" s="20" customFormat="1">
      <c r="A28" s="221">
        <v>5.4</v>
      </c>
      <c r="B28" s="278" t="s">
        <v>305</v>
      </c>
      <c r="C28" s="40">
        <v>241707106.16</v>
      </c>
      <c r="D28" s="40">
        <v>1130055522.0699999</v>
      </c>
      <c r="E28" s="223">
        <f t="shared" si="1"/>
        <v>1371762628.23</v>
      </c>
      <c r="F28" s="40">
        <v>350238168.55000001</v>
      </c>
      <c r="G28" s="40">
        <v>979214682.94000006</v>
      </c>
      <c r="H28" s="41">
        <f t="shared" si="0"/>
        <v>1329452851.49</v>
      </c>
    </row>
    <row r="29" spans="1:8" s="20" customFormat="1">
      <c r="A29" s="221">
        <v>5.5</v>
      </c>
      <c r="B29" s="278" t="s">
        <v>306</v>
      </c>
      <c r="C29" s="40">
        <v>0</v>
      </c>
      <c r="D29" s="40">
        <v>0</v>
      </c>
      <c r="E29" s="223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21">
        <v>5.6</v>
      </c>
      <c r="B30" s="278" t="s">
        <v>307</v>
      </c>
      <c r="C30" s="40">
        <v>139153000.40000001</v>
      </c>
      <c r="D30" s="40">
        <v>901112279.28999996</v>
      </c>
      <c r="E30" s="223">
        <f t="shared" si="1"/>
        <v>1040265279.6899999</v>
      </c>
      <c r="F30" s="40">
        <v>152904053.5</v>
      </c>
      <c r="G30" s="40">
        <v>906262376.83000004</v>
      </c>
      <c r="H30" s="41">
        <f t="shared" si="0"/>
        <v>1059166430.33</v>
      </c>
    </row>
    <row r="31" spans="1:8" s="20" customFormat="1">
      <c r="A31" s="221">
        <v>5.7</v>
      </c>
      <c r="B31" s="278" t="s">
        <v>84</v>
      </c>
      <c r="C31" s="40">
        <v>1319056476.5899999</v>
      </c>
      <c r="D31" s="40">
        <v>3235409809.3000002</v>
      </c>
      <c r="E31" s="223">
        <f t="shared" si="1"/>
        <v>4554466285.8900003</v>
      </c>
      <c r="F31" s="40">
        <v>1385403675.3800001</v>
      </c>
      <c r="G31" s="40">
        <v>2516037263.29</v>
      </c>
      <c r="H31" s="41">
        <f t="shared" si="0"/>
        <v>3901440938.6700001</v>
      </c>
    </row>
    <row r="32" spans="1:8" s="20" customFormat="1">
      <c r="A32" s="221">
        <v>6</v>
      </c>
      <c r="B32" s="225" t="s">
        <v>335</v>
      </c>
      <c r="C32" s="40"/>
      <c r="D32" s="40"/>
      <c r="E32" s="223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21">
        <v>6.1</v>
      </c>
      <c r="B33" s="279" t="s">
        <v>325</v>
      </c>
      <c r="C33" s="40">
        <v>96902559.609999999</v>
      </c>
      <c r="D33" s="40">
        <v>1883341780.5086999</v>
      </c>
      <c r="E33" s="223">
        <f t="shared" si="1"/>
        <v>1980244340.1186998</v>
      </c>
      <c r="F33" s="40">
        <v>140856851.94</v>
      </c>
      <c r="G33" s="40">
        <v>247499264.52270001</v>
      </c>
      <c r="H33" s="41">
        <f t="shared" si="0"/>
        <v>388356116.46270001</v>
      </c>
    </row>
    <row r="34" spans="1:8" s="20" customFormat="1">
      <c r="A34" s="221">
        <v>6.2</v>
      </c>
      <c r="B34" s="279" t="s">
        <v>326</v>
      </c>
      <c r="C34" s="40">
        <v>127152238.8</v>
      </c>
      <c r="D34" s="40">
        <v>1818741472.155</v>
      </c>
      <c r="E34" s="223">
        <f t="shared" si="1"/>
        <v>1945893710.9549999</v>
      </c>
      <c r="F34" s="40">
        <v>182524982.19999999</v>
      </c>
      <c r="G34" s="40">
        <v>202238451.28369999</v>
      </c>
      <c r="H34" s="41">
        <f t="shared" si="0"/>
        <v>384763433.48369998</v>
      </c>
    </row>
    <row r="35" spans="1:8" s="20" customFormat="1">
      <c r="A35" s="221">
        <v>6.3</v>
      </c>
      <c r="B35" s="279" t="s">
        <v>322</v>
      </c>
      <c r="C35" s="40"/>
      <c r="D35" s="40">
        <v>1187180000</v>
      </c>
      <c r="E35" s="223">
        <f t="shared" si="1"/>
        <v>1187180000</v>
      </c>
      <c r="F35" s="40"/>
      <c r="G35" s="40">
        <v>1266010000</v>
      </c>
      <c r="H35" s="41">
        <f t="shared" si="0"/>
        <v>1266010000</v>
      </c>
    </row>
    <row r="36" spans="1:8" s="20" customFormat="1">
      <c r="A36" s="221">
        <v>6.4</v>
      </c>
      <c r="B36" s="279" t="s">
        <v>323</v>
      </c>
      <c r="C36" s="40"/>
      <c r="D36" s="40"/>
      <c r="E36" s="223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21">
        <v>6.5</v>
      </c>
      <c r="B37" s="279" t="s">
        <v>324</v>
      </c>
      <c r="C37" s="40"/>
      <c r="D37" s="40">
        <v>14740500</v>
      </c>
      <c r="E37" s="223">
        <f t="shared" si="1"/>
        <v>14740500</v>
      </c>
      <c r="F37" s="40"/>
      <c r="G37" s="40">
        <v>12660100</v>
      </c>
      <c r="H37" s="41">
        <f t="shared" si="0"/>
        <v>12660100</v>
      </c>
    </row>
    <row r="38" spans="1:8" s="20" customFormat="1">
      <c r="A38" s="221">
        <v>6.6</v>
      </c>
      <c r="B38" s="279" t="s">
        <v>327</v>
      </c>
      <c r="C38" s="40"/>
      <c r="D38" s="40"/>
      <c r="E38" s="223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21">
        <v>6.7</v>
      </c>
      <c r="B39" s="279" t="s">
        <v>328</v>
      </c>
      <c r="C39" s="40"/>
      <c r="D39" s="40"/>
      <c r="E39" s="223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21">
        <v>7</v>
      </c>
      <c r="B40" s="225" t="s">
        <v>331</v>
      </c>
      <c r="C40" s="40"/>
      <c r="D40" s="40"/>
      <c r="E40" s="223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21">
        <v>7.1</v>
      </c>
      <c r="B41" s="224" t="s">
        <v>332</v>
      </c>
      <c r="C41" s="40">
        <v>25618666.329999998</v>
      </c>
      <c r="D41" s="40">
        <v>710864.36</v>
      </c>
      <c r="E41" s="223">
        <f t="shared" si="1"/>
        <v>26329530.689999998</v>
      </c>
      <c r="F41" s="40">
        <v>26826496.66</v>
      </c>
      <c r="G41" s="40">
        <v>49192895.740000002</v>
      </c>
      <c r="H41" s="41">
        <f t="shared" si="0"/>
        <v>76019392.400000006</v>
      </c>
    </row>
    <row r="42" spans="1:8" s="20" customFormat="1" ht="25.5">
      <c r="A42" s="221">
        <v>7.2</v>
      </c>
      <c r="B42" s="224" t="s">
        <v>333</v>
      </c>
      <c r="C42" s="40">
        <v>2147289.91</v>
      </c>
      <c r="D42" s="40">
        <v>595447.85107209999</v>
      </c>
      <c r="E42" s="223">
        <f t="shared" si="1"/>
        <v>2742737.7610721001</v>
      </c>
      <c r="F42" s="40">
        <v>2392930.16</v>
      </c>
      <c r="G42" s="40">
        <v>746719.01527600002</v>
      </c>
      <c r="H42" s="41">
        <f t="shared" si="0"/>
        <v>3139649.1752760001</v>
      </c>
    </row>
    <row r="43" spans="1:8" s="20" customFormat="1" ht="25.5">
      <c r="A43" s="221">
        <v>7.3</v>
      </c>
      <c r="B43" s="224" t="s">
        <v>336</v>
      </c>
      <c r="C43" s="40">
        <v>144650783.06999999</v>
      </c>
      <c r="D43" s="40">
        <v>104814525.59999999</v>
      </c>
      <c r="E43" s="223">
        <f t="shared" si="1"/>
        <v>249465308.66999999</v>
      </c>
      <c r="F43" s="40">
        <v>307988555.26000005</v>
      </c>
      <c r="G43" s="40">
        <v>176944014.27000001</v>
      </c>
      <c r="H43" s="41">
        <f t="shared" si="0"/>
        <v>484932569.53000009</v>
      </c>
    </row>
    <row r="44" spans="1:8" s="20" customFormat="1" ht="25.5">
      <c r="A44" s="221">
        <v>7.4</v>
      </c>
      <c r="B44" s="224" t="s">
        <v>337</v>
      </c>
      <c r="C44" s="40">
        <v>50652837.640000001</v>
      </c>
      <c r="D44" s="40">
        <v>74493875.384336099</v>
      </c>
      <c r="E44" s="223">
        <f t="shared" si="1"/>
        <v>125146713.0243361</v>
      </c>
      <c r="F44" s="40">
        <v>148594994.09</v>
      </c>
      <c r="G44" s="40">
        <v>61960146.758014001</v>
      </c>
      <c r="H44" s="41">
        <f t="shared" si="0"/>
        <v>210555140.848014</v>
      </c>
    </row>
    <row r="45" spans="1:8" s="20" customFormat="1">
      <c r="A45" s="221">
        <v>8</v>
      </c>
      <c r="B45" s="225" t="s">
        <v>314</v>
      </c>
      <c r="C45" s="40"/>
      <c r="D45" s="40"/>
      <c r="E45" s="223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21">
        <v>8.1</v>
      </c>
      <c r="B46" s="277" t="s">
        <v>338</v>
      </c>
      <c r="C46" s="40"/>
      <c r="D46" s="40"/>
      <c r="E46" s="223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21">
        <v>8.1999999999999993</v>
      </c>
      <c r="B47" s="277" t="s">
        <v>339</v>
      </c>
      <c r="C47" s="40"/>
      <c r="D47" s="40"/>
      <c r="E47" s="223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21">
        <v>8.3000000000000007</v>
      </c>
      <c r="B48" s="277" t="s">
        <v>340</v>
      </c>
      <c r="C48" s="40"/>
      <c r="D48" s="40"/>
      <c r="E48" s="223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21">
        <v>8.4</v>
      </c>
      <c r="B49" s="277" t="s">
        <v>341</v>
      </c>
      <c r="C49" s="40"/>
      <c r="D49" s="40"/>
      <c r="E49" s="223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21">
        <v>8.5</v>
      </c>
      <c r="B50" s="277" t="s">
        <v>342</v>
      </c>
      <c r="C50" s="40"/>
      <c r="D50" s="40"/>
      <c r="E50" s="223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21">
        <v>8.6</v>
      </c>
      <c r="B51" s="277" t="s">
        <v>343</v>
      </c>
      <c r="C51" s="40"/>
      <c r="D51" s="40"/>
      <c r="E51" s="223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21">
        <v>8.6999999999999993</v>
      </c>
      <c r="B52" s="277" t="s">
        <v>344</v>
      </c>
      <c r="C52" s="40"/>
      <c r="D52" s="40"/>
      <c r="E52" s="223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27">
        <v>9</v>
      </c>
      <c r="B53" s="228" t="s">
        <v>334</v>
      </c>
      <c r="C53" s="229"/>
      <c r="D53" s="229"/>
      <c r="E53" s="230">
        <f t="shared" si="1"/>
        <v>0</v>
      </c>
      <c r="F53" s="229"/>
      <c r="G53" s="229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5" sqref="B5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35</v>
      </c>
      <c r="B1" s="3" t="s">
        <v>499</v>
      </c>
      <c r="C1" s="3"/>
    </row>
    <row r="2" spans="1:8">
      <c r="A2" s="2" t="s">
        <v>36</v>
      </c>
      <c r="B2" s="505">
        <f>'1. key ratios '!B2</f>
        <v>43646</v>
      </c>
      <c r="C2" s="6"/>
      <c r="D2" s="7"/>
      <c r="E2" s="76"/>
      <c r="F2" s="76"/>
      <c r="G2" s="76"/>
      <c r="H2" s="76"/>
    </row>
    <row r="3" spans="1:8">
      <c r="A3" s="2"/>
      <c r="B3" s="3"/>
      <c r="C3" s="6"/>
      <c r="D3" s="7"/>
      <c r="E3" s="76"/>
      <c r="F3" s="76"/>
      <c r="G3" s="76"/>
      <c r="H3" s="76"/>
    </row>
    <row r="4" spans="1:8" ht="15" customHeight="1" thickBot="1">
      <c r="A4" s="7" t="s">
        <v>208</v>
      </c>
      <c r="B4" s="164" t="s">
        <v>308</v>
      </c>
      <c r="D4" s="77" t="s">
        <v>78</v>
      </c>
    </row>
    <row r="5" spans="1:8" ht="15" customHeight="1">
      <c r="A5" s="262" t="s">
        <v>11</v>
      </c>
      <c r="B5" s="263"/>
      <c r="C5" s="390" t="s">
        <v>5</v>
      </c>
      <c r="D5" s="391" t="s">
        <v>6</v>
      </c>
    </row>
    <row r="6" spans="1:8" ht="15" customHeight="1">
      <c r="A6" s="78">
        <v>1</v>
      </c>
      <c r="B6" s="381" t="s">
        <v>312</v>
      </c>
      <c r="C6" s="383">
        <f>C7+C9+C10</f>
        <v>10924429461.305462</v>
      </c>
      <c r="D6" s="384">
        <f>D7+D9+D10</f>
        <v>9934296038</v>
      </c>
    </row>
    <row r="7" spans="1:8" ht="15" customHeight="1">
      <c r="A7" s="78">
        <v>1.1000000000000001</v>
      </c>
      <c r="B7" s="381" t="s">
        <v>207</v>
      </c>
      <c r="C7" s="385">
        <v>10344767891.076393</v>
      </c>
      <c r="D7" s="386">
        <v>9410915391</v>
      </c>
    </row>
    <row r="8" spans="1:8">
      <c r="A8" s="78" t="s">
        <v>19</v>
      </c>
      <c r="B8" s="381" t="s">
        <v>206</v>
      </c>
      <c r="C8" s="385">
        <v>317691308.375</v>
      </c>
      <c r="D8" s="386">
        <v>304262693</v>
      </c>
    </row>
    <row r="9" spans="1:8" ht="15" customHeight="1">
      <c r="A9" s="78">
        <v>1.2</v>
      </c>
      <c r="B9" s="382" t="s">
        <v>205</v>
      </c>
      <c r="C9" s="385">
        <v>535384432.14327502</v>
      </c>
      <c r="D9" s="386">
        <v>487360222</v>
      </c>
    </row>
    <row r="10" spans="1:8" ht="15" customHeight="1">
      <c r="A10" s="78">
        <v>1.3</v>
      </c>
      <c r="B10" s="381" t="s">
        <v>33</v>
      </c>
      <c r="C10" s="387">
        <v>44277138.085794002</v>
      </c>
      <c r="D10" s="386">
        <v>36020425</v>
      </c>
    </row>
    <row r="11" spans="1:8" ht="15" customHeight="1">
      <c r="A11" s="78">
        <v>2</v>
      </c>
      <c r="B11" s="381" t="s">
        <v>309</v>
      </c>
      <c r="C11" s="385">
        <v>121153639.8</v>
      </c>
      <c r="D11" s="386">
        <v>13044860</v>
      </c>
    </row>
    <row r="12" spans="1:8" ht="15" customHeight="1">
      <c r="A12" s="78">
        <v>3</v>
      </c>
      <c r="B12" s="381" t="s">
        <v>310</v>
      </c>
      <c r="C12" s="387">
        <v>1513201706.12468</v>
      </c>
      <c r="D12" s="386">
        <v>1513201706</v>
      </c>
    </row>
    <row r="13" spans="1:8" ht="15" customHeight="1" thickBot="1">
      <c r="A13" s="80">
        <v>4</v>
      </c>
      <c r="B13" s="81" t="s">
        <v>311</v>
      </c>
      <c r="C13" s="388">
        <f>C6+C11+C12</f>
        <v>12558784807.230141</v>
      </c>
      <c r="D13" s="389">
        <f>D6+D11+D12</f>
        <v>11460542604</v>
      </c>
    </row>
    <row r="14" spans="1:8">
      <c r="B14" s="84"/>
    </row>
    <row r="15" spans="1:8">
      <c r="B15" s="85"/>
    </row>
    <row r="16" spans="1:8">
      <c r="B16" s="85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5" sqref="B5:C5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">
        <v>499</v>
      </c>
    </row>
    <row r="2" spans="1:8">
      <c r="A2" s="2" t="s">
        <v>36</v>
      </c>
      <c r="B2" s="505">
        <f>'1. key ratios '!B2</f>
        <v>43646</v>
      </c>
    </row>
    <row r="4" spans="1:8" ht="16.5" customHeight="1" thickBot="1">
      <c r="A4" s="86" t="s">
        <v>85</v>
      </c>
      <c r="B4" s="87" t="s">
        <v>278</v>
      </c>
      <c r="C4" s="88"/>
    </row>
    <row r="5" spans="1:8">
      <c r="A5" s="89"/>
      <c r="B5" s="525" t="s">
        <v>86</v>
      </c>
      <c r="C5" s="526"/>
    </row>
    <row r="6" spans="1:8">
      <c r="A6" s="90">
        <v>1</v>
      </c>
      <c r="B6" s="512" t="s">
        <v>500</v>
      </c>
      <c r="C6" s="92"/>
    </row>
    <row r="7" spans="1:8">
      <c r="A7" s="90">
        <v>2</v>
      </c>
      <c r="B7" s="512" t="s">
        <v>503</v>
      </c>
      <c r="C7" s="92"/>
    </row>
    <row r="8" spans="1:8">
      <c r="A8" s="90">
        <v>3</v>
      </c>
      <c r="B8" s="512" t="s">
        <v>504</v>
      </c>
      <c r="C8" s="92"/>
    </row>
    <row r="9" spans="1:8">
      <c r="A9" s="90">
        <v>4</v>
      </c>
      <c r="B9" s="512" t="s">
        <v>505</v>
      </c>
      <c r="C9" s="92"/>
    </row>
    <row r="10" spans="1:8">
      <c r="A10" s="90">
        <v>5</v>
      </c>
      <c r="B10" s="512" t="s">
        <v>506</v>
      </c>
      <c r="C10" s="92"/>
    </row>
    <row r="11" spans="1:8">
      <c r="A11" s="90">
        <v>6</v>
      </c>
      <c r="B11" s="512" t="s">
        <v>507</v>
      </c>
      <c r="C11" s="92"/>
    </row>
    <row r="12" spans="1:8">
      <c r="A12" s="90">
        <v>7</v>
      </c>
      <c r="B12" s="512" t="s">
        <v>508</v>
      </c>
      <c r="C12" s="92"/>
      <c r="H12" s="93"/>
    </row>
    <row r="13" spans="1:8">
      <c r="A13" s="90">
        <v>8</v>
      </c>
      <c r="B13" s="512" t="s">
        <v>509</v>
      </c>
      <c r="C13" s="92"/>
    </row>
    <row r="14" spans="1:8">
      <c r="A14" s="90"/>
      <c r="B14" s="91"/>
      <c r="C14" s="92"/>
    </row>
    <row r="15" spans="1:8">
      <c r="A15" s="90"/>
      <c r="B15" s="91"/>
      <c r="C15" s="92"/>
    </row>
    <row r="16" spans="1:8">
      <c r="A16" s="90"/>
      <c r="B16" s="527"/>
      <c r="C16" s="528"/>
    </row>
    <row r="17" spans="1:3">
      <c r="A17" s="90"/>
      <c r="B17" s="529" t="s">
        <v>87</v>
      </c>
      <c r="C17" s="530"/>
    </row>
    <row r="18" spans="1:3">
      <c r="A18" s="90">
        <v>1</v>
      </c>
      <c r="B18" s="512" t="s">
        <v>501</v>
      </c>
      <c r="C18" s="94"/>
    </row>
    <row r="19" spans="1:3">
      <c r="A19" s="90">
        <v>2</v>
      </c>
      <c r="B19" s="512" t="s">
        <v>510</v>
      </c>
      <c r="C19" s="94"/>
    </row>
    <row r="20" spans="1:3">
      <c r="A20" s="90">
        <v>3</v>
      </c>
      <c r="B20" s="512" t="s">
        <v>511</v>
      </c>
      <c r="C20" s="94"/>
    </row>
    <row r="21" spans="1:3">
      <c r="A21" s="90">
        <v>4</v>
      </c>
      <c r="B21" s="512" t="s">
        <v>512</v>
      </c>
      <c r="C21" s="94"/>
    </row>
    <row r="22" spans="1:3">
      <c r="A22" s="90">
        <v>5</v>
      </c>
      <c r="B22" s="512" t="s">
        <v>513</v>
      </c>
      <c r="C22" s="94"/>
    </row>
    <row r="23" spans="1:3">
      <c r="A23" s="90">
        <v>6</v>
      </c>
      <c r="B23" s="512" t="s">
        <v>514</v>
      </c>
      <c r="C23" s="94"/>
    </row>
    <row r="24" spans="1:3">
      <c r="A24" s="90">
        <v>7</v>
      </c>
      <c r="B24" s="512" t="s">
        <v>518</v>
      </c>
      <c r="C24" s="94"/>
    </row>
    <row r="25" spans="1:3">
      <c r="A25" s="90">
        <v>8</v>
      </c>
      <c r="B25" s="512" t="s">
        <v>519</v>
      </c>
      <c r="C25" s="94"/>
    </row>
    <row r="26" spans="1:3">
      <c r="A26" s="90"/>
      <c r="B26" s="512"/>
      <c r="C26" s="94"/>
    </row>
    <row r="27" spans="1:3" ht="15.75" customHeight="1">
      <c r="A27" s="90"/>
      <c r="B27" s="91"/>
      <c r="C27" s="95"/>
    </row>
    <row r="28" spans="1:3" ht="15.75" customHeight="1">
      <c r="A28" s="90"/>
      <c r="B28" s="91"/>
      <c r="C28" s="95"/>
    </row>
    <row r="29" spans="1:3" ht="30" customHeight="1">
      <c r="A29" s="90"/>
      <c r="B29" s="529" t="s">
        <v>88</v>
      </c>
      <c r="C29" s="530"/>
    </row>
    <row r="30" spans="1:3">
      <c r="A30" s="90">
        <v>1</v>
      </c>
      <c r="B30" s="512" t="s">
        <v>515</v>
      </c>
      <c r="C30" s="513">
        <v>0.19770973141775675</v>
      </c>
    </row>
    <row r="31" spans="1:3" ht="15.75" customHeight="1">
      <c r="A31" s="90">
        <v>2</v>
      </c>
      <c r="B31" s="512" t="s">
        <v>516</v>
      </c>
      <c r="C31" s="514">
        <v>0.79746589049091832</v>
      </c>
    </row>
    <row r="32" spans="1:3" ht="29.25" customHeight="1">
      <c r="A32" s="90"/>
      <c r="B32" s="529" t="s">
        <v>89</v>
      </c>
      <c r="C32" s="530"/>
    </row>
    <row r="33" spans="1:3">
      <c r="A33" s="90">
        <v>1</v>
      </c>
      <c r="B33" s="512" t="s">
        <v>517</v>
      </c>
      <c r="C33" s="514">
        <v>0.19900000000000001</v>
      </c>
    </row>
    <row r="34" spans="1:3" ht="15" thickBot="1">
      <c r="A34" s="96"/>
      <c r="B34" s="97"/>
      <c r="C34" s="98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6" sqref="B6:B7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2" t="s">
        <v>35</v>
      </c>
      <c r="B1" s="313" t="s">
        <v>499</v>
      </c>
      <c r="C1" s="112"/>
      <c r="D1" s="112"/>
      <c r="E1" s="112"/>
      <c r="F1" s="20"/>
    </row>
    <row r="2" spans="1:7" s="99" customFormat="1" ht="15.75" customHeight="1">
      <c r="A2" s="312" t="s">
        <v>36</v>
      </c>
      <c r="B2" s="505">
        <f>'1. key ratios '!B2</f>
        <v>43646</v>
      </c>
    </row>
    <row r="3" spans="1:7" s="99" customFormat="1" ht="15.75" customHeight="1">
      <c r="A3" s="312"/>
    </row>
    <row r="4" spans="1:7" s="99" customFormat="1" ht="15.75" customHeight="1" thickBot="1">
      <c r="A4" s="314" t="s">
        <v>212</v>
      </c>
      <c r="B4" s="535" t="s">
        <v>358</v>
      </c>
      <c r="C4" s="536"/>
      <c r="D4" s="536"/>
      <c r="E4" s="536"/>
    </row>
    <row r="5" spans="1:7" s="103" customFormat="1" ht="17.45" customHeight="1">
      <c r="A5" s="243"/>
      <c r="B5" s="244"/>
      <c r="C5" s="101" t="s">
        <v>0</v>
      </c>
      <c r="D5" s="101" t="s">
        <v>1</v>
      </c>
      <c r="E5" s="102" t="s">
        <v>2</v>
      </c>
    </row>
    <row r="6" spans="1:7" s="20" customFormat="1" ht="14.45" customHeight="1">
      <c r="A6" s="315"/>
      <c r="B6" s="531" t="s">
        <v>365</v>
      </c>
      <c r="C6" s="531" t="s">
        <v>98</v>
      </c>
      <c r="D6" s="533" t="s">
        <v>211</v>
      </c>
      <c r="E6" s="534"/>
      <c r="G6" s="5"/>
    </row>
    <row r="7" spans="1:7" s="20" customFormat="1" ht="99.6" customHeight="1">
      <c r="A7" s="315"/>
      <c r="B7" s="532"/>
      <c r="C7" s="531"/>
      <c r="D7" s="353" t="s">
        <v>210</v>
      </c>
      <c r="E7" s="354" t="s">
        <v>366</v>
      </c>
      <c r="G7" s="5"/>
    </row>
    <row r="8" spans="1:7">
      <c r="A8" s="316">
        <v>1</v>
      </c>
      <c r="B8" s="355" t="s">
        <v>40</v>
      </c>
      <c r="C8" s="356">
        <v>486534198.38999999</v>
      </c>
      <c r="D8" s="356"/>
      <c r="E8" s="357">
        <v>486534198.38999999</v>
      </c>
      <c r="F8" s="20"/>
    </row>
    <row r="9" spans="1:7">
      <c r="A9" s="316">
        <v>2</v>
      </c>
      <c r="B9" s="355" t="s">
        <v>41</v>
      </c>
      <c r="C9" s="356">
        <v>1817160244.3000002</v>
      </c>
      <c r="D9" s="356"/>
      <c r="E9" s="357">
        <v>1817160244.3000002</v>
      </c>
      <c r="F9" s="20"/>
    </row>
    <row r="10" spans="1:7">
      <c r="A10" s="316">
        <v>3</v>
      </c>
      <c r="B10" s="355" t="s">
        <v>42</v>
      </c>
      <c r="C10" s="356">
        <v>251200966.59999999</v>
      </c>
      <c r="D10" s="356"/>
      <c r="E10" s="357">
        <v>251200966.59999999</v>
      </c>
      <c r="F10" s="20"/>
    </row>
    <row r="11" spans="1:7">
      <c r="A11" s="316">
        <v>4</v>
      </c>
      <c r="B11" s="355" t="s">
        <v>43</v>
      </c>
      <c r="C11" s="356">
        <v>303.24</v>
      </c>
      <c r="D11" s="356"/>
      <c r="E11" s="357">
        <v>303.24</v>
      </c>
      <c r="F11" s="20"/>
    </row>
    <row r="12" spans="1:7">
      <c r="A12" s="316">
        <v>5</v>
      </c>
      <c r="B12" s="355" t="s">
        <v>44</v>
      </c>
      <c r="C12" s="356">
        <v>1702303703.085</v>
      </c>
      <c r="D12" s="356"/>
      <c r="E12" s="357">
        <v>1702303703.085</v>
      </c>
      <c r="F12" s="20"/>
    </row>
    <row r="13" spans="1:7">
      <c r="A13" s="316">
        <v>6.1</v>
      </c>
      <c r="B13" s="358" t="s">
        <v>45</v>
      </c>
      <c r="C13" s="359">
        <v>9983642674.7129002</v>
      </c>
      <c r="D13" s="356">
        <v>0</v>
      </c>
      <c r="E13" s="357">
        <v>9983642674.7129002</v>
      </c>
      <c r="F13" s="20"/>
    </row>
    <row r="14" spans="1:7">
      <c r="A14" s="316">
        <v>6.2</v>
      </c>
      <c r="B14" s="360" t="s">
        <v>46</v>
      </c>
      <c r="C14" s="359">
        <v>-466633256.15270007</v>
      </c>
      <c r="D14" s="356"/>
      <c r="E14" s="357">
        <v>-466633256.15270007</v>
      </c>
      <c r="F14" s="20"/>
    </row>
    <row r="15" spans="1:7">
      <c r="A15" s="316">
        <v>6</v>
      </c>
      <c r="B15" s="355" t="s">
        <v>47</v>
      </c>
      <c r="C15" s="356">
        <v>9517009418.5601997</v>
      </c>
      <c r="D15" s="356">
        <v>0</v>
      </c>
      <c r="E15" s="357">
        <v>9517009418.5601997</v>
      </c>
      <c r="F15" s="20"/>
    </row>
    <row r="16" spans="1:7">
      <c r="A16" s="316">
        <v>7</v>
      </c>
      <c r="B16" s="355" t="s">
        <v>48</v>
      </c>
      <c r="C16" s="356">
        <v>111990989.8458</v>
      </c>
      <c r="D16" s="356"/>
      <c r="E16" s="357">
        <v>111990989.8458</v>
      </c>
      <c r="F16" s="20"/>
    </row>
    <row r="17" spans="1:7">
      <c r="A17" s="316">
        <v>8</v>
      </c>
      <c r="B17" s="355" t="s">
        <v>209</v>
      </c>
      <c r="C17" s="356">
        <v>75910290.861000001</v>
      </c>
      <c r="D17" s="356"/>
      <c r="E17" s="357">
        <v>75910290.861000001</v>
      </c>
      <c r="F17" s="317"/>
      <c r="G17" s="106"/>
    </row>
    <row r="18" spans="1:7">
      <c r="A18" s="316">
        <v>9</v>
      </c>
      <c r="B18" s="355" t="s">
        <v>49</v>
      </c>
      <c r="C18" s="356">
        <v>139749806</v>
      </c>
      <c r="D18" s="356">
        <v>12386657.18</v>
      </c>
      <c r="E18" s="357">
        <v>127363148.81999999</v>
      </c>
      <c r="F18" s="20"/>
      <c r="G18" s="106"/>
    </row>
    <row r="19" spans="1:7">
      <c r="A19" s="316">
        <v>10</v>
      </c>
      <c r="B19" s="355" t="s">
        <v>50</v>
      </c>
      <c r="C19" s="356">
        <v>477263910.50999999</v>
      </c>
      <c r="D19" s="356">
        <v>89403003.920000002</v>
      </c>
      <c r="E19" s="357">
        <v>387860906.58999997</v>
      </c>
      <c r="F19" s="20"/>
      <c r="G19" s="106"/>
    </row>
    <row r="20" spans="1:7">
      <c r="A20" s="316">
        <v>11</v>
      </c>
      <c r="B20" s="355" t="s">
        <v>51</v>
      </c>
      <c r="C20" s="356">
        <v>171270023.83039999</v>
      </c>
      <c r="D20" s="356"/>
      <c r="E20" s="357">
        <v>171270023.83039999</v>
      </c>
      <c r="F20" s="20"/>
    </row>
    <row r="21" spans="1:7" ht="26.25" thickBot="1">
      <c r="A21" s="185"/>
      <c r="B21" s="318" t="s">
        <v>368</v>
      </c>
      <c r="C21" s="245">
        <f>SUM(C8:C12, C15:C20)</f>
        <v>14750393855.222401</v>
      </c>
      <c r="D21" s="245">
        <f>SUM(D8:D12, D15:D20)</f>
        <v>101789661.09999999</v>
      </c>
      <c r="E21" s="361">
        <f>SUM(E8:E12, E15:E20)</f>
        <v>14648604194.1224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7"/>
      <c r="F25" s="5"/>
      <c r="G25" s="5"/>
    </row>
    <row r="26" spans="1:7" s="4" customFormat="1">
      <c r="B26" s="107"/>
      <c r="F26" s="5"/>
      <c r="G26" s="5"/>
    </row>
    <row r="27" spans="1:7" s="4" customFormat="1">
      <c r="B27" s="107"/>
      <c r="F27" s="5"/>
      <c r="G27" s="5"/>
    </row>
    <row r="28" spans="1:7" s="4" customFormat="1">
      <c r="B28" s="107"/>
      <c r="F28" s="5"/>
      <c r="G28" s="5"/>
    </row>
    <row r="29" spans="1:7" s="4" customFormat="1">
      <c r="B29" s="107"/>
      <c r="F29" s="5"/>
      <c r="G29" s="5"/>
    </row>
    <row r="30" spans="1:7" s="4" customFormat="1">
      <c r="B30" s="107"/>
      <c r="F30" s="5"/>
      <c r="G30" s="5"/>
    </row>
    <row r="31" spans="1:7" s="4" customFormat="1">
      <c r="B31" s="107"/>
      <c r="F31" s="5"/>
      <c r="G31" s="5"/>
    </row>
    <row r="32" spans="1:7" s="4" customFormat="1">
      <c r="B32" s="107"/>
      <c r="F32" s="5"/>
      <c r="G32" s="5"/>
    </row>
    <row r="33" spans="2:7" s="4" customFormat="1">
      <c r="B33" s="107"/>
      <c r="F33" s="5"/>
      <c r="G33" s="5"/>
    </row>
    <row r="34" spans="2:7" s="4" customFormat="1">
      <c r="B34" s="107"/>
      <c r="F34" s="5"/>
      <c r="G34" s="5"/>
    </row>
    <row r="35" spans="2:7" s="4" customFormat="1">
      <c r="B35" s="107"/>
      <c r="F35" s="5"/>
      <c r="G35" s="5"/>
    </row>
    <row r="36" spans="2:7" s="4" customFormat="1">
      <c r="B36" s="107"/>
      <c r="F36" s="5"/>
      <c r="G36" s="5"/>
    </row>
    <row r="37" spans="2:7" s="4" customFormat="1">
      <c r="B37" s="10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5" sqref="B5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">
        <v>499</v>
      </c>
    </row>
    <row r="2" spans="1:6" s="99" customFormat="1" ht="15.75" customHeight="1">
      <c r="A2" s="2" t="s">
        <v>36</v>
      </c>
      <c r="B2" s="505">
        <f>'1. key ratios '!B2</f>
        <v>43646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5" thickBot="1">
      <c r="A4" s="99" t="s">
        <v>90</v>
      </c>
      <c r="B4" s="319" t="s">
        <v>345</v>
      </c>
      <c r="C4" s="100" t="s">
        <v>78</v>
      </c>
      <c r="D4" s="4"/>
      <c r="E4" s="4"/>
      <c r="F4" s="4"/>
    </row>
    <row r="5" spans="1:6">
      <c r="A5" s="250">
        <v>1</v>
      </c>
      <c r="B5" s="320" t="s">
        <v>367</v>
      </c>
      <c r="C5" s="251">
        <v>14648604194.1224</v>
      </c>
    </row>
    <row r="6" spans="1:6" s="252" customFormat="1">
      <c r="A6" s="108">
        <v>2.1</v>
      </c>
      <c r="B6" s="247" t="s">
        <v>346</v>
      </c>
      <c r="C6" s="173">
        <v>1573300147.4875998</v>
      </c>
    </row>
    <row r="7" spans="1:6" s="84" customFormat="1" outlineLevel="1">
      <c r="A7" s="78">
        <v>2.2000000000000002</v>
      </c>
      <c r="B7" s="79" t="s">
        <v>347</v>
      </c>
      <c r="C7" s="253">
        <v>2914666441.7897</v>
      </c>
    </row>
    <row r="8" spans="1:6" s="84" customFormat="1" ht="25.5">
      <c r="A8" s="78">
        <v>3</v>
      </c>
      <c r="B8" s="248" t="s">
        <v>348</v>
      </c>
      <c r="C8" s="254">
        <f>SUM(C5:C7)</f>
        <v>19136570783.3997</v>
      </c>
    </row>
    <row r="9" spans="1:6" s="252" customFormat="1">
      <c r="A9" s="108">
        <v>4</v>
      </c>
      <c r="B9" s="110" t="s">
        <v>93</v>
      </c>
      <c r="C9" s="173">
        <v>181359031.81959999</v>
      </c>
    </row>
    <row r="10" spans="1:6" s="84" customFormat="1" outlineLevel="1">
      <c r="A10" s="78">
        <v>5.0999999999999996</v>
      </c>
      <c r="B10" s="79" t="s">
        <v>349</v>
      </c>
      <c r="C10" s="253">
        <v>-847559709.05429995</v>
      </c>
    </row>
    <row r="11" spans="1:6" s="84" customFormat="1" outlineLevel="1">
      <c r="A11" s="78">
        <v>5.2</v>
      </c>
      <c r="B11" s="79" t="s">
        <v>350</v>
      </c>
      <c r="C11" s="253">
        <v>-2861150852.4539061</v>
      </c>
    </row>
    <row r="12" spans="1:6" s="84" customFormat="1">
      <c r="A12" s="78">
        <v>6</v>
      </c>
      <c r="B12" s="246" t="s">
        <v>92</v>
      </c>
      <c r="C12" s="253">
        <v>0</v>
      </c>
    </row>
    <row r="13" spans="1:6" s="84" customFormat="1" ht="13.5" thickBot="1">
      <c r="A13" s="80">
        <v>7</v>
      </c>
      <c r="B13" s="249" t="s">
        <v>296</v>
      </c>
      <c r="C13" s="255">
        <f>SUM(C8:C12)</f>
        <v>15609219253.711094</v>
      </c>
    </row>
    <row r="15" spans="1:6">
      <c r="A15" s="269"/>
      <c r="B15" s="269"/>
    </row>
    <row r="16" spans="1:6">
      <c r="A16" s="269"/>
      <c r="B16" s="269"/>
    </row>
    <row r="17" spans="1:5" ht="15">
      <c r="A17" s="264"/>
      <c r="B17" s="265"/>
      <c r="C17" s="269"/>
      <c r="D17" s="269"/>
      <c r="E17" s="269"/>
    </row>
    <row r="18" spans="1:5" ht="15">
      <c r="A18" s="270"/>
      <c r="B18" s="271"/>
      <c r="C18" s="269"/>
      <c r="D18" s="269"/>
      <c r="E18" s="269"/>
    </row>
    <row r="19" spans="1:5">
      <c r="A19" s="272"/>
      <c r="B19" s="266"/>
      <c r="C19" s="269"/>
      <c r="D19" s="269"/>
      <c r="E19" s="269"/>
    </row>
    <row r="20" spans="1:5">
      <c r="A20" s="273"/>
      <c r="B20" s="267"/>
      <c r="C20" s="269"/>
      <c r="D20" s="269"/>
      <c r="E20" s="269"/>
    </row>
    <row r="21" spans="1:5">
      <c r="A21" s="273"/>
      <c r="B21" s="271"/>
      <c r="C21" s="269"/>
      <c r="D21" s="269"/>
      <c r="E21" s="269"/>
    </row>
    <row r="22" spans="1:5">
      <c r="A22" s="272"/>
      <c r="B22" s="268"/>
      <c r="C22" s="269"/>
      <c r="D22" s="269"/>
      <c r="E22" s="269"/>
    </row>
    <row r="23" spans="1:5">
      <c r="A23" s="273"/>
      <c r="B23" s="267"/>
      <c r="C23" s="269"/>
      <c r="D23" s="269"/>
      <c r="E23" s="269"/>
    </row>
    <row r="24" spans="1:5">
      <c r="A24" s="273"/>
      <c r="B24" s="267"/>
      <c r="C24" s="269"/>
      <c r="D24" s="269"/>
      <c r="E24" s="269"/>
    </row>
    <row r="25" spans="1:5">
      <c r="A25" s="273"/>
      <c r="B25" s="274"/>
      <c r="C25" s="269"/>
      <c r="D25" s="269"/>
      <c r="E25" s="269"/>
    </row>
    <row r="26" spans="1:5">
      <c r="A26" s="273"/>
      <c r="B26" s="271"/>
      <c r="C26" s="269"/>
      <c r="D26" s="269"/>
      <c r="E26" s="269"/>
    </row>
    <row r="27" spans="1:5">
      <c r="A27" s="269"/>
      <c r="B27" s="275"/>
      <c r="C27" s="269"/>
      <c r="D27" s="269"/>
      <c r="E27" s="269"/>
    </row>
    <row r="28" spans="1:5">
      <c r="A28" s="269"/>
      <c r="B28" s="275"/>
      <c r="C28" s="269"/>
      <c r="D28" s="269"/>
      <c r="E28" s="269"/>
    </row>
    <row r="29" spans="1:5">
      <c r="A29" s="269"/>
      <c r="B29" s="275"/>
      <c r="C29" s="269"/>
      <c r="D29" s="269"/>
      <c r="E29" s="269"/>
    </row>
    <row r="30" spans="1:5">
      <c r="A30" s="269"/>
      <c r="B30" s="275"/>
      <c r="C30" s="269"/>
      <c r="D30" s="269"/>
      <c r="E30" s="269"/>
    </row>
    <row r="31" spans="1:5">
      <c r="A31" s="269"/>
      <c r="B31" s="275"/>
      <c r="C31" s="269"/>
      <c r="D31" s="269"/>
      <c r="E31" s="269"/>
    </row>
    <row r="32" spans="1:5">
      <c r="A32" s="269"/>
      <c r="B32" s="275"/>
      <c r="C32" s="269"/>
      <c r="D32" s="269"/>
      <c r="E32" s="269"/>
    </row>
    <row r="33" spans="1:5">
      <c r="A33" s="269"/>
      <c r="B33" s="275"/>
      <c r="C33" s="269"/>
      <c r="D33" s="269"/>
      <c r="E33" s="269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dpsCHkdhe7tOh/keYrGjsUatdnQ=</DigestValue>
    </Reference>
    <Reference URI="#idOfficeObject" Type="http://www.w3.org/2000/09/xmldsig#Object">
      <DigestMethod Algorithm="http://www.w3.org/2000/09/xmldsig#sha1"/>
      <DigestValue>Qp6EMQgUyp9E+hYpMXH8TcOz6NI=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yjwc39FO3OPoHhg42O3pXGYm/uo=</DigestValue>
    </Reference>
  </SignedInfo>
  <SignatureValue>RSnh+bR1i0WafmjJVxoQC4YTf4N48VeVC3953hzlk/ELnSpD1q55jxK60aeBT/bh9D5cbwifK4no
wI7zizdiPVwFJPaHZnsc9p9LhHkqxnUdOLIOr1LxddEHIl/XpDk7/9+nA1DXPzyL/iypRpC6E/Bc
qdQW7QKQw9BF+ygA4AzOqyZLsfYMM9vwHx19DxtseDlTw2cfbWzfDXecnfo3Qv3wFJAlGulltuyd
YmlqOfoTty8VZu4thXhGBC6fXYzfJLviNYijtsJEtCHOhDqtLfBOwzf799mnFB1yMUYXO2V0B8o7
OVjySi+IH78/P1JALVwftFZwn7nk4REi8ktRug==</SignatureValue>
  <KeyInfo>
    <X509Data>
      <X509Certificate>MIIGQDCCBSigAwIBAgIKfJNCugACAAERijANBgkqhkiG9w0BAQsFADBKMRIwEAYKCZImiZPyLGQB
GRYCZ2UxEzARBgoJkiaJk/IsZAEZFgNuYmcxHzAdBgNVBAMTFk5CRyBDbGFzcyAyIElOVCBTdWIg
Q0EwHhcNMTkwMjI4MTQxNjIzWhcNMjEwMjI3MTQxNjIzWjA+MRwwGgYDVQQKExNKU0MgQmFuayBP
ZiBHZW9yZ2lhMR4wHAYDVQQDExVCQkcgLSBUYXRvIFRvbWFzaHZpbGkwggEiMA0GCSqGSIb3DQEB
AQUAA4IBDwAwggEKAoIBAQDVsZIxjPPRnri5YRIwNRrAjJT7X3ya2UDPnW0QPo8EdTCVDYBtyaoJ
v0AIPlkpD38Ym+YzxTiflQW2xD1RuNBhQ1tbWK9kIOb+EE5DI5RRhcfPX1K49aahqeG+1Tr3v3d5
/eviVr0b4y2ll0hBTf2PezKkaWEE9luvjyJNg0viTXbma46w2lXb05/no8WoPyAVOt4MmgBNAAB2
EgzsPQ2qe1+GigZrjHk2HaEVshkcp39SUNh/4UB7lNIh4rH2UDhFaCeq+P7PvZV3vONr/wuPOC5Y
xtLTiOg+wbziP2UV4xvUPHma4OKk0BcPMa/Pq++Gsj5acJkLoULL3CrdPWC9AgMBAAGjggMyMIID
LjA8BgkrBgEEAYI3FQcELzAtBiUrBgEEAYI3FQjmsmCDjfVEhoGZCYO4oUqDvoRxBIPEkTOEg4hd
AgFkAgEjMB0GA1UdJQQWMBQGCCsGAQUFBwMCBggrBgEFBQcDBDALBgNVHQ8EBAMCB4AwJwYJKwYB
BAGCNxUKBBowGDAKBggrBgEFBQcDAjAKBggrBgEFBQcDBDAdBgNVHQ4EFgQUWUrQNkaQiav+5EGG
BeS5/E3/QYIwHwYDVR0jBBgwFoAUwy7SL/BMLxnCJ4L89i6sarBJz8EwggElBgNVHR8EggEcMIIB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MjBTdWIlMjBDQSgyKS5jcnQwDQYJKoZIhvcNAQELBQADggEBAJZ4VXOVqI2I4QTzCEyGTcFSqLYd
Ekbhbi7f1p62+DkKDtGUSlJDLiTPTb3dtls7MrpLg0wdw0z3OjuM7dzbPU6KxjTO/MtDYCL6QDFQ
TVNgI/1nOSqV1IzY6UAvFu8uSnlYA1Ux0ybYFKEdV7Y1EpQtNe3AJQLknhVNCvMvzytSQhHTKE7b
5NMnFDRmfs1sGD2kDNjobxQv+vCN58cmYsm3wGPVv9XPblh/aB1IWMzQjJ1Q8Wk0emMUtbwriIOR
eftcrc5Um+x8Wq0zOQsu2jsxf+JAY/KnbQCKajuihtzv9gVAiMbuXCQNXAA6EQQNTyaxrz0HbqZn
kN4cdb37n5Q=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CGIpeSiE1YAO/h2WLdGQAZuYWRc=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yJWelxX5Hdq8Ub2VICPl4Y6rzuk=</DigestValue>
      </Reference>
      <Reference URI="/xl/worksheets/sheet9.xml?ContentType=application/vnd.openxmlformats-officedocument.spreadsheetml.worksheet+xml">
        <DigestMethod Algorithm="http://www.w3.org/2000/09/xmldsig#sha1"/>
        <DigestValue>qRLfdiKE9otOR/tUwtsdcXkHLeE=</DigestValue>
      </Reference>
      <Reference URI="/xl/worksheets/sheet5.xml?ContentType=application/vnd.openxmlformats-officedocument.spreadsheetml.worksheet+xml">
        <DigestMethod Algorithm="http://www.w3.org/2000/09/xmldsig#sha1"/>
        <DigestValue>9Tx5iadqozCXY6637INTMTjfmYY=</DigestValue>
      </Reference>
      <Reference URI="/xl/worksheets/sheet8.xml?ContentType=application/vnd.openxmlformats-officedocument.spreadsheetml.worksheet+xml">
        <DigestMethod Algorithm="http://www.w3.org/2000/09/xmldsig#sha1"/>
        <DigestValue>k4zw2ymlDRfAb0VekKZ1UQzoib8=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4x4JbYeF8luIzYZtP3mvreEjSb0=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u2V3h3Y8WtebmcbcrrAyBYUxVIg=</DigestValue>
      </Reference>
      <Reference URI="/xl/worksheets/sheet10.xml?ContentType=application/vnd.openxmlformats-officedocument.spreadsheetml.worksheet+xml">
        <DigestMethod Algorithm="http://www.w3.org/2000/09/xmldsig#sha1"/>
        <DigestValue>EYJ16Kb++AqEfUkOXTQbiF0tG8k=</DigestValue>
      </Reference>
      <Reference URI="/xl/styles.xml?ContentType=application/vnd.openxmlformats-officedocument.spreadsheetml.styles+xml">
        <DigestMethod Algorithm="http://www.w3.org/2000/09/xmldsig#sha1"/>
        <DigestValue>nrdsQ4MeZd1jhEVkQa+zLwLnADg=</DigestValue>
      </Reference>
      <Reference URI="/xl/sharedStrings.xml?ContentType=application/vnd.openxmlformats-officedocument.spreadsheetml.sharedStrings+xml">
        <DigestMethod Algorithm="http://www.w3.org/2000/09/xmldsig#sha1"/>
        <DigestValue>vrd+xenMvLBG0xWKtbtnUEzP+94=</DigestValue>
      </Reference>
      <Reference URI="/xl/worksheets/sheet3.xml?ContentType=application/vnd.openxmlformats-officedocument.spreadsheetml.worksheet+xml">
        <DigestMethod Algorithm="http://www.w3.org/2000/09/xmldsig#sha1"/>
        <DigestValue>OWY3r69XCL3Z9vB73ULkvn7jkMo=</DigestValue>
      </Reference>
      <Reference URI="/xl/worksheets/sheet11.xml?ContentType=application/vnd.openxmlformats-officedocument.spreadsheetml.worksheet+xml">
        <DigestMethod Algorithm="http://www.w3.org/2000/09/xmldsig#sha1"/>
        <DigestValue>ppGtGWUmNAVEcq8ga6cXMmSC4ps=</DigestValue>
      </Reference>
      <Reference URI="/xl/worksheets/sheet18.xml?ContentType=application/vnd.openxmlformats-officedocument.spreadsheetml.worksheet+xml">
        <DigestMethod Algorithm="http://www.w3.org/2000/09/xmldsig#sha1"/>
        <DigestValue>o8WyVXhHsIaFJk197ZKtBvybuHI=</DigestValue>
      </Reference>
      <Reference URI="/xl/worksheets/sheet16.xml?ContentType=application/vnd.openxmlformats-officedocument.spreadsheetml.worksheet+xml">
        <DigestMethod Algorithm="http://www.w3.org/2000/09/xmldsig#sha1"/>
        <DigestValue>l1v3V9NSj8WNw3OfYET75RuXS4M=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O0hnPMoLPvkYI/tG4mPc9MlAnaE=</DigestValue>
      </Reference>
      <Reference URI="/xl/worksheets/sheet2.xml?ContentType=application/vnd.openxmlformats-officedocument.spreadsheetml.worksheet+xml">
        <DigestMethod Algorithm="http://www.w3.org/2000/09/xmldsig#sha1"/>
        <DigestValue>KIYwsyA+9DHrbPiQboCNvVpcJsM=</DigestValue>
      </Reference>
      <Reference URI="/xl/worksheets/sheet12.xml?ContentType=application/vnd.openxmlformats-officedocument.spreadsheetml.worksheet+xml">
        <DigestMethod Algorithm="http://www.w3.org/2000/09/xmldsig#sha1"/>
        <DigestValue>xlGOFwO3rWasA90uKtqHxVoyxjc=</DigestValue>
      </Reference>
      <Reference URI="/xl/worksheets/sheet4.xml?ContentType=application/vnd.openxmlformats-officedocument.spreadsheetml.worksheet+xml">
        <DigestMethod Algorithm="http://www.w3.org/2000/09/xmldsig#sha1"/>
        <DigestValue>AdaxSIDcSl10iBOwT7KrOeCavE8=</DigestValue>
      </Reference>
      <Reference URI="/xl/worksheets/sheet15.xml?ContentType=application/vnd.openxmlformats-officedocument.spreadsheetml.worksheet+xml">
        <DigestMethod Algorithm="http://www.w3.org/2000/09/xmldsig#sha1"/>
        <DigestValue>XUVzbh2hCAnEvTKwLL8dq+d7UDE=</DigestValue>
      </Reference>
      <Reference URI="/xl/worksheets/sheet14.xml?ContentType=application/vnd.openxmlformats-officedocument.spreadsheetml.worksheet+xml">
        <DigestMethod Algorithm="http://www.w3.org/2000/09/xmldsig#sha1"/>
        <DigestValue>f8GYEVWdbX30M6vUZkDoLdhWGs0=</DigestValue>
      </Reference>
      <Reference URI="/xl/workbook.xml?ContentType=application/vnd.openxmlformats-officedocument.spreadsheetml.sheet.main+xml">
        <DigestMethod Algorithm="http://www.w3.org/2000/09/xmldsig#sha1"/>
        <DigestValue>OQ+d3103uGNgdEIJlL8Akme+kWM=</DigestValue>
      </Reference>
      <Reference URI="/xl/worksheets/sheet13.xml?ContentType=application/vnd.openxmlformats-officedocument.spreadsheetml.worksheet+xml">
        <DigestMethod Algorithm="http://www.w3.org/2000/09/xmldsig#sha1"/>
        <DigestValue>ujQl3euQwGMn1znYqJlK/+9UiSc=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2019-07-31T11:21:51Z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PE1-BBG-QQ-20190630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2019-07-31T11:21:51Z</xd:SigningTime>
          <xd:SigningCertificate>
            <xd:Cert>
              <xd:CertDigest>
                <DigestMethod Algorithm="http://www.w3.org/2000/09/xmldsig#sha1"/>
                <DigestValue>LiuAe262sG12xCUmLSf+N44DA8o=</DigestValue>
              </xd:CertDigest>
              <xd:IssuerSerial>
                <X509IssuerName>CN=NBG Class 2 INT Sub CA, DC=nbg, DC=ge</X509IssuerName>
                <X509SerialNumber>588289923410232072016266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KWRLvh792Ulfx6CPEVoUP3olAi0=</DigestValue>
    </Reference>
    <Reference URI="#idOfficeObject" Type="http://www.w3.org/2000/09/xmldsig#Object">
      <DigestMethod Algorithm="http://www.w3.org/2000/09/xmldsig#sha1"/>
      <DigestValue>Qp6EMQgUyp9E+hYpMXH8TcOz6NI=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f2hkB6WYSAueRZiuzFWU+z6E6/A=</DigestValue>
    </Reference>
  </SignedInfo>
  <SignatureValue>nJCXDasy2jsEMqVcuDvw4hEscWMdNOwdU1ccVYgF9PfoRoZZOclGdMfwGg19A9juWMZhY43nwSmf
pKgic9vkboHTMBuBVolx8blpXEuKn3edPcJcBwZejOjUxDZToHBMqlkA4ASSoydZSm30Vzn5hXPI
dnF3qyoEKMHLy5wKR413QLiJNKBS1EZS3AYNjXXJXTZY2fsLVx1pNID4yUmlPCaF2D4RtMZ//3bQ
SP0FNhzsT0C5GnQdm7sDalvKQxH+2tqjbhHUbk+AKo3qA+ctIy9Rj2qNjarhXqSIQ2lkqRXTaAJN
QNlgOoXeYK09U73NnWz3lpPpIXLTvAr+51TecA==</SignatureValue>
  <KeyInfo>
    <X509Data>
      <X509Certificate>MIIGPzCCBSegAwIBAgIKXOsRCgACAAE6kDANBgkqhkiG9w0BAQsFADBKMRIwEAYKCZImiZPyLGQB
GRYCZ2UxEzARBgoJkiaJk/IsZAEZFgNuYmcxHzAdBgNVBAMTFk5CRyBDbGFzcyAyIElOVCBTdWIg
Q0EwHhcNMTkwNjA3MDczMzA3WhcNMjEwNjA2MDczMzA3WjA9MRwwGgYDVQQKExNKU0MgQmFuayBP
ZiBHZW9yZ2lhMR0wGwYDVQQDExRCQkcgLSBTdWxraGFuIEd2YWxpYTCCASIwDQYJKoZIhvcNAQEB
BQADggEPADCCAQoCggEBAOe+8yUDXO+yVvPcfmW+O+ClWR9Om3fL618NrUZgqWfHaXLRZVNoqml2
w2sw+0isO6QlH+pQYZu97R3ANA6fZDvWn1o08pzEMoqYnH1aAW38dyT9PuPwDaq2Czk8Z86adg3X
9GbCM3IPgQLzklCPThzFvOVB3oYRCtbaQTUPOqZdXDurF7yUrQx4YIjh6gigoAe8NcQuRqN/jgTg
jONweoeVn3PHh7YyLXih9V+JYQolMvhL9zCLBGw6N1/K6Nvuwh8vHIxBdXYD2k+MtYtn60Rq8wu0
H+1xgP23HZiCGnIvjVv4pIIcCuSwi52npiHqJxpHTqW6JcD96rKtSZAPQTcCAwEAAaOCAzIwggMu
MDwGCSsGAQQBgjcVBwQvMC0GJSsGAQQBgjcVCOayYION9USGgZkJg7ihSoO+hHEEg8SRM4SDiF0C
AWQCASMwHQYDVR0lBBYwFAYIKwYBBQUHAwIGCCsGAQUFBwMEMAsGA1UdDwQEAwIHgDAnBgkrBgEE
AYI3FQoEGjAYMAoGCCsGAQUFBwMCMAoGCCsGAQUFBwMEMB0GA1UdDgQWBBQ3sOdyOdDp5MHCzLFM
B8XUODmtSDAfBgNVHSMEGDAWgBTDLtIv8EwvGcIngvz2LqxqsEnPwTCCASUGA1UdHwSCARwwggEY
MIIBFKCCARCgggEMhoHHbGRhcDovLy9DTj1OQkclMjBDbGFzcyUyMDIlMjBJTlQlMjBTdWIlMjBD
QSgxKSxDTj1uYmctc3ViQ0EsQ049Q0RQLENOPVB1YmxpYyUyMEtleSUyMFNlcnZpY2VzLENOPVNl
cnZpY2VzLENOPUNvbmZpZ3VyYXRpb24sREM9bmJnLERDPWdlP2NlcnRpZmljYXRlUmV2b2NhdGlv
bkxpc3Q/YmFzZT9vYmplY3RDbGFzcz1jUkxEaXN0cmlidXRpb25Qb2ludIZAaHR0cDovL2NybC5u
YmcuZ292LmdlL2NhL05CRyUyMENsYXNzJTIwMiUyMElOVCUyMFN1YiUyMENBKDEpLmNybDCCAS4G
CCsGAQUFBwEBBIIBIDCCARwwgboGCCsGAQUFBzAChoGtbGRhcDovLy9DTj1OQkclMjBDbGFzcyUy
MDIlMjBJTlQlMjBTdWIlMjBDQSxDTj1BSUEsQ049UHVibGljJTIwS2V5JTIwU2VydmljZXMsQ049
U2VydmljZXMsQ049Q29uZmlndXJhdGlvbixEQz1uYmcsREM9Z2U/Y0FDZXJ0aWZpY2F0ZT9iYXNl
P29iamVjdENsYXNzPWNlcnRpZmljYXRpb25BdXRob3JpdHkwXQYIKwYBBQUHMAKGUWh0dHA6Ly9j
cmwubmJnLmdvdi5nZS9jYS9uYmctc3ViQ0EubmJnLmdlX05CRyUyMENsYXNzJTIwMiUyMElOVCUy
MFN1YiUyMENBKDIpLmNydDANBgkqhkiG9w0BAQsFAAOCAQEAsmJx6TV7g/2Th0GnimIKjCyRFLsd
1dZgwgvb4RgSPQX6x2Gy3gt8nlBMhr12GFBZTzfmqinSqGpt7dW51KMfJapCmLpc0avjh9CIDi8q
R6vsFRf3kG04IDseePo/bE+b7NS61PelEy0p5wzPDtxf4EUJIyui8RY3s8IXIYhdzUfkKUx4GWIw
AKFYEtWngUuaps6+shg7WaY93S7bOEe0OVBQTTCtFyQH//9on1oqYyJgc9tshwhCQYCn6QaK97eY
BLhlMs57Di2xxs7xhLSg2W2MNcmgn3b1uPzPiJbqeikaQTkyD6cwNHiZzCk6MEe7FkYlYM2UoqHP
mesT7o0buw==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CGIpeSiE1YAO/h2WLdGQAZuYWRc=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yJWelxX5Hdq8Ub2VICPl4Y6rzuk=</DigestValue>
      </Reference>
      <Reference URI="/xl/worksheets/sheet9.xml?ContentType=application/vnd.openxmlformats-officedocument.spreadsheetml.worksheet+xml">
        <DigestMethod Algorithm="http://www.w3.org/2000/09/xmldsig#sha1"/>
        <DigestValue>qRLfdiKE9otOR/tUwtsdcXkHLeE=</DigestValue>
      </Reference>
      <Reference URI="/xl/worksheets/sheet5.xml?ContentType=application/vnd.openxmlformats-officedocument.spreadsheetml.worksheet+xml">
        <DigestMethod Algorithm="http://www.w3.org/2000/09/xmldsig#sha1"/>
        <DigestValue>9Tx5iadqozCXY6637INTMTjfmYY=</DigestValue>
      </Reference>
      <Reference URI="/xl/worksheets/sheet8.xml?ContentType=application/vnd.openxmlformats-officedocument.spreadsheetml.worksheet+xml">
        <DigestMethod Algorithm="http://www.w3.org/2000/09/xmldsig#sha1"/>
        <DigestValue>k4zw2ymlDRfAb0VekKZ1UQzoib8=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4x4JbYeF8luIzYZtP3mvreEjSb0=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u2V3h3Y8WtebmcbcrrAyBYUxVIg=</DigestValue>
      </Reference>
      <Reference URI="/xl/worksheets/sheet10.xml?ContentType=application/vnd.openxmlformats-officedocument.spreadsheetml.worksheet+xml">
        <DigestMethod Algorithm="http://www.w3.org/2000/09/xmldsig#sha1"/>
        <DigestValue>EYJ16Kb++AqEfUkOXTQbiF0tG8k=</DigestValue>
      </Reference>
      <Reference URI="/xl/styles.xml?ContentType=application/vnd.openxmlformats-officedocument.spreadsheetml.styles+xml">
        <DigestMethod Algorithm="http://www.w3.org/2000/09/xmldsig#sha1"/>
        <DigestValue>nrdsQ4MeZd1jhEVkQa+zLwLnADg=</DigestValue>
      </Reference>
      <Reference URI="/xl/sharedStrings.xml?ContentType=application/vnd.openxmlformats-officedocument.spreadsheetml.sharedStrings+xml">
        <DigestMethod Algorithm="http://www.w3.org/2000/09/xmldsig#sha1"/>
        <DigestValue>vrd+xenMvLBG0xWKtbtnUEzP+94=</DigestValue>
      </Reference>
      <Reference URI="/xl/worksheets/sheet3.xml?ContentType=application/vnd.openxmlformats-officedocument.spreadsheetml.worksheet+xml">
        <DigestMethod Algorithm="http://www.w3.org/2000/09/xmldsig#sha1"/>
        <DigestValue>OWY3r69XCL3Z9vB73ULkvn7jkMo=</DigestValue>
      </Reference>
      <Reference URI="/xl/worksheets/sheet11.xml?ContentType=application/vnd.openxmlformats-officedocument.spreadsheetml.worksheet+xml">
        <DigestMethod Algorithm="http://www.w3.org/2000/09/xmldsig#sha1"/>
        <DigestValue>ppGtGWUmNAVEcq8ga6cXMmSC4ps=</DigestValue>
      </Reference>
      <Reference URI="/xl/worksheets/sheet18.xml?ContentType=application/vnd.openxmlformats-officedocument.spreadsheetml.worksheet+xml">
        <DigestMethod Algorithm="http://www.w3.org/2000/09/xmldsig#sha1"/>
        <DigestValue>o8WyVXhHsIaFJk197ZKtBvybuHI=</DigestValue>
      </Reference>
      <Reference URI="/xl/worksheets/sheet16.xml?ContentType=application/vnd.openxmlformats-officedocument.spreadsheetml.worksheet+xml">
        <DigestMethod Algorithm="http://www.w3.org/2000/09/xmldsig#sha1"/>
        <DigestValue>l1v3V9NSj8WNw3OfYET75RuXS4M=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O0hnPMoLPvkYI/tG4mPc9MlAnaE=</DigestValue>
      </Reference>
      <Reference URI="/xl/worksheets/sheet2.xml?ContentType=application/vnd.openxmlformats-officedocument.spreadsheetml.worksheet+xml">
        <DigestMethod Algorithm="http://www.w3.org/2000/09/xmldsig#sha1"/>
        <DigestValue>KIYwsyA+9DHrbPiQboCNvVpcJsM=</DigestValue>
      </Reference>
      <Reference URI="/xl/worksheets/sheet12.xml?ContentType=application/vnd.openxmlformats-officedocument.spreadsheetml.worksheet+xml">
        <DigestMethod Algorithm="http://www.w3.org/2000/09/xmldsig#sha1"/>
        <DigestValue>xlGOFwO3rWasA90uKtqHxVoyxjc=</DigestValue>
      </Reference>
      <Reference URI="/xl/worksheets/sheet4.xml?ContentType=application/vnd.openxmlformats-officedocument.spreadsheetml.worksheet+xml">
        <DigestMethod Algorithm="http://www.w3.org/2000/09/xmldsig#sha1"/>
        <DigestValue>AdaxSIDcSl10iBOwT7KrOeCavE8=</DigestValue>
      </Reference>
      <Reference URI="/xl/worksheets/sheet15.xml?ContentType=application/vnd.openxmlformats-officedocument.spreadsheetml.worksheet+xml">
        <DigestMethod Algorithm="http://www.w3.org/2000/09/xmldsig#sha1"/>
        <DigestValue>XUVzbh2hCAnEvTKwLL8dq+d7UDE=</DigestValue>
      </Reference>
      <Reference URI="/xl/worksheets/sheet14.xml?ContentType=application/vnd.openxmlformats-officedocument.spreadsheetml.worksheet+xml">
        <DigestMethod Algorithm="http://www.w3.org/2000/09/xmldsig#sha1"/>
        <DigestValue>f8GYEVWdbX30M6vUZkDoLdhWGs0=</DigestValue>
      </Reference>
      <Reference URI="/xl/workbook.xml?ContentType=application/vnd.openxmlformats-officedocument.spreadsheetml.sheet.main+xml">
        <DigestMethod Algorithm="http://www.w3.org/2000/09/xmldsig#sha1"/>
        <DigestValue>OQ+d3103uGNgdEIJlL8Akme+kWM=</DigestValue>
      </Reference>
      <Reference URI="/xl/worksheets/sheet13.xml?ContentType=application/vnd.openxmlformats-officedocument.spreadsheetml.worksheet+xml">
        <DigestMethod Algorithm="http://www.w3.org/2000/09/xmldsig#sha1"/>
        <DigestValue>ujQl3euQwGMn1znYqJlK/+9UiSc=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2019-07-31T11:26:51Z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PE1-BBG-QQ-20190630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2019-07-31T11:26:51Z</xd:SigningTime>
          <xd:SigningCertificate>
            <xd:Cert>
              <xd:CertDigest>
                <DigestMethod Algorithm="http://www.w3.org/2000/09/xmldsig#sha1"/>
                <DigestValue>sxXsupYchzEkRyMG4ndhTnT/o2E=</DigestValue>
              </xd:CertDigest>
              <xd:IssuerSerial>
                <X509IssuerName>CN=NBG Class 2 INT Sub CA, DC=nbg, DC=ge</X509IssuerName>
                <X509SerialNumber>438793929075186106186384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2019-07-31T11:21:38Z</dcterms:modified>
</cp:coreProperties>
</file>