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D14" i="83" l="1"/>
  <c r="C14" i="83"/>
  <c r="C45" i="69"/>
  <c r="C37" i="69"/>
  <c r="C15" i="69"/>
  <c r="C25" i="69" s="1"/>
  <c r="G34" i="85" l="1"/>
  <c r="F34" i="85"/>
  <c r="D34" i="85" l="1"/>
  <c r="C34" i="85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3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l="1"/>
  <c r="C38" i="95" s="1"/>
  <c r="D6" i="86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/>
  <c r="C14" i="92"/>
  <c r="N13" i="92"/>
  <c r="N12" i="92"/>
  <c r="E12" i="92"/>
  <c r="N11" i="92"/>
  <c r="E11" i="92"/>
  <c r="N10" i="92"/>
  <c r="E10" i="92"/>
  <c r="E7" i="92" s="1"/>
  <c r="N9" i="92"/>
  <c r="E9" i="92"/>
  <c r="N8" i="92"/>
  <c r="E8" i="92"/>
  <c r="C7" i="92"/>
  <c r="N14" i="92" l="1"/>
  <c r="N7" i="92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N21" i="92" l="1"/>
  <c r="C21" i="88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53" i="85"/>
  <c r="E34" i="85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H54" i="85" s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E31" i="85"/>
  <c r="E41" i="83"/>
  <c r="E31" i="83"/>
  <c r="F56" i="85" l="1"/>
  <c r="H56" i="85" s="1"/>
  <c r="E54" i="85"/>
  <c r="C56" i="85"/>
  <c r="F63" i="85" l="1"/>
  <c r="H63" i="85" s="1"/>
  <c r="E56" i="85"/>
  <c r="C63" i="85"/>
  <c r="F65" i="85" l="1"/>
  <c r="H65" i="85" s="1"/>
  <c r="C65" i="85"/>
  <c r="E63" i="85"/>
  <c r="F67" i="85" l="1"/>
  <c r="H67" i="85" s="1"/>
  <c r="C67" i="85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<sst xmlns="http://schemas.openxmlformats.org/spreadsheetml/2006/main" count="728" uniqueCount="518">
  <si>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</si>
  <si>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</si>
  <si>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</si>
  <si>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</si>
  <si>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</si>
  <si>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</si>
  <si>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</si>
  <si>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</si>
  <si>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</si>
  <si>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</si>
  <si>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</si>
  <si>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</si>
  <si>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</si>
  <si>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</si>
  <si>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</si>
  <si>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</si>
  <si>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</si>
  <si>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</si>
  <si>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</si>
  <si>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</si>
  <si>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</si>
  <si>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</si>
  <si>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</si>
  <si>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</si>
  <si>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</si>
  <si>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</si>
  <si>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</si>
  <si>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</si>
  <si>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</si>
  <si>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</si>
  <si>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</si>
  <si>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</si>
  <si>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</si>
  <si>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</si>
  <si>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</si>
  <si>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</si>
  <si>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</si>
  <si>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</si>
  <si>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</si>
  <si>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</si>
  <si>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</si>
  <si>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</si>
  <si>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</si>
  <si>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</si>
  <si>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</si>
  <si>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</si>
  <si>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</si>
  <si>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</si>
  <si>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</si>
  <si>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</si>
  <si>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</si>
  <si>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</si>
  <si>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</si>
  <si>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</si>
  <si>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</si>
  <si>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</si>
  <si>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</si>
  <si>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</si>
  <si>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</si>
  <si>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</si>
  <si>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</si>
  <si>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</si>
  <si>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</si>
  <si>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</si>
  <si>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</si>
  <si>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</si>
  <si>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</si>
  <si>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</si>
  <si>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</si>
  <si>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</si>
  <si>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</si>
  <si>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</si>
  <si>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</si>
  <si>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</si>
  <si>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</si>
  <si>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</si>
  <si>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</si>
  <si>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</si>
  <si>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</si>
  <si>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</si>
  <si>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</si>
  <si>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</si>
  <si>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</si>
  <si>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</si>
  <si>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</si>
  <si>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</si>
  <si>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</si>
  <si>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</si>
  <si>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</si>
  <si>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</si>
  <si>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</si>
  <si>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</si>
  <si>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</si>
  <si>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</si>
  <si>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</si>
  <si>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</si>
  <si>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</si>
  <si>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</si>
  <si>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</si>
  <si>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</si>
  <si>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</si>
  <si>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</si>
  <si>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</si>
  <si>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</si>
  <si>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</si>
  <si>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</si>
  <si>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</si>
  <si>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</si>
  <si>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</si>
  <si>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</si>
  <si>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</si>
  <si>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</si>
  <si>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</si>
  <si>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</si>
  <si>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</si>
  <si>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</si>
  <si>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</si>
  <si>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</si>
  <si>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</si>
  <si>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</si>
  <si>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</si>
  <si>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</si>
  <si>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</si>
  <si>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</si>
  <si>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</si>
  <si>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</si>
  <si>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</si>
  <si>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</si>
  <si>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</si>
  <si>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</si>
  <si>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</si>
  <si>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</si>
  <si>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</si>
  <si>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</si>
  <si>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</si>
  <si>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</si>
  <si>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</si>
  <si>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</si>
  <si>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</si>
  <si>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</si>
  <si>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</si>
  <si>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</si>
  <si>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</si>
  <si>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</si>
  <si>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</si>
  <si>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</si>
  <si>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</si>
  <si>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</si>
  <si>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</si>
  <si>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</si>
  <si>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</si>
  <si>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</si>
  <si>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</si>
  <si>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</si>
  <si>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</si>
  <si>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</si>
  <si>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</si>
  <si>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</si>
  <si>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</si>
  <si>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</si>
  <si>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</si>
  <si>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</si>
  <si>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</si>
  <si>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</si>
  <si>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</si>
  <si>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</si>
  <si>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</si>
  <si>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</si>
  <si>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</si>
  <si>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</si>
  <si>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</si>
  <si>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</si>
  <si>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</si>
  <si>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</si>
  <si>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</si>
  <si>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</si>
  <si>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</si>
  <si>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</si>
  <si>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</si>
  <si>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</si>
  <si>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</si>
  <si>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</si>
  <si>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</si>
  <si>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</si>
  <si>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</si>
  <si>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</si>
  <si>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</si>
  <si>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</si>
  <si>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</si>
  <si>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</si>
  <si>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</si>
  <si>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</si>
  <si>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</si>
  <si>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</si>
  <si>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</si>
  <si>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</si>
  <si>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</si>
  <si>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</si>
  <si>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</si>
  <si>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</si>
  <si>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</si>
  <si>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</si>
  <si>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</si>
  <si>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</si>
  <si>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</si>
  <si>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</si>
  <si>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</si>
  <si>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</si>
  <si>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</si>
  <si>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</si>
  <si>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</si>
  <si>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</si>
  <si>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</si>
  <si>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</si>
  <si>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</si>
  <si>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</si>
  <si>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</si>
  <si>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</si>
  <si>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</si>
  <si>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</si>
  <si>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</si>
  <si>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</si>
  <si>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</si>
  <si>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</si>
  <si>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</si>
  <si>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</si>
  <si>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</si>
  <si>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</si>
  <si>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</si>
  <si>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</si>
  <si>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</si>
  <si>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</si>
  <si>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</si>
  <si>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</si>
  <si>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</si>
  <si>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</si>
  <si>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</si>
  <si>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</si>
  <si>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</si>
  <si>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</si>
  <si>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</si>
  <si>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</si>
  <si>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</si>
  <si>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</si>
  <si>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</si>
  <si>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</si>
  <si>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</si>
  <si>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</si>
  <si>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</si>
  <si>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</si>
  <si>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</si>
  <si>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</si>
  <si>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</si>
  <si>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</si>
  <si>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</si>
  <si>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</si>
  <si>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</si>
  <si>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</si>
  <si>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</si>
  <si>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</si>
  <si>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</si>
  <si>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</si>
  <si>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</si>
  <si>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</si>
  <si>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</si>
  <si>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</si>
  <si>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</si>
  <si>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</si>
  <si>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</si>
  <si>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</si>
  <si>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</si>
  <si>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</si>
  <si>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</si>
  <si>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</si>
  <si>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</si>
  <si>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</si>
  <si>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</si>
  <si>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</si>
  <si>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</si>
  <si>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</si>
  <si>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</si>
  <si>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</si>
  <si>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</si>
  <si>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</si>
  <si>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</si>
  <si>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</si>
  <si>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</si>
  <si>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</si>
  <si>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</si>
  <si>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</si>
  <si>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</si>
  <si>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</si>
  <si>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</si>
  <si>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</si>
  <si>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</si>
  <si>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</si>
  <si>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</si>
  <si>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</si>
  <si>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</si>
  <si>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</si>
  <si>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</si>
  <si>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</si>
  <si>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</si>
  <si>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</si>
  <si>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</si>
  <si>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</si>
  <si>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</si>
  <si>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</si>
  <si>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</si>
  <si>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</si>
  <si>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</si>
  <si>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</si>
  <si>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</si>
  <si>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</si>
  <si>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</si>
  <si>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</si>
  <si>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</si>
  <si>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</si>
  <si>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</si>
  <si>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</si>
  <si>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</si>
  <si>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</si>
  <si>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</si>
  <si>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</si>
  <si>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</si>
  <si>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</si>
  <si>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</si>
  <si>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</si>
  <si>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</si>
  <si>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</si>
  <si>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</si>
  <si>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</si>
  <si>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</si>
  <si>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</si>
  <si>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</si>
  <si>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</si>
  <si>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</si>
  <si>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</si>
  <si>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</si>
  <si>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</si>
  <si>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</si>
  <si>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</si>
  <si>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</si>
  <si>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</si>
  <si>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</si>
  <si>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</si>
  <si>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</si>
  <si>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</si>
  <si>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</si>
  <si>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</si>
  <si>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</si>
  <si>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</si>
  <si>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</si>
  <si>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</si>
  <si>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</si>
  <si>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</si>
  <si>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</si>
  <si>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</si>
  <si>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</si>
  <si>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</si>
  <si>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</si>
  <si>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</si>
  <si>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</si>
  <si>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</si>
  <si>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</si>
  <si>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</si>
  <si>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</si>
  <si>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</si>
  <si>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</si>
  <si>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</si>
  <si>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</si>
  <si>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</si>
  <si>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</si>
  <si>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</si>
  <si>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</si>
  <si>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</si>
  <si>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</si>
  <si>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</si>
  <si>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</si>
  <si>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</si>
  <si>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</si>
  <si>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</si>
  <si>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</si>
  <si>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</si>
  <si>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</si>
  <si>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</si>
  <si>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</si>
  <si>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</si>
  <si>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</si>
  <si>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</si>
  <si>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</si>
  <si>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</si>
  <si>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</si>
  <si>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</si>
  <si>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</si>
  <si>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</si>
  <si>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</si>
  <si>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</si>
  <si>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</si>
  <si>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</si>
  <si>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</si>
  <si>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</si>
  <si>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</si>
  <si>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</si>
  <si>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</si>
  <si>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</si>
  <si>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</si>
  <si>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</si>
  <si>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</si>
  <si>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</si>
  <si>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</si>
  <si>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</si>
  <si>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</si>
  <si>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</si>
  <si>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</si>
  <si>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</si>
  <si>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</si>
  <si>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</si>
  <si>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</si>
  <si>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</si>
  <si>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</si>
  <si>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</si>
  <si>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</si>
  <si>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</si>
  <si>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</si>
  <si>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</si>
  <si>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</si>
  <si>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</si>
  <si>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</si>
  <si>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</si>
  <si>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</si>
  <si>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</si>
  <si>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</si>
  <si>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</si>
  <si>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</si>
  <si>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</si>
  <si>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</si>
  <si>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</si>
  <si>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</si>
  <si>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</si>
  <si>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</si>
  <si>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</si>
  <si>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</si>
  <si>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</si>
  <si>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</si>
  <si>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</si>
  <si>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</si>
  <si>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</si>
  <si>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</si>
  <si>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</si>
  <si>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</si>
  <si>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</si>
  <si>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</si>
  <si>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</si>
  <si>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</si>
  <si>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</si>
  <si>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</si>
  <si>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</si>
  <si>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</si>
  <si>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</si>
  <si>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</si>
  <si>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</si>
  <si>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</si>
  <si>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</si>
  <si>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</si>
  <si>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</si>
  <si>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</si>
  <si>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</si>
  <si>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</si>
  <si>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</si>
  <si>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</si>
  <si>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</si>
  <si>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</si>
  <si>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</si>
  <si>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</si>
  <si>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</si>
  <si>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</si>
  <si>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</si>
  <si>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</si>
  <si>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</si>
  <si>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</si>
  <si>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</si>
  <si>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</si>
  <si>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</si>
  <si>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</si>
  <si>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</si>
  <si>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</si>
  <si>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</si>
  <si>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</si>
  <si>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</si>
  <si>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კოეფიციენტი</t>
  </si>
  <si>
    <t>თანხა (ლარი)</t>
  </si>
  <si>
    <t>Bank of Georgia</t>
  </si>
  <si>
    <t xml:space="preserve">Neil Janin 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</si>
  <si>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</si>
  <si>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</si>
  <si>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</si>
  <si>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</si>
  <si>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</si>
  <si>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</si>
  <si>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Andreas Wolf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</si>
  <si>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</si>
  <si>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</si>
  <si>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</si>
  <si>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</si>
  <si>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</si>
  <si>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</si>
  <si>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</si>
  <si>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Bank of Georgia Group Plc</t>
  </si>
  <si>
    <t>JSC BGEO Group</t>
  </si>
  <si>
    <t>JSC Georgia Capital</t>
  </si>
  <si>
    <t>Veronique mccarroll</t>
  </si>
  <si>
    <t>Archil Gachechiladze</t>
  </si>
  <si>
    <t>of which loan loss general reserve</t>
  </si>
  <si>
    <t>6.2.1</t>
  </si>
  <si>
    <t>of which off balance liabilitity reserve</t>
  </si>
  <si>
    <t>of which Reserve</t>
  </si>
  <si>
    <t xml:space="preserve">List of Bank of Georgia Group PLC beneficiaries indicating names of direct or indirect holders of 5% or more of shares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</si>
</sst>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[$-409]d\-mmm\-yyyy;@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6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167" fontId="85" fillId="0" borderId="0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3" xfId="0" applyFont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center"/>
    </xf>
    <xf numFmtId="164" fontId="107" fillId="77" borderId="107" xfId="7" applyNumberFormat="1" applyFont="1" applyFill="1" applyBorder="1" applyAlignment="1" applyProtection="1">
      <alignment horizontal="right" vertical="center"/>
      <protection locked="0"/>
    </xf>
    <xf numFmtId="0" fontId="106" fillId="76" borderId="108" xfId="20964" applyFont="1" applyFill="1" applyBorder="1" applyAlignment="1">
      <alignment vertical="center"/>
    </xf>
    <xf numFmtId="0" fontId="106" fillId="76" borderId="109" xfId="20964" applyFont="1" applyFill="1" applyBorder="1" applyAlignment="1">
      <alignment vertical="center"/>
    </xf>
    <xf numFmtId="164" fontId="106" fillId="76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3" fillId="0" borderId="66" xfId="0" applyFont="1" applyFill="1" applyBorder="1" applyAlignment="1">
      <alignment horizontal="center" vertical="center" wrapText="1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4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/>
    <xf numFmtId="14" fontId="84" fillId="0" borderId="0" xfId="0" applyNumberFormat="1" applyFont="1"/>
    <xf numFmtId="194" fontId="2" fillId="0" borderId="0" xfId="0" applyNumberFormat="1" applyFont="1"/>
    <xf numFmtId="194" fontId="85" fillId="0" borderId="0" xfId="0" applyNumberFormat="1" applyFont="1"/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4" fontId="2" fillId="0" borderId="0" xfId="11" applyNumberFormat="1" applyFont="1" applyFill="1" applyBorder="1" applyAlignment="1" applyProtection="1"/>
    <xf numFmtId="14" fontId="95" fillId="0" borderId="0" xfId="11" applyNumberFormat="1" applyFont="1" applyFill="1" applyBorder="1" applyAlignment="1" applyProtection="1"/>
    <xf numFmtId="14" fontId="3" fillId="0" borderId="0" xfId="0" applyNumberFormat="1" applyFont="1" applyFill="1"/>
    <xf numFmtId="14" fontId="0" fillId="0" borderId="0" xfId="0" applyNumberFormat="1"/>
    <xf numFmtId="0" fontId="2" fillId="0" borderId="108" xfId="0" applyFont="1" applyBorder="1" applyAlignment="1">
      <alignment wrapText="1"/>
    </xf>
    <xf numFmtId="165" fontId="84" fillId="0" borderId="23" xfId="20962" applyNumberFormat="1" applyFont="1" applyBorder="1" applyAlignment="1"/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3" fillId="36" borderId="16" xfId="0" applyNumberFormat="1" applyFont="1" applyFill="1" applyBorder="1" applyAlignment="1">
      <alignment vertical="center"/>
    </xf>
    <xf numFmtId="0" fontId="95" fillId="0" borderId="0" xfId="0" applyFont="1"/>
    <xf numFmtId="0" fontId="114" fillId="0" borderId="0" xfId="0" applyFont="1"/>
    <xf numFmtId="0" fontId="115" fillId="0" borderId="0" xfId="11" applyFont="1" applyFill="1" applyBorder="1" applyAlignment="1" applyProtection="1"/>
    <xf numFmtId="0" fontId="115" fillId="0" borderId="0" xfId="11" applyFont="1" applyFill="1" applyBorder="1" applyAlignment="1" applyProtection="1">
      <alignment horizontal="center"/>
    </xf>
    <xf numFmtId="0" fontId="116" fillId="0" borderId="0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4" fillId="0" borderId="21" xfId="0" applyFont="1" applyBorder="1" applyAlignment="1">
      <alignment horizontal="center"/>
    </xf>
    <xf numFmtId="0" fontId="114" fillId="0" borderId="35" xfId="0" applyFont="1" applyBorder="1" applyAlignment="1">
      <alignment wrapText="1"/>
    </xf>
    <xf numFmtId="193" fontId="114" fillId="0" borderId="34" xfId="0" applyNumberFormat="1" applyFont="1" applyBorder="1" applyAlignment="1">
      <alignment vertical="center"/>
    </xf>
    <xf numFmtId="167" fontId="114" fillId="0" borderId="67" xfId="0" applyNumberFormat="1" applyFont="1" applyBorder="1" applyAlignment="1">
      <alignment horizontal="center"/>
    </xf>
    <xf numFmtId="0" fontId="114" fillId="0" borderId="11" xfId="0" applyFont="1" applyBorder="1" applyAlignment="1">
      <alignment wrapText="1"/>
    </xf>
    <xf numFmtId="167" fontId="114" fillId="0" borderId="65" xfId="0" applyNumberFormat="1" applyFont="1" applyBorder="1" applyAlignment="1">
      <alignment horizontal="center"/>
    </xf>
    <xf numFmtId="0" fontId="117" fillId="0" borderId="11" xfId="0" applyFont="1" applyBorder="1" applyAlignment="1">
      <alignment horizontal="right" wrapText="1"/>
    </xf>
    <xf numFmtId="0" fontId="117" fillId="0" borderId="11" xfId="0" applyFont="1" applyBorder="1" applyAlignment="1">
      <alignment wrapText="1"/>
    </xf>
    <xf numFmtId="193" fontId="117" fillId="0" borderId="13" xfId="0" applyNumberFormat="1" applyFont="1" applyBorder="1" applyAlignment="1">
      <alignment vertical="center"/>
    </xf>
    <xf numFmtId="193" fontId="114" fillId="36" borderId="13" xfId="0" applyNumberFormat="1" applyFont="1" applyFill="1" applyBorder="1" applyAlignment="1">
      <alignment vertical="center"/>
    </xf>
    <xf numFmtId="193" fontId="114" fillId="0" borderId="13" xfId="0" applyNumberFormat="1" applyFont="1" applyBorder="1" applyAlignment="1">
      <alignment vertical="center"/>
    </xf>
    <xf numFmtId="0" fontId="114" fillId="0" borderId="12" xfId="0" applyFont="1" applyBorder="1" applyAlignment="1">
      <alignment wrapText="1"/>
    </xf>
    <xf numFmtId="193" fontId="114" fillId="0" borderId="14" xfId="0" applyNumberFormat="1" applyFont="1" applyBorder="1" applyAlignment="1">
      <alignment vertical="center"/>
    </xf>
    <xf numFmtId="167" fontId="114" fillId="0" borderId="68" xfId="0" applyNumberFormat="1" applyFont="1" applyBorder="1" applyAlignment="1">
      <alignment horizontal="center"/>
    </xf>
    <xf numFmtId="0" fontId="113" fillId="36" borderId="15" xfId="0" applyFont="1" applyFill="1" applyBorder="1" applyAlignment="1">
      <alignment wrapText="1"/>
    </xf>
    <xf numFmtId="167" fontId="113" fillId="36" borderId="60" xfId="0" applyNumberFormat="1" applyFont="1" applyFill="1" applyBorder="1" applyAlignment="1">
      <alignment horizontal="center"/>
    </xf>
    <xf numFmtId="193" fontId="114" fillId="0" borderId="17" xfId="0" applyNumberFormat="1" applyFont="1" applyBorder="1" applyAlignment="1">
      <alignment vertical="center"/>
    </xf>
    <xf numFmtId="167" fontId="114" fillId="0" borderId="64" xfId="0" applyNumberFormat="1" applyFont="1" applyBorder="1" applyAlignment="1">
      <alignment horizontal="center"/>
    </xf>
    <xf numFmtId="0" fontId="117" fillId="0" borderId="12" xfId="0" applyFont="1" applyBorder="1" applyAlignment="1">
      <alignment horizontal="right" wrapText="1"/>
    </xf>
    <xf numFmtId="193" fontId="117" fillId="0" borderId="14" xfId="0" applyNumberFormat="1" applyFont="1" applyBorder="1" applyAlignment="1">
      <alignment vertical="center"/>
    </xf>
    <xf numFmtId="167" fontId="114" fillId="0" borderId="69" xfId="0" applyNumberFormat="1" applyFont="1" applyBorder="1" applyAlignment="1">
      <alignment horizontal="center"/>
    </xf>
    <xf numFmtId="0" fontId="114" fillId="0" borderId="24" xfId="0" applyFont="1" applyBorder="1" applyAlignment="1">
      <alignment horizontal="center"/>
    </xf>
    <xf numFmtId="0" fontId="113" fillId="36" borderId="61" xfId="0" applyFont="1" applyFill="1" applyBorder="1" applyAlignment="1">
      <alignment wrapText="1"/>
    </xf>
    <xf numFmtId="193" fontId="113" fillId="36" borderId="62" xfId="0" applyNumberFormat="1" applyFont="1" applyFill="1" applyBorder="1" applyAlignment="1">
      <alignment vertical="center"/>
    </xf>
    <xf numFmtId="167" fontId="113" fillId="36" borderId="63" xfId="0" applyNumberFormat="1" applyFont="1" applyFill="1" applyBorder="1" applyAlignment="1">
      <alignment horizont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5"/>
      <c r="B1" s="213" t="s">
        <v>354</v>
      </c>
      <c r="C1" s="165"/>
    </row>
    <row r="2" spans="1:3">
      <c r="A2" s="214">
        <v>1</v>
      </c>
      <c r="B2" s="366" t="s">
        <v>355</v>
      </c>
      <c r="C2" s="101" t="s">
        <v>492</v>
      </c>
    </row>
    <row r="3" spans="1:3">
      <c r="A3" s="214">
        <v>2</v>
      </c>
      <c r="B3" s="367" t="s">
        <v>351</v>
      </c>
      <c r="C3" s="101" t="s">
        <v>493</v>
      </c>
    </row>
    <row r="4" spans="1:3">
      <c r="A4" s="214">
        <v>3</v>
      </c>
      <c r="B4" s="368" t="s">
        <v>356</v>
      </c>
      <c r="C4" s="101" t="s">
        <v>512</v>
      </c>
    </row>
    <row r="5" spans="1:3">
      <c r="A5" s="215">
        <v>4</v>
      </c>
      <c r="B5" s="369" t="s">
        <v>352</v>
      </c>
      <c r="C5" s="101" t="s">
        <v>494</v>
      </c>
    </row>
    <row r="6" spans="1:3" s="216" customFormat="1" ht="45.75" customHeight="1">
      <c r="A6" s="531" t="s">
        <v>431</v>
      </c>
      <c r="B6" s="532"/>
      <c r="C6" s="532"/>
    </row>
    <row r="7" spans="1:3" ht="15">
      <c r="A7" s="217" t="s">
        <v>34</v>
      </c>
      <c r="B7" s="213" t="s">
        <v>353</v>
      </c>
    </row>
    <row r="8" spans="1:3">
      <c r="A8" s="165">
        <v>1</v>
      </c>
      <c r="B8" s="259" t="s">
        <v>25</v>
      </c>
    </row>
    <row r="9" spans="1:3">
      <c r="A9" s="165">
        <v>2</v>
      </c>
      <c r="B9" s="260" t="s">
        <v>26</v>
      </c>
    </row>
    <row r="10" spans="1:3">
      <c r="A10" s="165">
        <v>3</v>
      </c>
      <c r="B10" s="260" t="s">
        <v>27</v>
      </c>
    </row>
    <row r="11" spans="1:3">
      <c r="A11" s="165">
        <v>4</v>
      </c>
      <c r="B11" s="260" t="s">
        <v>28</v>
      </c>
      <c r="C11" s="106"/>
    </row>
    <row r="12" spans="1:3">
      <c r="A12" s="165">
        <v>5</v>
      </c>
      <c r="B12" s="260" t="s">
        <v>29</v>
      </c>
    </row>
    <row r="13" spans="1:3">
      <c r="A13" s="165">
        <v>6</v>
      </c>
      <c r="B13" s="261" t="s">
        <v>363</v>
      </c>
    </row>
    <row r="14" spans="1:3">
      <c r="A14" s="165">
        <v>7</v>
      </c>
      <c r="B14" s="260" t="s">
        <v>357</v>
      </c>
    </row>
    <row r="15" spans="1:3">
      <c r="A15" s="165">
        <v>8</v>
      </c>
      <c r="B15" s="260" t="s">
        <v>358</v>
      </c>
    </row>
    <row r="16" spans="1:3">
      <c r="A16" s="165">
        <v>9</v>
      </c>
      <c r="B16" s="260" t="s">
        <v>30</v>
      </c>
    </row>
    <row r="17" spans="1:2">
      <c r="A17" s="365" t="s">
        <v>430</v>
      </c>
      <c r="B17" s="364" t="s">
        <v>416</v>
      </c>
    </row>
    <row r="18" spans="1:2">
      <c r="A18" s="165">
        <v>10</v>
      </c>
      <c r="B18" s="260" t="s">
        <v>31</v>
      </c>
    </row>
    <row r="19" spans="1:2">
      <c r="A19" s="165">
        <v>11</v>
      </c>
      <c r="B19" s="261" t="s">
        <v>359</v>
      </c>
    </row>
    <row r="20" spans="1:2">
      <c r="A20" s="165">
        <v>12</v>
      </c>
      <c r="B20" s="261" t="s">
        <v>32</v>
      </c>
    </row>
    <row r="21" spans="1:2">
      <c r="A21" s="422">
        <v>13</v>
      </c>
      <c r="B21" s="423" t="s">
        <v>360</v>
      </c>
    </row>
    <row r="22" spans="1:2">
      <c r="A22" s="422">
        <v>14</v>
      </c>
      <c r="B22" s="424" t="s">
        <v>387</v>
      </c>
    </row>
    <row r="23" spans="1:2">
      <c r="A23" s="425">
        <v>15</v>
      </c>
      <c r="B23" s="426" t="s">
        <v>33</v>
      </c>
    </row>
    <row r="24" spans="1:2">
      <c r="A24" s="425">
        <v>15.1</v>
      </c>
      <c r="B24" s="427" t="s">
        <v>444</v>
      </c>
    </row>
    <row r="25" spans="1:2">
      <c r="A25" s="109"/>
      <c r="B25" s="20"/>
    </row>
    <row r="26" spans="1:2">
      <c r="A26" s="109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9.5703125" style="109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Bank of Georgia</v>
      </c>
    </row>
    <row r="2" spans="1:3" s="96" customFormat="1" ht="15.75" customHeight="1">
      <c r="A2" s="96" t="s">
        <v>36</v>
      </c>
      <c r="B2" s="470">
        <f>'1. key ratios '!B2</f>
        <v>43555</v>
      </c>
    </row>
    <row r="3" spans="1:3" s="96" customFormat="1" ht="15.75" customHeight="1"/>
    <row r="4" spans="1:3" ht="13.5" thickBot="1">
      <c r="A4" s="109" t="s">
        <v>255</v>
      </c>
      <c r="B4" s="146" t="s">
        <v>254</v>
      </c>
    </row>
    <row r="5" spans="1:3">
      <c r="A5" s="110" t="s">
        <v>11</v>
      </c>
      <c r="B5" s="111"/>
      <c r="C5" s="112" t="s">
        <v>78</v>
      </c>
    </row>
    <row r="6" spans="1:3">
      <c r="A6" s="113">
        <v>1</v>
      </c>
      <c r="B6" s="114" t="s">
        <v>253</v>
      </c>
      <c r="C6" s="115">
        <f>SUM(C7:C11)</f>
        <v>1583862606.9000001</v>
      </c>
    </row>
    <row r="7" spans="1:3">
      <c r="A7" s="113">
        <v>2</v>
      </c>
      <c r="B7" s="116" t="s">
        <v>252</v>
      </c>
      <c r="C7" s="117">
        <v>27993660.18</v>
      </c>
    </row>
    <row r="8" spans="1:3">
      <c r="A8" s="113">
        <v>3</v>
      </c>
      <c r="B8" s="118" t="s">
        <v>251</v>
      </c>
      <c r="C8" s="117">
        <v>187192606.72</v>
      </c>
    </row>
    <row r="9" spans="1:3">
      <c r="A9" s="113">
        <v>4</v>
      </c>
      <c r="B9" s="118" t="s">
        <v>250</v>
      </c>
      <c r="C9" s="117">
        <v>33989994</v>
      </c>
    </row>
    <row r="10" spans="1:3">
      <c r="A10" s="113">
        <v>5</v>
      </c>
      <c r="B10" s="118" t="s">
        <v>249</v>
      </c>
      <c r="C10" s="117">
        <v>0</v>
      </c>
    </row>
    <row r="11" spans="1:3">
      <c r="A11" s="113">
        <v>6</v>
      </c>
      <c r="B11" s="119" t="s">
        <v>248</v>
      </c>
      <c r="C11" s="117">
        <v>1334686346</v>
      </c>
    </row>
    <row r="12" spans="1:3" s="81" customFormat="1">
      <c r="A12" s="113">
        <v>7</v>
      </c>
      <c r="B12" s="114" t="s">
        <v>247</v>
      </c>
      <c r="C12" s="120">
        <f>SUM(C13:C27)</f>
        <v>129829025.80000001</v>
      </c>
    </row>
    <row r="13" spans="1:3" s="81" customFormat="1">
      <c r="A13" s="113">
        <v>8</v>
      </c>
      <c r="B13" s="121" t="s">
        <v>246</v>
      </c>
      <c r="C13" s="122">
        <v>33989994</v>
      </c>
    </row>
    <row r="14" spans="1:3" s="81" customFormat="1" ht="25.5">
      <c r="A14" s="113">
        <v>9</v>
      </c>
      <c r="B14" s="123" t="s">
        <v>245</v>
      </c>
      <c r="C14" s="122">
        <v>0</v>
      </c>
    </row>
    <row r="15" spans="1:3" s="81" customFormat="1">
      <c r="A15" s="113">
        <v>10</v>
      </c>
      <c r="B15" s="124" t="s">
        <v>244</v>
      </c>
      <c r="C15" s="122">
        <v>82382103.420000002</v>
      </c>
    </row>
    <row r="16" spans="1:3" s="81" customFormat="1">
      <c r="A16" s="113">
        <v>11</v>
      </c>
      <c r="B16" s="125" t="s">
        <v>243</v>
      </c>
      <c r="C16" s="122">
        <v>0</v>
      </c>
    </row>
    <row r="17" spans="1:3" s="81" customFormat="1">
      <c r="A17" s="113">
        <v>12</v>
      </c>
      <c r="B17" s="124" t="s">
        <v>242</v>
      </c>
      <c r="C17" s="122">
        <v>1260564.2</v>
      </c>
    </row>
    <row r="18" spans="1:3" s="81" customFormat="1">
      <c r="A18" s="113">
        <v>13</v>
      </c>
      <c r="B18" s="124" t="s">
        <v>241</v>
      </c>
      <c r="C18" s="122">
        <v>0</v>
      </c>
    </row>
    <row r="19" spans="1:3" s="81" customFormat="1">
      <c r="A19" s="113">
        <v>14</v>
      </c>
      <c r="B19" s="124" t="s">
        <v>240</v>
      </c>
      <c r="C19" s="122">
        <v>0</v>
      </c>
    </row>
    <row r="20" spans="1:3" s="81" customFormat="1">
      <c r="A20" s="113">
        <v>15</v>
      </c>
      <c r="B20" s="124" t="s">
        <v>239</v>
      </c>
      <c r="C20" s="122">
        <v>0</v>
      </c>
    </row>
    <row r="21" spans="1:3" s="81" customFormat="1" ht="25.5">
      <c r="A21" s="113">
        <v>16</v>
      </c>
      <c r="B21" s="123" t="s">
        <v>238</v>
      </c>
      <c r="C21" s="122">
        <v>0</v>
      </c>
    </row>
    <row r="22" spans="1:3" s="81" customFormat="1">
      <c r="A22" s="113">
        <v>17</v>
      </c>
      <c r="B22" s="126" t="s">
        <v>237</v>
      </c>
      <c r="C22" s="122">
        <v>12196364.18</v>
      </c>
    </row>
    <row r="23" spans="1:3" s="81" customFormat="1">
      <c r="A23" s="113">
        <v>18</v>
      </c>
      <c r="B23" s="123" t="s">
        <v>236</v>
      </c>
      <c r="C23" s="122">
        <v>0</v>
      </c>
    </row>
    <row r="24" spans="1:3" s="81" customFormat="1" ht="25.5">
      <c r="A24" s="113">
        <v>19</v>
      </c>
      <c r="B24" s="123" t="s">
        <v>213</v>
      </c>
      <c r="C24" s="122">
        <v>0</v>
      </c>
    </row>
    <row r="25" spans="1:3" s="81" customFormat="1">
      <c r="A25" s="113">
        <v>20</v>
      </c>
      <c r="B25" s="127" t="s">
        <v>235</v>
      </c>
      <c r="C25" s="122">
        <v>0</v>
      </c>
    </row>
    <row r="26" spans="1:3" s="81" customFormat="1">
      <c r="A26" s="113">
        <v>21</v>
      </c>
      <c r="B26" s="127" t="s">
        <v>234</v>
      </c>
      <c r="C26" s="122">
        <v>0</v>
      </c>
    </row>
    <row r="27" spans="1:3" s="81" customFormat="1">
      <c r="A27" s="113">
        <v>22</v>
      </c>
      <c r="B27" s="127" t="s">
        <v>233</v>
      </c>
      <c r="C27" s="122">
        <v>0</v>
      </c>
    </row>
    <row r="28" spans="1:3" s="81" customFormat="1">
      <c r="A28" s="113">
        <v>23</v>
      </c>
      <c r="B28" s="128" t="s">
        <v>232</v>
      </c>
      <c r="C28" s="120">
        <f>C6-C12</f>
        <v>1454033581.1000001</v>
      </c>
    </row>
    <row r="29" spans="1:3" s="81" customFormat="1">
      <c r="A29" s="129"/>
      <c r="B29" s="130"/>
      <c r="C29" s="122"/>
    </row>
    <row r="30" spans="1:3" s="81" customFormat="1">
      <c r="A30" s="129">
        <v>24</v>
      </c>
      <c r="B30" s="128" t="s">
        <v>231</v>
      </c>
      <c r="C30" s="120">
        <f>C31+C34</f>
        <v>0</v>
      </c>
    </row>
    <row r="31" spans="1:3" s="81" customFormat="1">
      <c r="A31" s="129">
        <v>25</v>
      </c>
      <c r="B31" s="118" t="s">
        <v>230</v>
      </c>
      <c r="C31" s="131">
        <f>C32+C33</f>
        <v>0</v>
      </c>
    </row>
    <row r="32" spans="1:3" s="81" customFormat="1">
      <c r="A32" s="129">
        <v>26</v>
      </c>
      <c r="B32" s="132" t="s">
        <v>312</v>
      </c>
      <c r="C32" s="122"/>
    </row>
    <row r="33" spans="1:3" s="81" customFormat="1">
      <c r="A33" s="129">
        <v>27</v>
      </c>
      <c r="B33" s="132" t="s">
        <v>229</v>
      </c>
      <c r="C33" s="122"/>
    </row>
    <row r="34" spans="1:3" s="81" customFormat="1">
      <c r="A34" s="129">
        <v>28</v>
      </c>
      <c r="B34" s="118" t="s">
        <v>228</v>
      </c>
      <c r="C34" s="122"/>
    </row>
    <row r="35" spans="1:3" s="81" customFormat="1">
      <c r="A35" s="129">
        <v>29</v>
      </c>
      <c r="B35" s="128" t="s">
        <v>227</v>
      </c>
      <c r="C35" s="120">
        <f>SUM(C36:C40)</f>
        <v>0</v>
      </c>
    </row>
    <row r="36" spans="1:3" s="81" customFormat="1">
      <c r="A36" s="129">
        <v>30</v>
      </c>
      <c r="B36" s="123" t="s">
        <v>226</v>
      </c>
      <c r="C36" s="122"/>
    </row>
    <row r="37" spans="1:3" s="81" customFormat="1">
      <c r="A37" s="129">
        <v>31</v>
      </c>
      <c r="B37" s="124" t="s">
        <v>225</v>
      </c>
      <c r="C37" s="122"/>
    </row>
    <row r="38" spans="1:3" s="81" customFormat="1" ht="25.5">
      <c r="A38" s="129">
        <v>32</v>
      </c>
      <c r="B38" s="123" t="s">
        <v>224</v>
      </c>
      <c r="C38" s="122"/>
    </row>
    <row r="39" spans="1:3" s="81" customFormat="1" ht="25.5">
      <c r="A39" s="129">
        <v>33</v>
      </c>
      <c r="B39" s="123" t="s">
        <v>213</v>
      </c>
      <c r="C39" s="122"/>
    </row>
    <row r="40" spans="1:3" s="81" customFormat="1">
      <c r="A40" s="129">
        <v>34</v>
      </c>
      <c r="B40" s="127" t="s">
        <v>223</v>
      </c>
      <c r="C40" s="122"/>
    </row>
    <row r="41" spans="1:3" s="81" customFormat="1">
      <c r="A41" s="129">
        <v>35</v>
      </c>
      <c r="B41" s="128" t="s">
        <v>222</v>
      </c>
      <c r="C41" s="120">
        <f>C30-C35</f>
        <v>0</v>
      </c>
    </row>
    <row r="42" spans="1:3" s="81" customFormat="1">
      <c r="A42" s="129"/>
      <c r="B42" s="130"/>
      <c r="C42" s="122"/>
    </row>
    <row r="43" spans="1:3" s="81" customFormat="1">
      <c r="A43" s="129">
        <v>36</v>
      </c>
      <c r="B43" s="133" t="s">
        <v>221</v>
      </c>
      <c r="C43" s="120">
        <f>SUM(C44:C46)</f>
        <v>506357500.46887219</v>
      </c>
    </row>
    <row r="44" spans="1:3" s="81" customFormat="1">
      <c r="A44" s="129">
        <v>37</v>
      </c>
      <c r="B44" s="118" t="s">
        <v>220</v>
      </c>
      <c r="C44" s="122">
        <v>382178800</v>
      </c>
    </row>
    <row r="45" spans="1:3" s="81" customFormat="1">
      <c r="A45" s="129">
        <v>38</v>
      </c>
      <c r="B45" s="118" t="s">
        <v>219</v>
      </c>
      <c r="C45" s="122">
        <v>0</v>
      </c>
    </row>
    <row r="46" spans="1:3" s="81" customFormat="1">
      <c r="A46" s="129">
        <v>39</v>
      </c>
      <c r="B46" s="118" t="s">
        <v>218</v>
      </c>
      <c r="C46" s="122">
        <v>124178700.46887217</v>
      </c>
    </row>
    <row r="47" spans="1:3" s="81" customFormat="1">
      <c r="A47" s="129">
        <v>40</v>
      </c>
      <c r="B47" s="133" t="s">
        <v>217</v>
      </c>
      <c r="C47" s="120">
        <f>SUM(C48:C51)</f>
        <v>0</v>
      </c>
    </row>
    <row r="48" spans="1:3" s="81" customFormat="1">
      <c r="A48" s="129">
        <v>41</v>
      </c>
      <c r="B48" s="123" t="s">
        <v>216</v>
      </c>
      <c r="C48" s="122"/>
    </row>
    <row r="49" spans="1:3" s="81" customFormat="1">
      <c r="A49" s="129">
        <v>42</v>
      </c>
      <c r="B49" s="124" t="s">
        <v>215</v>
      </c>
      <c r="C49" s="122"/>
    </row>
    <row r="50" spans="1:3" s="81" customFormat="1">
      <c r="A50" s="129">
        <v>43</v>
      </c>
      <c r="B50" s="123" t="s">
        <v>214</v>
      </c>
      <c r="C50" s="122"/>
    </row>
    <row r="51" spans="1:3" s="81" customFormat="1" ht="25.5">
      <c r="A51" s="129">
        <v>44</v>
      </c>
      <c r="B51" s="123" t="s">
        <v>213</v>
      </c>
      <c r="C51" s="122"/>
    </row>
    <row r="52" spans="1:3" s="81" customFormat="1" ht="13.5" thickBot="1">
      <c r="A52" s="134">
        <v>45</v>
      </c>
      <c r="B52" s="135" t="s">
        <v>212</v>
      </c>
      <c r="C52" s="136">
        <f>C43-C47</f>
        <v>506357500.46887219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showGridLines="0" workbookViewId="0"/>
  </sheetViews>
  <sheetFormatPr defaultColWidth="9.140625" defaultRowHeight="12.75"/>
  <cols>
    <col min="1" max="1" width="9.42578125" style="273" bestFit="1" customWidth="1"/>
    <col min="2" max="2" width="59" style="273" customWidth="1"/>
    <col min="3" max="3" width="16.7109375" style="273" bestFit="1" customWidth="1"/>
    <col min="4" max="4" width="15.7109375" style="273" bestFit="1" customWidth="1"/>
    <col min="5" max="16384" width="9.140625" style="273"/>
  </cols>
  <sheetData>
    <row r="1" spans="1:4" ht="15">
      <c r="A1" s="338" t="s">
        <v>35</v>
      </c>
      <c r="B1" s="339" t="str">
        <f>'Info '!C2</f>
        <v>Bank of Georgia</v>
      </c>
    </row>
    <row r="2" spans="1:4" s="242" customFormat="1" ht="15.75" customHeight="1">
      <c r="A2" s="242" t="s">
        <v>36</v>
      </c>
      <c r="B2" s="471">
        <f>'1. key ratios '!B2</f>
        <v>43555</v>
      </c>
    </row>
    <row r="3" spans="1:4" s="242" customFormat="1" ht="15.75" customHeight="1"/>
    <row r="4" spans="1:4" ht="13.5" thickBot="1">
      <c r="A4" s="300" t="s">
        <v>415</v>
      </c>
      <c r="B4" s="347" t="s">
        <v>416</v>
      </c>
    </row>
    <row r="5" spans="1:4" s="348" customFormat="1" ht="12.75" customHeight="1">
      <c r="A5" s="420"/>
      <c r="B5" s="421" t="s">
        <v>419</v>
      </c>
      <c r="C5" s="340" t="s">
        <v>417</v>
      </c>
      <c r="D5" s="341" t="s">
        <v>418</v>
      </c>
    </row>
    <row r="6" spans="1:4" s="349" customFormat="1">
      <c r="A6" s="342">
        <v>1</v>
      </c>
      <c r="B6" s="416" t="s">
        <v>420</v>
      </c>
      <c r="C6" s="416"/>
      <c r="D6" s="343"/>
    </row>
    <row r="7" spans="1:4" s="349" customFormat="1">
      <c r="A7" s="344" t="s">
        <v>406</v>
      </c>
      <c r="B7" s="417" t="s">
        <v>421</v>
      </c>
      <c r="C7" s="409">
        <v>4.4999999999999998E-2</v>
      </c>
      <c r="D7" s="476">
        <v>515724417.17525584</v>
      </c>
    </row>
    <row r="8" spans="1:4" s="349" customFormat="1">
      <c r="A8" s="344" t="s">
        <v>407</v>
      </c>
      <c r="B8" s="417" t="s">
        <v>422</v>
      </c>
      <c r="C8" s="410">
        <v>0.06</v>
      </c>
      <c r="D8" s="476">
        <v>687632556.23367453</v>
      </c>
    </row>
    <row r="9" spans="1:4" s="349" customFormat="1">
      <c r="A9" s="344" t="s">
        <v>408</v>
      </c>
      <c r="B9" s="417" t="s">
        <v>423</v>
      </c>
      <c r="C9" s="410">
        <v>0.08</v>
      </c>
      <c r="D9" s="476">
        <v>916843408.311566</v>
      </c>
    </row>
    <row r="10" spans="1:4" s="349" customFormat="1">
      <c r="A10" s="342" t="s">
        <v>409</v>
      </c>
      <c r="B10" s="416" t="s">
        <v>424</v>
      </c>
      <c r="C10" s="411"/>
      <c r="D10" s="477"/>
    </row>
    <row r="11" spans="1:4" s="350" customFormat="1">
      <c r="A11" s="345" t="s">
        <v>410</v>
      </c>
      <c r="B11" s="408" t="s">
        <v>425</v>
      </c>
      <c r="C11" s="412">
        <v>2.5000000000000001E-2</v>
      </c>
      <c r="D11" s="476">
        <v>286513565.09736437</v>
      </c>
    </row>
    <row r="12" spans="1:4" s="350" customFormat="1">
      <c r="A12" s="345" t="s">
        <v>411</v>
      </c>
      <c r="B12" s="408" t="s">
        <v>426</v>
      </c>
      <c r="C12" s="412">
        <v>0</v>
      </c>
      <c r="D12" s="476">
        <v>0</v>
      </c>
    </row>
    <row r="13" spans="1:4" s="350" customFormat="1">
      <c r="A13" s="345" t="s">
        <v>412</v>
      </c>
      <c r="B13" s="408" t="s">
        <v>427</v>
      </c>
      <c r="C13" s="412">
        <v>0.01</v>
      </c>
      <c r="D13" s="476">
        <v>114605426.03894575</v>
      </c>
    </row>
    <row r="14" spans="1:4" s="350" customFormat="1">
      <c r="A14" s="342" t="s">
        <v>413</v>
      </c>
      <c r="B14" s="416" t="s">
        <v>489</v>
      </c>
      <c r="C14" s="413"/>
      <c r="D14" s="477"/>
    </row>
    <row r="15" spans="1:4" s="350" customFormat="1">
      <c r="A15" s="345">
        <v>3.1</v>
      </c>
      <c r="B15" s="408" t="s">
        <v>432</v>
      </c>
      <c r="C15" s="412">
        <v>1.5990537166758259E-2</v>
      </c>
      <c r="D15" s="476">
        <v>183260232.45879269</v>
      </c>
    </row>
    <row r="16" spans="1:4" s="350" customFormat="1">
      <c r="A16" s="345">
        <v>3.2</v>
      </c>
      <c r="B16" s="408" t="s">
        <v>433</v>
      </c>
      <c r="C16" s="412">
        <v>2.1394419456305269E-2</v>
      </c>
      <c r="D16" s="476">
        <v>245191655.66457754</v>
      </c>
    </row>
    <row r="17" spans="1:6" s="349" customFormat="1">
      <c r="A17" s="345">
        <v>3.3</v>
      </c>
      <c r="B17" s="408" t="s">
        <v>434</v>
      </c>
      <c r="C17" s="412">
        <v>4.616692926376418E-2</v>
      </c>
      <c r="D17" s="476">
        <v>529098059.71835661</v>
      </c>
    </row>
    <row r="18" spans="1:6" s="348" customFormat="1" ht="12.75" customHeight="1">
      <c r="A18" s="418"/>
      <c r="B18" s="419" t="s">
        <v>488</v>
      </c>
      <c r="C18" s="414" t="s">
        <v>490</v>
      </c>
      <c r="D18" s="478" t="s">
        <v>491</v>
      </c>
    </row>
    <row r="19" spans="1:6" s="349" customFormat="1">
      <c r="A19" s="346">
        <v>4</v>
      </c>
      <c r="B19" s="408" t="s">
        <v>428</v>
      </c>
      <c r="C19" s="412">
        <v>9.5990537166758261E-2</v>
      </c>
      <c r="D19" s="476">
        <v>1100103640.7703588</v>
      </c>
    </row>
    <row r="20" spans="1:6" s="349" customFormat="1">
      <c r="A20" s="346">
        <v>5</v>
      </c>
      <c r="B20" s="408" t="s">
        <v>144</v>
      </c>
      <c r="C20" s="412">
        <v>0.11639441945630526</v>
      </c>
      <c r="D20" s="476">
        <v>1333943203.0345621</v>
      </c>
    </row>
    <row r="21" spans="1:6" s="349" customFormat="1" ht="13.5" thickBot="1">
      <c r="A21" s="351" t="s">
        <v>414</v>
      </c>
      <c r="B21" s="352" t="s">
        <v>429</v>
      </c>
      <c r="C21" s="415">
        <v>0.16116692926376419</v>
      </c>
      <c r="D21" s="479">
        <v>1847060459.1662328</v>
      </c>
    </row>
    <row r="22" spans="1:6">
      <c r="F22" s="30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6" sqref="B6"/>
    </sheetView>
  </sheetViews>
  <sheetFormatPr defaultColWidth="9.140625" defaultRowHeight="15.75"/>
  <cols>
    <col min="1" max="1" width="10.7109375" style="482" customWidth="1"/>
    <col min="2" max="2" width="91.85546875" style="482" customWidth="1"/>
    <col min="3" max="3" width="53.140625" style="482" customWidth="1"/>
    <col min="4" max="4" width="32.28515625" style="482" customWidth="1"/>
    <col min="5" max="5" width="9.42578125" style="5" customWidth="1"/>
    <col min="6" max="16384" width="9.140625" style="5"/>
  </cols>
  <sheetData>
    <row r="1" spans="1:6">
      <c r="A1" s="338" t="s">
        <v>35</v>
      </c>
      <c r="B1" s="481" t="str">
        <f>'Info '!C2</f>
        <v>Bank of Georgia</v>
      </c>
      <c r="E1" s="4"/>
      <c r="F1" s="4"/>
    </row>
    <row r="2" spans="1:6" s="96" customFormat="1" ht="15.75" customHeight="1">
      <c r="A2" s="242" t="s">
        <v>36</v>
      </c>
      <c r="B2" s="471">
        <f>'1. key ratios '!B2</f>
        <v>43555</v>
      </c>
      <c r="C2" s="242"/>
      <c r="D2" s="242"/>
    </row>
    <row r="3" spans="1:6" s="96" customFormat="1" ht="15.75" customHeight="1">
      <c r="A3" s="483"/>
      <c r="B3" s="242"/>
      <c r="C3" s="242"/>
      <c r="D3" s="242"/>
    </row>
    <row r="4" spans="1:6" s="96" customFormat="1" ht="15.75" customHeight="1" thickBot="1">
      <c r="A4" s="242" t="s">
        <v>90</v>
      </c>
      <c r="B4" s="484" t="s">
        <v>296</v>
      </c>
      <c r="C4" s="242"/>
      <c r="D4" s="485" t="s">
        <v>78</v>
      </c>
    </row>
    <row r="5" spans="1:6" ht="25.5">
      <c r="A5" s="486" t="s">
        <v>11</v>
      </c>
      <c r="B5" s="487" t="s">
        <v>350</v>
      </c>
      <c r="C5" s="428" t="s">
        <v>97</v>
      </c>
      <c r="D5" s="488" t="s">
        <v>98</v>
      </c>
    </row>
    <row r="6" spans="1:6">
      <c r="A6" s="489">
        <v>1</v>
      </c>
      <c r="B6" s="490" t="s">
        <v>40</v>
      </c>
      <c r="C6" s="491">
        <v>500293942.94999999</v>
      </c>
      <c r="D6" s="492"/>
      <c r="E6" s="137"/>
    </row>
    <row r="7" spans="1:6">
      <c r="A7" s="489">
        <v>2</v>
      </c>
      <c r="B7" s="493" t="s">
        <v>41</v>
      </c>
      <c r="C7" s="491">
        <v>1360272802.0800002</v>
      </c>
      <c r="D7" s="494"/>
      <c r="E7" s="137"/>
    </row>
    <row r="8" spans="1:6">
      <c r="A8" s="489">
        <v>3</v>
      </c>
      <c r="B8" s="493" t="s">
        <v>42</v>
      </c>
      <c r="C8" s="491">
        <v>616200372.5200001</v>
      </c>
      <c r="D8" s="494"/>
      <c r="E8" s="137"/>
    </row>
    <row r="9" spans="1:6">
      <c r="A9" s="489">
        <v>4</v>
      </c>
      <c r="B9" s="493" t="s">
        <v>43</v>
      </c>
      <c r="C9" s="491">
        <v>303.24</v>
      </c>
      <c r="D9" s="494"/>
      <c r="E9" s="137"/>
    </row>
    <row r="10" spans="1:6">
      <c r="A10" s="489">
        <v>5</v>
      </c>
      <c r="B10" s="493" t="s">
        <v>44</v>
      </c>
      <c r="C10" s="491">
        <v>1745756023.0128999</v>
      </c>
      <c r="D10" s="494"/>
      <c r="E10" s="137"/>
    </row>
    <row r="11" spans="1:6">
      <c r="A11" s="489"/>
      <c r="B11" s="495" t="s">
        <v>516</v>
      </c>
      <c r="C11" s="491">
        <v>-976030</v>
      </c>
      <c r="D11" s="494"/>
      <c r="E11" s="138"/>
    </row>
    <row r="12" spans="1:6">
      <c r="A12" s="489">
        <v>6.1</v>
      </c>
      <c r="B12" s="493" t="s">
        <v>45</v>
      </c>
      <c r="C12" s="491">
        <v>9068262035.3768005</v>
      </c>
      <c r="D12" s="494"/>
      <c r="E12" s="138"/>
    </row>
    <row r="13" spans="1:6">
      <c r="A13" s="489">
        <v>6.2</v>
      </c>
      <c r="B13" s="496" t="s">
        <v>46</v>
      </c>
      <c r="C13" s="497">
        <v>-435783627.59670001</v>
      </c>
      <c r="D13" s="494"/>
      <c r="E13" s="137"/>
    </row>
    <row r="14" spans="1:6">
      <c r="A14" s="489" t="s">
        <v>514</v>
      </c>
      <c r="B14" s="495" t="s">
        <v>513</v>
      </c>
      <c r="C14" s="497">
        <v>-162521671.296</v>
      </c>
      <c r="D14" s="494"/>
      <c r="E14" s="137"/>
    </row>
    <row r="15" spans="1:6">
      <c r="A15" s="489">
        <v>6</v>
      </c>
      <c r="B15" s="493" t="s">
        <v>47</v>
      </c>
      <c r="C15" s="498">
        <f>C12+C13</f>
        <v>8632478407.7800999</v>
      </c>
      <c r="D15" s="494"/>
      <c r="E15" s="137"/>
    </row>
    <row r="16" spans="1:6">
      <c r="A16" s="489">
        <v>7</v>
      </c>
      <c r="B16" s="493" t="s">
        <v>48</v>
      </c>
      <c r="C16" s="499">
        <v>95423419.4428</v>
      </c>
      <c r="D16" s="494"/>
      <c r="E16" s="137"/>
    </row>
    <row r="17" spans="1:5">
      <c r="A17" s="489">
        <v>8</v>
      </c>
      <c r="B17" s="493" t="s">
        <v>208</v>
      </c>
      <c r="C17" s="499">
        <v>67493281.035000011</v>
      </c>
      <c r="D17" s="494"/>
      <c r="E17" s="137"/>
    </row>
    <row r="18" spans="1:5">
      <c r="A18" s="489">
        <v>9</v>
      </c>
      <c r="B18" s="493" t="s">
        <v>49</v>
      </c>
      <c r="C18" s="499">
        <v>134188066.84</v>
      </c>
      <c r="D18" s="494"/>
      <c r="E18" s="137"/>
    </row>
    <row r="19" spans="1:5">
      <c r="A19" s="489">
        <v>9.1</v>
      </c>
      <c r="B19" s="495" t="s">
        <v>93</v>
      </c>
      <c r="C19" s="497">
        <v>12196364.18</v>
      </c>
      <c r="D19" s="494"/>
      <c r="E19" s="137"/>
    </row>
    <row r="20" spans="1:5">
      <c r="A20" s="489">
        <v>9.1999999999999993</v>
      </c>
      <c r="B20" s="495" t="s">
        <v>94</v>
      </c>
      <c r="C20" s="497">
        <v>0</v>
      </c>
      <c r="D20" s="494"/>
      <c r="E20" s="137"/>
    </row>
    <row r="21" spans="1:5">
      <c r="A21" s="489">
        <v>9.3000000000000007</v>
      </c>
      <c r="B21" s="495" t="s">
        <v>278</v>
      </c>
      <c r="C21" s="497">
        <v>0</v>
      </c>
      <c r="D21" s="494"/>
      <c r="E21" s="137"/>
    </row>
    <row r="22" spans="1:5">
      <c r="A22" s="489">
        <v>10</v>
      </c>
      <c r="B22" s="493" t="s">
        <v>50</v>
      </c>
      <c r="C22" s="499">
        <v>449200750.81999999</v>
      </c>
      <c r="D22" s="494"/>
      <c r="E22" s="137"/>
    </row>
    <row r="23" spans="1:5">
      <c r="A23" s="489">
        <v>10.1</v>
      </c>
      <c r="B23" s="495" t="s">
        <v>95</v>
      </c>
      <c r="C23" s="499">
        <v>82382103.420000002</v>
      </c>
      <c r="D23" s="494"/>
      <c r="E23" s="139"/>
    </row>
    <row r="24" spans="1:5">
      <c r="A24" s="489">
        <v>11</v>
      </c>
      <c r="B24" s="500" t="s">
        <v>51</v>
      </c>
      <c r="C24" s="501">
        <v>208511166.4404</v>
      </c>
      <c r="D24" s="502"/>
      <c r="E24" s="137"/>
    </row>
    <row r="25" spans="1:5">
      <c r="A25" s="489">
        <v>12</v>
      </c>
      <c r="B25" s="503" t="s">
        <v>52</v>
      </c>
      <c r="C25" s="480">
        <f>SUM(C6:C10,C15:C18,C22,C24)</f>
        <v>13809818536.1612</v>
      </c>
      <c r="D25" s="504"/>
      <c r="E25" s="137"/>
    </row>
    <row r="26" spans="1:5">
      <c r="A26" s="489">
        <v>13</v>
      </c>
      <c r="B26" s="493" t="s">
        <v>54</v>
      </c>
      <c r="C26" s="505">
        <v>202952479.27999997</v>
      </c>
      <c r="D26" s="506"/>
      <c r="E26" s="137"/>
    </row>
    <row r="27" spans="1:5">
      <c r="A27" s="489">
        <v>14</v>
      </c>
      <c r="B27" s="493" t="s">
        <v>55</v>
      </c>
      <c r="C27" s="505">
        <v>2218661156.7865</v>
      </c>
      <c r="D27" s="494"/>
      <c r="E27" s="137"/>
    </row>
    <row r="28" spans="1:5">
      <c r="A28" s="489">
        <v>15</v>
      </c>
      <c r="B28" s="493" t="s">
        <v>56</v>
      </c>
      <c r="C28" s="505">
        <v>1897510936.6499999</v>
      </c>
      <c r="D28" s="494"/>
      <c r="E28" s="137"/>
    </row>
    <row r="29" spans="1:5">
      <c r="A29" s="489">
        <v>16</v>
      </c>
      <c r="B29" s="493" t="s">
        <v>57</v>
      </c>
      <c r="C29" s="505">
        <v>3877660169.4000001</v>
      </c>
      <c r="D29" s="494"/>
      <c r="E29" s="137"/>
    </row>
    <row r="30" spans="1:5">
      <c r="A30" s="489">
        <v>17</v>
      </c>
      <c r="B30" s="493" t="s">
        <v>58</v>
      </c>
      <c r="C30" s="505">
        <v>1924466481</v>
      </c>
      <c r="D30" s="494"/>
      <c r="E30" s="137"/>
    </row>
    <row r="31" spans="1:5">
      <c r="A31" s="489">
        <v>18</v>
      </c>
      <c r="B31" s="493" t="s">
        <v>59</v>
      </c>
      <c r="C31" s="505">
        <v>1403227332.8712001</v>
      </c>
      <c r="D31" s="494"/>
      <c r="E31" s="137"/>
    </row>
    <row r="32" spans="1:5">
      <c r="A32" s="489">
        <v>19</v>
      </c>
      <c r="B32" s="493" t="s">
        <v>60</v>
      </c>
      <c r="C32" s="505">
        <v>79534793.879999995</v>
      </c>
      <c r="D32" s="494"/>
      <c r="E32" s="137"/>
    </row>
    <row r="33" spans="1:5">
      <c r="A33" s="489">
        <v>20</v>
      </c>
      <c r="B33" s="493" t="s">
        <v>61</v>
      </c>
      <c r="C33" s="505">
        <v>206036143.06710002</v>
      </c>
      <c r="D33" s="494"/>
      <c r="E33" s="137"/>
    </row>
    <row r="34" spans="1:5">
      <c r="A34" s="489"/>
      <c r="B34" s="507" t="s">
        <v>515</v>
      </c>
      <c r="C34" s="501">
        <v>18373735.657099999</v>
      </c>
      <c r="D34" s="502"/>
      <c r="E34" s="139"/>
    </row>
    <row r="35" spans="1:5">
      <c r="A35" s="489">
        <v>21</v>
      </c>
      <c r="B35" s="500" t="s">
        <v>62</v>
      </c>
      <c r="C35" s="501">
        <v>417167000</v>
      </c>
      <c r="D35" s="502"/>
      <c r="E35" s="137"/>
    </row>
    <row r="36" spans="1:5">
      <c r="A36" s="489">
        <v>21.1</v>
      </c>
      <c r="B36" s="507" t="s">
        <v>96</v>
      </c>
      <c r="C36" s="508">
        <v>382178800</v>
      </c>
      <c r="D36" s="509"/>
      <c r="E36" s="137"/>
    </row>
    <row r="37" spans="1:5">
      <c r="A37" s="489">
        <v>22</v>
      </c>
      <c r="B37" s="503" t="s">
        <v>63</v>
      </c>
      <c r="C37" s="480">
        <f>SUM(C26:C33)+C35</f>
        <v>12227216492.934799</v>
      </c>
      <c r="D37" s="504"/>
      <c r="E37" s="137"/>
    </row>
    <row r="38" spans="1:5">
      <c r="A38" s="489">
        <v>23</v>
      </c>
      <c r="B38" s="500" t="s">
        <v>65</v>
      </c>
      <c r="C38" s="499">
        <v>27993660.18</v>
      </c>
      <c r="D38" s="494"/>
      <c r="E38" s="137"/>
    </row>
    <row r="39" spans="1:5">
      <c r="A39" s="489">
        <v>24</v>
      </c>
      <c r="B39" s="500" t="s">
        <v>66</v>
      </c>
      <c r="C39" s="499">
        <v>0</v>
      </c>
      <c r="D39" s="494"/>
      <c r="E39" s="137"/>
    </row>
    <row r="40" spans="1:5">
      <c r="A40" s="489">
        <v>25</v>
      </c>
      <c r="B40" s="500" t="s">
        <v>67</v>
      </c>
      <c r="C40" s="499">
        <v>-1260564.2</v>
      </c>
      <c r="D40" s="494"/>
      <c r="E40" s="137"/>
    </row>
    <row r="41" spans="1:5">
      <c r="A41" s="489">
        <v>26</v>
      </c>
      <c r="B41" s="500" t="s">
        <v>68</v>
      </c>
      <c r="C41" s="499">
        <v>187192606.72</v>
      </c>
      <c r="D41" s="494"/>
      <c r="E41" s="137"/>
    </row>
    <row r="42" spans="1:5">
      <c r="A42" s="489">
        <v>27</v>
      </c>
      <c r="B42" s="500" t="s">
        <v>69</v>
      </c>
      <c r="C42" s="499">
        <v>0</v>
      </c>
      <c r="D42" s="494"/>
      <c r="E42" s="139"/>
    </row>
    <row r="43" spans="1:5">
      <c r="A43" s="489">
        <v>28</v>
      </c>
      <c r="B43" s="500" t="s">
        <v>70</v>
      </c>
      <c r="C43" s="499">
        <v>1334686346</v>
      </c>
      <c r="D43" s="494"/>
    </row>
    <row r="44" spans="1:5">
      <c r="A44" s="489">
        <v>29</v>
      </c>
      <c r="B44" s="500" t="s">
        <v>71</v>
      </c>
      <c r="C44" s="499">
        <v>33989994.310000002</v>
      </c>
      <c r="D44" s="494"/>
    </row>
    <row r="45" spans="1:5" ht="16.5" thickBot="1">
      <c r="A45" s="510">
        <v>30</v>
      </c>
      <c r="B45" s="511" t="s">
        <v>276</v>
      </c>
      <c r="C45" s="512">
        <f>SUM(C38:C44)</f>
        <v>1582602043.01</v>
      </c>
      <c r="D45" s="51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5" sqref="B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4" t="str">
        <f>'Info '!C2</f>
        <v>Bank of Georgia</v>
      </c>
    </row>
    <row r="2" spans="1:19">
      <c r="A2" s="2" t="s">
        <v>36</v>
      </c>
      <c r="B2" s="444">
        <f>'1. key ratios '!B2</f>
        <v>43555</v>
      </c>
    </row>
    <row r="4" spans="1:19" ht="26.25" thickBot="1">
      <c r="A4" s="4" t="s">
        <v>258</v>
      </c>
      <c r="B4" s="284" t="s">
        <v>385</v>
      </c>
    </row>
    <row r="5" spans="1:19" s="270" customFormat="1">
      <c r="A5" s="265"/>
      <c r="B5" s="266"/>
      <c r="C5" s="267" t="s">
        <v>0</v>
      </c>
      <c r="D5" s="267" t="s">
        <v>1</v>
      </c>
      <c r="E5" s="267" t="s">
        <v>2</v>
      </c>
      <c r="F5" s="267" t="s">
        <v>3</v>
      </c>
      <c r="G5" s="267" t="s">
        <v>4</v>
      </c>
      <c r="H5" s="267" t="s">
        <v>10</v>
      </c>
      <c r="I5" s="267" t="s">
        <v>13</v>
      </c>
      <c r="J5" s="267" t="s">
        <v>14</v>
      </c>
      <c r="K5" s="267" t="s">
        <v>15</v>
      </c>
      <c r="L5" s="267" t="s">
        <v>16</v>
      </c>
      <c r="M5" s="267" t="s">
        <v>17</v>
      </c>
      <c r="N5" s="267" t="s">
        <v>18</v>
      </c>
      <c r="O5" s="267" t="s">
        <v>368</v>
      </c>
      <c r="P5" s="267" t="s">
        <v>369</v>
      </c>
      <c r="Q5" s="267" t="s">
        <v>370</v>
      </c>
      <c r="R5" s="268" t="s">
        <v>371</v>
      </c>
      <c r="S5" s="269" t="s">
        <v>372</v>
      </c>
    </row>
    <row r="6" spans="1:19" s="270" customFormat="1" ht="99" customHeight="1">
      <c r="A6" s="271"/>
      <c r="B6" s="561" t="s">
        <v>373</v>
      </c>
      <c r="C6" s="557">
        <v>0</v>
      </c>
      <c r="D6" s="558"/>
      <c r="E6" s="557">
        <v>0.2</v>
      </c>
      <c r="F6" s="558"/>
      <c r="G6" s="557">
        <v>0.35</v>
      </c>
      <c r="H6" s="558"/>
      <c r="I6" s="557">
        <v>0.5</v>
      </c>
      <c r="J6" s="558"/>
      <c r="K6" s="557">
        <v>0.75</v>
      </c>
      <c r="L6" s="558"/>
      <c r="M6" s="557">
        <v>1</v>
      </c>
      <c r="N6" s="558"/>
      <c r="O6" s="557">
        <v>1.5</v>
      </c>
      <c r="P6" s="558"/>
      <c r="Q6" s="557">
        <v>2.5</v>
      </c>
      <c r="R6" s="558"/>
      <c r="S6" s="559" t="s">
        <v>257</v>
      </c>
    </row>
    <row r="7" spans="1:19" s="270" customFormat="1" ht="30.75" customHeight="1">
      <c r="A7" s="271"/>
      <c r="B7" s="562"/>
      <c r="C7" s="262" t="s">
        <v>260</v>
      </c>
      <c r="D7" s="262" t="s">
        <v>259</v>
      </c>
      <c r="E7" s="262" t="s">
        <v>260</v>
      </c>
      <c r="F7" s="262" t="s">
        <v>259</v>
      </c>
      <c r="G7" s="262" t="s">
        <v>260</v>
      </c>
      <c r="H7" s="262" t="s">
        <v>259</v>
      </c>
      <c r="I7" s="262" t="s">
        <v>260</v>
      </c>
      <c r="J7" s="262" t="s">
        <v>259</v>
      </c>
      <c r="K7" s="262" t="s">
        <v>260</v>
      </c>
      <c r="L7" s="262" t="s">
        <v>259</v>
      </c>
      <c r="M7" s="262" t="s">
        <v>260</v>
      </c>
      <c r="N7" s="262" t="s">
        <v>259</v>
      </c>
      <c r="O7" s="262" t="s">
        <v>260</v>
      </c>
      <c r="P7" s="262" t="s">
        <v>259</v>
      </c>
      <c r="Q7" s="262" t="s">
        <v>260</v>
      </c>
      <c r="R7" s="262" t="s">
        <v>259</v>
      </c>
      <c r="S7" s="560"/>
    </row>
    <row r="8" spans="1:19" s="142" customFormat="1">
      <c r="A8" s="140">
        <v>1</v>
      </c>
      <c r="B8" s="1" t="s">
        <v>100</v>
      </c>
      <c r="C8" s="141">
        <v>919018593.48000002</v>
      </c>
      <c r="D8" s="141"/>
      <c r="E8" s="141">
        <v>0</v>
      </c>
      <c r="F8" s="141"/>
      <c r="G8" s="141">
        <v>0</v>
      </c>
      <c r="H8" s="141"/>
      <c r="I8" s="141">
        <v>0</v>
      </c>
      <c r="J8" s="141"/>
      <c r="K8" s="141">
        <v>0</v>
      </c>
      <c r="L8" s="141"/>
      <c r="M8" s="141">
        <v>1316566472.8800001</v>
      </c>
      <c r="N8" s="141"/>
      <c r="O8" s="141">
        <v>0</v>
      </c>
      <c r="P8" s="141"/>
      <c r="Q8" s="141">
        <v>0</v>
      </c>
      <c r="R8" s="141"/>
      <c r="S8" s="285">
        <f>$C$6*SUM(C8:D8)+$E$6*SUM(E8:F8)+$G$6*SUM(G8:H8)+$I$6*SUM(I8:J8)+$K$6*SUM(K8:L8)+$M$6*SUM(M8:N8)+$O$6*SUM(O8:P8)+$Q$6*SUM(Q8:R8)</f>
        <v>1316566472.8800001</v>
      </c>
    </row>
    <row r="9" spans="1:19" s="142" customFormat="1">
      <c r="A9" s="140">
        <v>2</v>
      </c>
      <c r="B9" s="1" t="s">
        <v>101</v>
      </c>
      <c r="C9" s="141">
        <v>0</v>
      </c>
      <c r="D9" s="141"/>
      <c r="E9" s="141">
        <v>0</v>
      </c>
      <c r="F9" s="141"/>
      <c r="G9" s="141">
        <v>0</v>
      </c>
      <c r="H9" s="141"/>
      <c r="I9" s="141">
        <v>0</v>
      </c>
      <c r="J9" s="141"/>
      <c r="K9" s="141">
        <v>0</v>
      </c>
      <c r="L9" s="141"/>
      <c r="M9" s="141">
        <v>0</v>
      </c>
      <c r="N9" s="141"/>
      <c r="O9" s="141">
        <v>0</v>
      </c>
      <c r="P9" s="141"/>
      <c r="Q9" s="141">
        <v>0</v>
      </c>
      <c r="R9" s="141"/>
      <c r="S9" s="285">
        <f t="shared" ref="S9:S21" si="0">$C$6*SUM(C9:D9)+$E$6*SUM(E9:F9)+$G$6*SUM(G9:H9)+$I$6*SUM(I9:J9)+$K$6*SUM(K9:L9)+$M$6*SUM(M9:N9)+$O$6*SUM(O9:P9)+$Q$6*SUM(Q9:R9)</f>
        <v>0</v>
      </c>
    </row>
    <row r="10" spans="1:19" s="142" customFormat="1">
      <c r="A10" s="140">
        <v>3</v>
      </c>
      <c r="B10" s="1" t="s">
        <v>279</v>
      </c>
      <c r="C10" s="141">
        <v>0</v>
      </c>
      <c r="D10" s="141"/>
      <c r="E10" s="141">
        <v>0</v>
      </c>
      <c r="F10" s="141"/>
      <c r="G10" s="141">
        <v>0</v>
      </c>
      <c r="H10" s="141"/>
      <c r="I10" s="141">
        <v>0</v>
      </c>
      <c r="J10" s="141"/>
      <c r="K10" s="141">
        <v>0</v>
      </c>
      <c r="L10" s="141"/>
      <c r="M10" s="141">
        <v>0</v>
      </c>
      <c r="N10" s="141"/>
      <c r="O10" s="141">
        <v>0</v>
      </c>
      <c r="P10" s="141"/>
      <c r="Q10" s="141">
        <v>0</v>
      </c>
      <c r="R10" s="141"/>
      <c r="S10" s="285">
        <f t="shared" si="0"/>
        <v>0</v>
      </c>
    </row>
    <row r="11" spans="1:19" s="142" customFormat="1">
      <c r="A11" s="140">
        <v>4</v>
      </c>
      <c r="B11" s="1" t="s">
        <v>102</v>
      </c>
      <c r="C11" s="141">
        <v>0</v>
      </c>
      <c r="D11" s="141"/>
      <c r="E11" s="141">
        <v>0</v>
      </c>
      <c r="F11" s="141"/>
      <c r="G11" s="141">
        <v>0</v>
      </c>
      <c r="H11" s="141"/>
      <c r="I11" s="141">
        <v>0</v>
      </c>
      <c r="J11" s="141"/>
      <c r="K11" s="141">
        <v>0</v>
      </c>
      <c r="L11" s="141"/>
      <c r="M11" s="141">
        <v>0</v>
      </c>
      <c r="N11" s="141"/>
      <c r="O11" s="141">
        <v>0</v>
      </c>
      <c r="P11" s="141"/>
      <c r="Q11" s="141">
        <v>0</v>
      </c>
      <c r="R11" s="141"/>
      <c r="S11" s="285">
        <f t="shared" si="0"/>
        <v>0</v>
      </c>
    </row>
    <row r="12" spans="1:19" s="142" customFormat="1">
      <c r="A12" s="140">
        <v>5</v>
      </c>
      <c r="B12" s="1" t="s">
        <v>103</v>
      </c>
      <c r="C12" s="141">
        <v>764878654.01999998</v>
      </c>
      <c r="D12" s="141"/>
      <c r="E12" s="141">
        <v>0</v>
      </c>
      <c r="F12" s="141"/>
      <c r="G12" s="141">
        <v>0</v>
      </c>
      <c r="H12" s="141"/>
      <c r="I12" s="141">
        <v>0</v>
      </c>
      <c r="J12" s="141"/>
      <c r="K12" s="141">
        <v>0</v>
      </c>
      <c r="L12" s="141"/>
      <c r="M12" s="141">
        <v>0</v>
      </c>
      <c r="N12" s="141"/>
      <c r="O12" s="141">
        <v>0</v>
      </c>
      <c r="P12" s="141"/>
      <c r="Q12" s="141">
        <v>0</v>
      </c>
      <c r="R12" s="141"/>
      <c r="S12" s="285">
        <f t="shared" si="0"/>
        <v>0</v>
      </c>
    </row>
    <row r="13" spans="1:19" s="142" customFormat="1">
      <c r="A13" s="140">
        <v>6</v>
      </c>
      <c r="B13" s="1" t="s">
        <v>104</v>
      </c>
      <c r="C13" s="141"/>
      <c r="D13" s="141"/>
      <c r="E13" s="141">
        <v>699896510.82210004</v>
      </c>
      <c r="F13" s="141"/>
      <c r="G13" s="141">
        <v>0</v>
      </c>
      <c r="H13" s="141"/>
      <c r="I13" s="141">
        <v>36057482.140000001</v>
      </c>
      <c r="J13" s="141"/>
      <c r="K13" s="141">
        <v>0</v>
      </c>
      <c r="L13" s="141"/>
      <c r="M13" s="141">
        <v>310782.95019999985</v>
      </c>
      <c r="N13" s="141"/>
      <c r="O13" s="141">
        <v>51622.62</v>
      </c>
      <c r="P13" s="141"/>
      <c r="Q13" s="141">
        <v>0</v>
      </c>
      <c r="R13" s="141"/>
      <c r="S13" s="285">
        <f t="shared" si="0"/>
        <v>158396260.11462</v>
      </c>
    </row>
    <row r="14" spans="1:19" s="142" customFormat="1">
      <c r="A14" s="140">
        <v>7</v>
      </c>
      <c r="B14" s="1" t="s">
        <v>105</v>
      </c>
      <c r="C14" s="141"/>
      <c r="D14" s="141"/>
      <c r="E14" s="141">
        <v>0</v>
      </c>
      <c r="F14" s="141"/>
      <c r="G14" s="141">
        <v>0</v>
      </c>
      <c r="H14" s="141"/>
      <c r="I14" s="141">
        <v>0</v>
      </c>
      <c r="J14" s="141"/>
      <c r="K14" s="141">
        <v>0</v>
      </c>
      <c r="L14" s="141"/>
      <c r="M14" s="141">
        <v>2841103043.46071</v>
      </c>
      <c r="N14" s="141">
        <v>559415748.95481992</v>
      </c>
      <c r="O14" s="141">
        <v>75997346.148489997</v>
      </c>
      <c r="P14" s="141"/>
      <c r="Q14" s="141">
        <v>0</v>
      </c>
      <c r="R14" s="141"/>
      <c r="S14" s="285">
        <f t="shared" si="0"/>
        <v>3514514811.6382651</v>
      </c>
    </row>
    <row r="15" spans="1:19" s="142" customFormat="1">
      <c r="A15" s="140">
        <v>8</v>
      </c>
      <c r="B15" s="1" t="s">
        <v>106</v>
      </c>
      <c r="C15" s="141"/>
      <c r="D15" s="141"/>
      <c r="E15" s="141">
        <v>0</v>
      </c>
      <c r="F15" s="141"/>
      <c r="G15" s="141">
        <v>0</v>
      </c>
      <c r="H15" s="141"/>
      <c r="I15" s="141">
        <v>0</v>
      </c>
      <c r="J15" s="141"/>
      <c r="K15" s="141">
        <v>3311663992.3333001</v>
      </c>
      <c r="L15" s="141">
        <v>110427445.16734999</v>
      </c>
      <c r="M15" s="141">
        <v>0</v>
      </c>
      <c r="N15" s="141">
        <v>0</v>
      </c>
      <c r="O15" s="141"/>
      <c r="P15" s="141"/>
      <c r="Q15" s="141">
        <v>0</v>
      </c>
      <c r="R15" s="141"/>
      <c r="S15" s="285">
        <f t="shared" si="0"/>
        <v>2566568578.1254873</v>
      </c>
    </row>
    <row r="16" spans="1:19" s="142" customFormat="1">
      <c r="A16" s="140">
        <v>9</v>
      </c>
      <c r="B16" s="1" t="s">
        <v>107</v>
      </c>
      <c r="C16" s="141"/>
      <c r="D16" s="141"/>
      <c r="E16" s="141">
        <v>0</v>
      </c>
      <c r="F16" s="141"/>
      <c r="G16" s="141">
        <v>1619109300.5130999</v>
      </c>
      <c r="H16" s="141"/>
      <c r="I16" s="141">
        <v>0</v>
      </c>
      <c r="J16" s="141"/>
      <c r="K16" s="141">
        <v>0</v>
      </c>
      <c r="L16" s="141"/>
      <c r="M16" s="141">
        <v>0</v>
      </c>
      <c r="N16" s="141"/>
      <c r="O16" s="141">
        <v>0</v>
      </c>
      <c r="P16" s="141"/>
      <c r="Q16" s="141">
        <v>0</v>
      </c>
      <c r="R16" s="141"/>
      <c r="S16" s="285">
        <f t="shared" si="0"/>
        <v>566688255.17958498</v>
      </c>
    </row>
    <row r="17" spans="1:19" s="142" customFormat="1">
      <c r="A17" s="140">
        <v>10</v>
      </c>
      <c r="B17" s="1" t="s">
        <v>108</v>
      </c>
      <c r="C17" s="141"/>
      <c r="D17" s="141"/>
      <c r="E17" s="141">
        <v>0</v>
      </c>
      <c r="F17" s="141"/>
      <c r="G17" s="141">
        <v>0</v>
      </c>
      <c r="H17" s="141"/>
      <c r="I17" s="141">
        <v>11527332.6198</v>
      </c>
      <c r="J17" s="141"/>
      <c r="K17" s="141">
        <v>0</v>
      </c>
      <c r="L17" s="141"/>
      <c r="M17" s="141">
        <v>108150978.3865</v>
      </c>
      <c r="N17" s="141"/>
      <c r="O17" s="141">
        <v>2711259.7113999999</v>
      </c>
      <c r="P17" s="141"/>
      <c r="Q17" s="141">
        <v>0</v>
      </c>
      <c r="R17" s="141"/>
      <c r="S17" s="285">
        <f t="shared" si="0"/>
        <v>117981534.26350001</v>
      </c>
    </row>
    <row r="18" spans="1:19" s="142" customFormat="1">
      <c r="A18" s="140">
        <v>11</v>
      </c>
      <c r="B18" s="1" t="s">
        <v>109</v>
      </c>
      <c r="C18" s="141"/>
      <c r="D18" s="141"/>
      <c r="E18" s="141">
        <v>0</v>
      </c>
      <c r="F18" s="141"/>
      <c r="G18" s="141">
        <v>0</v>
      </c>
      <c r="H18" s="141"/>
      <c r="I18" s="141">
        <v>0</v>
      </c>
      <c r="J18" s="141"/>
      <c r="K18" s="141">
        <v>0</v>
      </c>
      <c r="L18" s="141"/>
      <c r="M18" s="141">
        <v>676448564.6473</v>
      </c>
      <c r="N18" s="141"/>
      <c r="O18" s="141">
        <v>271654436.7173</v>
      </c>
      <c r="P18" s="141"/>
      <c r="Q18" s="141">
        <v>23954334.6115775</v>
      </c>
      <c r="R18" s="141"/>
      <c r="S18" s="285">
        <f t="shared" si="0"/>
        <v>1143816056.2521937</v>
      </c>
    </row>
    <row r="19" spans="1:19" s="142" customFormat="1">
      <c r="A19" s="140">
        <v>12</v>
      </c>
      <c r="B19" s="1" t="s">
        <v>110</v>
      </c>
      <c r="C19" s="141"/>
      <c r="D19" s="141"/>
      <c r="E19" s="141">
        <v>0</v>
      </c>
      <c r="F19" s="141"/>
      <c r="G19" s="141">
        <v>0</v>
      </c>
      <c r="H19" s="141"/>
      <c r="I19" s="141">
        <v>0</v>
      </c>
      <c r="J19" s="141"/>
      <c r="K19" s="141">
        <v>0</v>
      </c>
      <c r="L19" s="141"/>
      <c r="M19" s="141">
        <v>0</v>
      </c>
      <c r="N19" s="141"/>
      <c r="O19" s="141">
        <v>0</v>
      </c>
      <c r="P19" s="141"/>
      <c r="Q19" s="141">
        <v>0</v>
      </c>
      <c r="R19" s="141"/>
      <c r="S19" s="285">
        <f t="shared" si="0"/>
        <v>0</v>
      </c>
    </row>
    <row r="20" spans="1:19" s="142" customFormat="1">
      <c r="A20" s="140">
        <v>13</v>
      </c>
      <c r="B20" s="1" t="s">
        <v>256</v>
      </c>
      <c r="C20" s="141"/>
      <c r="D20" s="141"/>
      <c r="E20" s="141">
        <v>0</v>
      </c>
      <c r="F20" s="141"/>
      <c r="G20" s="141">
        <v>0</v>
      </c>
      <c r="H20" s="141"/>
      <c r="I20" s="141">
        <v>0</v>
      </c>
      <c r="J20" s="141"/>
      <c r="K20" s="141">
        <v>0</v>
      </c>
      <c r="L20" s="141"/>
      <c r="M20" s="141">
        <v>0</v>
      </c>
      <c r="N20" s="141"/>
      <c r="O20" s="141">
        <v>0</v>
      </c>
      <c r="P20" s="141"/>
      <c r="Q20" s="141">
        <v>0</v>
      </c>
      <c r="R20" s="141"/>
      <c r="S20" s="285">
        <f t="shared" si="0"/>
        <v>0</v>
      </c>
    </row>
    <row r="21" spans="1:19" s="142" customFormat="1">
      <c r="A21" s="140">
        <v>14</v>
      </c>
      <c r="B21" s="1" t="s">
        <v>112</v>
      </c>
      <c r="C21" s="141">
        <v>587078591.95000005</v>
      </c>
      <c r="D21" s="141"/>
      <c r="E21" s="141">
        <v>0</v>
      </c>
      <c r="F21" s="141"/>
      <c r="G21" s="141">
        <v>0</v>
      </c>
      <c r="H21" s="141"/>
      <c r="I21" s="141">
        <v>0</v>
      </c>
      <c r="J21" s="141"/>
      <c r="K21" s="141">
        <v>0</v>
      </c>
      <c r="L21" s="141"/>
      <c r="M21" s="141">
        <v>490593392.92342281</v>
      </c>
      <c r="N21" s="141"/>
      <c r="O21" s="141">
        <v>0</v>
      </c>
      <c r="P21" s="141"/>
      <c r="Q21" s="141">
        <v>121991702.65999998</v>
      </c>
      <c r="R21" s="141"/>
      <c r="S21" s="285">
        <f t="shared" si="0"/>
        <v>795572649.57342279</v>
      </c>
    </row>
    <row r="22" spans="1:19" ht="13.5" thickBot="1">
      <c r="A22" s="143"/>
      <c r="B22" s="144" t="s">
        <v>113</v>
      </c>
      <c r="C22" s="145">
        <f>SUM(C8:C21)</f>
        <v>2270975839.4499998</v>
      </c>
      <c r="D22" s="145">
        <f t="shared" ref="D22:J22" si="1">SUM(D8:D21)</f>
        <v>0</v>
      </c>
      <c r="E22" s="145">
        <f t="shared" si="1"/>
        <v>699896510.82210004</v>
      </c>
      <c r="F22" s="145">
        <f t="shared" si="1"/>
        <v>0</v>
      </c>
      <c r="G22" s="145">
        <f t="shared" si="1"/>
        <v>1619109300.5130999</v>
      </c>
      <c r="H22" s="145">
        <f t="shared" si="1"/>
        <v>0</v>
      </c>
      <c r="I22" s="145">
        <f t="shared" si="1"/>
        <v>47584814.759800002</v>
      </c>
      <c r="J22" s="145">
        <f t="shared" si="1"/>
        <v>0</v>
      </c>
      <c r="K22" s="145">
        <f t="shared" ref="K22:S22" si="2">SUM(K8:K21)</f>
        <v>3311663992.3333001</v>
      </c>
      <c r="L22" s="145">
        <f t="shared" si="2"/>
        <v>110427445.16734999</v>
      </c>
      <c r="M22" s="145">
        <f t="shared" si="2"/>
        <v>5433173235.2481327</v>
      </c>
      <c r="N22" s="145">
        <f t="shared" si="2"/>
        <v>559415748.95481992</v>
      </c>
      <c r="O22" s="145">
        <f t="shared" si="2"/>
        <v>350414665.19718999</v>
      </c>
      <c r="P22" s="145">
        <f t="shared" si="2"/>
        <v>0</v>
      </c>
      <c r="Q22" s="145">
        <f t="shared" si="2"/>
        <v>145946037.27157748</v>
      </c>
      <c r="R22" s="145">
        <f t="shared" si="2"/>
        <v>0</v>
      </c>
      <c r="S22" s="286">
        <f t="shared" si="2"/>
        <v>10180104618.027075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4" t="str">
        <f>'Info '!C2</f>
        <v>Bank of Georgia</v>
      </c>
    </row>
    <row r="2" spans="1:22">
      <c r="A2" s="2" t="s">
        <v>36</v>
      </c>
      <c r="B2" s="444">
        <f>'1. key ratios '!B2</f>
        <v>43555</v>
      </c>
    </row>
    <row r="4" spans="1:22" ht="13.5" thickBot="1">
      <c r="A4" s="4" t="s">
        <v>376</v>
      </c>
      <c r="B4" s="146" t="s">
        <v>99</v>
      </c>
      <c r="V4" s="56" t="s">
        <v>78</v>
      </c>
    </row>
    <row r="5" spans="1:22" ht="12.75" customHeight="1">
      <c r="A5" s="147"/>
      <c r="B5" s="148"/>
      <c r="C5" s="563" t="s">
        <v>287</v>
      </c>
      <c r="D5" s="564"/>
      <c r="E5" s="564"/>
      <c r="F5" s="564"/>
      <c r="G5" s="564"/>
      <c r="H5" s="564"/>
      <c r="I5" s="564"/>
      <c r="J5" s="564"/>
      <c r="K5" s="564"/>
      <c r="L5" s="565"/>
      <c r="M5" s="566" t="s">
        <v>288</v>
      </c>
      <c r="N5" s="567"/>
      <c r="O5" s="567"/>
      <c r="P5" s="567"/>
      <c r="Q5" s="567"/>
      <c r="R5" s="567"/>
      <c r="S5" s="568"/>
      <c r="T5" s="571" t="s">
        <v>374</v>
      </c>
      <c r="U5" s="571" t="s">
        <v>375</v>
      </c>
      <c r="V5" s="569" t="s">
        <v>125</v>
      </c>
    </row>
    <row r="6" spans="1:22" s="108" customFormat="1" ht="102">
      <c r="A6" s="105"/>
      <c r="B6" s="149"/>
      <c r="C6" s="150" t="s">
        <v>114</v>
      </c>
      <c r="D6" s="239" t="s">
        <v>115</v>
      </c>
      <c r="E6" s="177" t="s">
        <v>290</v>
      </c>
      <c r="F6" s="177" t="s">
        <v>291</v>
      </c>
      <c r="G6" s="239" t="s">
        <v>294</v>
      </c>
      <c r="H6" s="239" t="s">
        <v>289</v>
      </c>
      <c r="I6" s="239" t="s">
        <v>116</v>
      </c>
      <c r="J6" s="239" t="s">
        <v>117</v>
      </c>
      <c r="K6" s="151" t="s">
        <v>118</v>
      </c>
      <c r="L6" s="152" t="s">
        <v>119</v>
      </c>
      <c r="M6" s="150" t="s">
        <v>292</v>
      </c>
      <c r="N6" s="151" t="s">
        <v>120</v>
      </c>
      <c r="O6" s="151" t="s">
        <v>121</v>
      </c>
      <c r="P6" s="151" t="s">
        <v>122</v>
      </c>
      <c r="Q6" s="151" t="s">
        <v>123</v>
      </c>
      <c r="R6" s="151" t="s">
        <v>124</v>
      </c>
      <c r="S6" s="263" t="s">
        <v>293</v>
      </c>
      <c r="T6" s="572"/>
      <c r="U6" s="572"/>
      <c r="V6" s="570"/>
    </row>
    <row r="7" spans="1:22" s="142" customFormat="1">
      <c r="A7" s="153">
        <v>1</v>
      </c>
      <c r="B7" s="1" t="s">
        <v>100</v>
      </c>
      <c r="C7" s="154"/>
      <c r="D7" s="141">
        <v>0</v>
      </c>
      <c r="E7" s="141"/>
      <c r="F7" s="141"/>
      <c r="G7" s="141"/>
      <c r="H7" s="141"/>
      <c r="I7" s="141"/>
      <c r="J7" s="141"/>
      <c r="K7" s="141"/>
      <c r="L7" s="155"/>
      <c r="M7" s="154">
        <v>0</v>
      </c>
      <c r="N7" s="141"/>
      <c r="O7" s="141"/>
      <c r="P7" s="141"/>
      <c r="Q7" s="141"/>
      <c r="R7" s="141">
        <v>0</v>
      </c>
      <c r="S7" s="155"/>
      <c r="T7" s="272"/>
      <c r="U7" s="272"/>
      <c r="V7" s="156">
        <f>SUM(C7:S7)</f>
        <v>0</v>
      </c>
    </row>
    <row r="8" spans="1:22" s="142" customFormat="1">
      <c r="A8" s="153">
        <v>2</v>
      </c>
      <c r="B8" s="1" t="s">
        <v>101</v>
      </c>
      <c r="C8" s="154"/>
      <c r="D8" s="141">
        <v>0</v>
      </c>
      <c r="E8" s="141"/>
      <c r="F8" s="141"/>
      <c r="G8" s="141"/>
      <c r="H8" s="141"/>
      <c r="I8" s="141"/>
      <c r="J8" s="141"/>
      <c r="K8" s="141"/>
      <c r="L8" s="155"/>
      <c r="M8" s="154"/>
      <c r="N8" s="141"/>
      <c r="O8" s="141"/>
      <c r="P8" s="141"/>
      <c r="Q8" s="141"/>
      <c r="R8" s="141">
        <v>0</v>
      </c>
      <c r="S8" s="155"/>
      <c r="T8" s="272"/>
      <c r="U8" s="272"/>
      <c r="V8" s="156">
        <f t="shared" ref="V8:V20" si="0">SUM(C8:S8)</f>
        <v>0</v>
      </c>
    </row>
    <row r="9" spans="1:22" s="142" customFormat="1">
      <c r="A9" s="153">
        <v>3</v>
      </c>
      <c r="B9" s="1" t="s">
        <v>280</v>
      </c>
      <c r="C9" s="154"/>
      <c r="D9" s="141">
        <v>0</v>
      </c>
      <c r="E9" s="141"/>
      <c r="F9" s="141"/>
      <c r="G9" s="141"/>
      <c r="H9" s="141"/>
      <c r="I9" s="141"/>
      <c r="J9" s="141"/>
      <c r="K9" s="141"/>
      <c r="L9" s="155"/>
      <c r="M9" s="154"/>
      <c r="N9" s="141"/>
      <c r="O9" s="141"/>
      <c r="P9" s="141"/>
      <c r="Q9" s="141"/>
      <c r="R9" s="141">
        <v>0</v>
      </c>
      <c r="S9" s="155"/>
      <c r="T9" s="272"/>
      <c r="U9" s="272"/>
      <c r="V9" s="156">
        <f t="shared" si="0"/>
        <v>0</v>
      </c>
    </row>
    <row r="10" spans="1:22" s="142" customFormat="1">
      <c r="A10" s="153">
        <v>4</v>
      </c>
      <c r="B10" s="1" t="s">
        <v>102</v>
      </c>
      <c r="C10" s="154"/>
      <c r="D10" s="141">
        <v>0</v>
      </c>
      <c r="E10" s="141"/>
      <c r="F10" s="141"/>
      <c r="G10" s="141"/>
      <c r="H10" s="141"/>
      <c r="I10" s="141"/>
      <c r="J10" s="141"/>
      <c r="K10" s="141"/>
      <c r="L10" s="155"/>
      <c r="M10" s="154"/>
      <c r="N10" s="141"/>
      <c r="O10" s="141"/>
      <c r="P10" s="141"/>
      <c r="Q10" s="141"/>
      <c r="R10" s="141">
        <v>0</v>
      </c>
      <c r="S10" s="155"/>
      <c r="T10" s="272"/>
      <c r="U10" s="272"/>
      <c r="V10" s="156">
        <f t="shared" si="0"/>
        <v>0</v>
      </c>
    </row>
    <row r="11" spans="1:22" s="142" customFormat="1">
      <c r="A11" s="153">
        <v>5</v>
      </c>
      <c r="B11" s="1" t="s">
        <v>103</v>
      </c>
      <c r="C11" s="154"/>
      <c r="D11" s="141">
        <v>0</v>
      </c>
      <c r="E11" s="141"/>
      <c r="F11" s="141"/>
      <c r="G11" s="141"/>
      <c r="H11" s="141"/>
      <c r="I11" s="141"/>
      <c r="J11" s="141"/>
      <c r="K11" s="141"/>
      <c r="L11" s="155"/>
      <c r="M11" s="154"/>
      <c r="N11" s="141"/>
      <c r="O11" s="141"/>
      <c r="P11" s="141"/>
      <c r="Q11" s="141"/>
      <c r="R11" s="141">
        <v>0</v>
      </c>
      <c r="S11" s="155"/>
      <c r="T11" s="272"/>
      <c r="U11" s="272"/>
      <c r="V11" s="156">
        <f t="shared" si="0"/>
        <v>0</v>
      </c>
    </row>
    <row r="12" spans="1:22" s="142" customFormat="1">
      <c r="A12" s="153">
        <v>6</v>
      </c>
      <c r="B12" s="1" t="s">
        <v>104</v>
      </c>
      <c r="C12" s="154"/>
      <c r="D12" s="141">
        <v>0</v>
      </c>
      <c r="E12" s="141"/>
      <c r="F12" s="141"/>
      <c r="G12" s="141"/>
      <c r="H12" s="141"/>
      <c r="I12" s="141"/>
      <c r="J12" s="141"/>
      <c r="K12" s="141"/>
      <c r="L12" s="155"/>
      <c r="M12" s="154"/>
      <c r="N12" s="141"/>
      <c r="O12" s="141"/>
      <c r="P12" s="141"/>
      <c r="Q12" s="141"/>
      <c r="R12" s="141">
        <v>0</v>
      </c>
      <c r="S12" s="155"/>
      <c r="T12" s="272"/>
      <c r="U12" s="272"/>
      <c r="V12" s="156">
        <f t="shared" si="0"/>
        <v>0</v>
      </c>
    </row>
    <row r="13" spans="1:22" s="142" customFormat="1">
      <c r="A13" s="153">
        <v>7</v>
      </c>
      <c r="B13" s="1" t="s">
        <v>105</v>
      </c>
      <c r="C13" s="154"/>
      <c r="D13" s="141">
        <v>88640649.908399999</v>
      </c>
      <c r="E13" s="141"/>
      <c r="F13" s="141"/>
      <c r="G13" s="141"/>
      <c r="H13" s="141"/>
      <c r="I13" s="141"/>
      <c r="J13" s="141"/>
      <c r="K13" s="141"/>
      <c r="L13" s="155"/>
      <c r="M13" s="154"/>
      <c r="N13" s="141"/>
      <c r="O13" s="141"/>
      <c r="P13" s="141"/>
      <c r="Q13" s="141"/>
      <c r="R13" s="141">
        <v>90059280.129299998</v>
      </c>
      <c r="S13" s="155"/>
      <c r="T13" s="272"/>
      <c r="U13" s="272"/>
      <c r="V13" s="156">
        <f t="shared" si="0"/>
        <v>178699930.0377</v>
      </c>
    </row>
    <row r="14" spans="1:22" s="142" customFormat="1">
      <c r="A14" s="153">
        <v>8</v>
      </c>
      <c r="B14" s="1" t="s">
        <v>106</v>
      </c>
      <c r="C14" s="154"/>
      <c r="D14" s="141">
        <v>0</v>
      </c>
      <c r="E14" s="141"/>
      <c r="F14" s="141"/>
      <c r="G14" s="141"/>
      <c r="H14" s="141"/>
      <c r="I14" s="141"/>
      <c r="J14" s="141">
        <v>0</v>
      </c>
      <c r="K14" s="141"/>
      <c r="L14" s="155"/>
      <c r="M14" s="154"/>
      <c r="N14" s="141"/>
      <c r="O14" s="141"/>
      <c r="P14" s="141"/>
      <c r="Q14" s="141"/>
      <c r="R14" s="141">
        <v>0</v>
      </c>
      <c r="S14" s="155"/>
      <c r="T14" s="272"/>
      <c r="U14" s="272"/>
      <c r="V14" s="156">
        <f t="shared" si="0"/>
        <v>0</v>
      </c>
    </row>
    <row r="15" spans="1:22" s="142" customFormat="1">
      <c r="A15" s="153">
        <v>9</v>
      </c>
      <c r="B15" s="1" t="s">
        <v>107</v>
      </c>
      <c r="C15" s="154"/>
      <c r="D15" s="141">
        <v>37373458.1567</v>
      </c>
      <c r="E15" s="141"/>
      <c r="F15" s="141"/>
      <c r="G15" s="141"/>
      <c r="H15" s="141"/>
      <c r="I15" s="141"/>
      <c r="J15" s="141"/>
      <c r="K15" s="141"/>
      <c r="L15" s="155"/>
      <c r="M15" s="154"/>
      <c r="N15" s="141"/>
      <c r="O15" s="141"/>
      <c r="P15" s="141"/>
      <c r="Q15" s="141"/>
      <c r="R15" s="141">
        <v>0</v>
      </c>
      <c r="S15" s="155"/>
      <c r="T15" s="272"/>
      <c r="U15" s="272"/>
      <c r="V15" s="156">
        <f t="shared" si="0"/>
        <v>37373458.1567</v>
      </c>
    </row>
    <row r="16" spans="1:22" s="142" customFormat="1">
      <c r="A16" s="153">
        <v>10</v>
      </c>
      <c r="B16" s="1" t="s">
        <v>108</v>
      </c>
      <c r="C16" s="154"/>
      <c r="D16" s="141">
        <v>0</v>
      </c>
      <c r="E16" s="141"/>
      <c r="F16" s="141"/>
      <c r="G16" s="141"/>
      <c r="H16" s="141"/>
      <c r="I16" s="141"/>
      <c r="J16" s="141"/>
      <c r="K16" s="141"/>
      <c r="L16" s="155"/>
      <c r="M16" s="154"/>
      <c r="N16" s="141"/>
      <c r="O16" s="141"/>
      <c r="P16" s="141"/>
      <c r="Q16" s="141"/>
      <c r="R16" s="141">
        <v>0</v>
      </c>
      <c r="S16" s="155"/>
      <c r="T16" s="272"/>
      <c r="U16" s="272"/>
      <c r="V16" s="156">
        <f t="shared" si="0"/>
        <v>0</v>
      </c>
    </row>
    <row r="17" spans="1:22" s="142" customFormat="1">
      <c r="A17" s="153">
        <v>11</v>
      </c>
      <c r="B17" s="1" t="s">
        <v>109</v>
      </c>
      <c r="C17" s="154"/>
      <c r="D17" s="141">
        <v>699414.11970000004</v>
      </c>
      <c r="E17" s="141"/>
      <c r="F17" s="141"/>
      <c r="G17" s="141"/>
      <c r="H17" s="141"/>
      <c r="I17" s="141"/>
      <c r="J17" s="141"/>
      <c r="K17" s="141"/>
      <c r="L17" s="155"/>
      <c r="M17" s="154"/>
      <c r="N17" s="141"/>
      <c r="O17" s="141"/>
      <c r="P17" s="141"/>
      <c r="Q17" s="141"/>
      <c r="R17" s="141">
        <v>0</v>
      </c>
      <c r="S17" s="155"/>
      <c r="T17" s="272"/>
      <c r="U17" s="272"/>
      <c r="V17" s="156">
        <f t="shared" si="0"/>
        <v>699414.11970000004</v>
      </c>
    </row>
    <row r="18" spans="1:22" s="142" customFormat="1">
      <c r="A18" s="153">
        <v>12</v>
      </c>
      <c r="B18" s="1" t="s">
        <v>110</v>
      </c>
      <c r="C18" s="154"/>
      <c r="D18" s="141">
        <v>239371.93400000001</v>
      </c>
      <c r="E18" s="141"/>
      <c r="F18" s="141"/>
      <c r="G18" s="141"/>
      <c r="H18" s="141"/>
      <c r="I18" s="141"/>
      <c r="J18" s="141"/>
      <c r="K18" s="141"/>
      <c r="L18" s="155"/>
      <c r="M18" s="154"/>
      <c r="N18" s="141"/>
      <c r="O18" s="141"/>
      <c r="P18" s="141"/>
      <c r="Q18" s="141"/>
      <c r="R18" s="141">
        <v>0</v>
      </c>
      <c r="S18" s="155"/>
      <c r="T18" s="272"/>
      <c r="U18" s="272"/>
      <c r="V18" s="156">
        <f t="shared" si="0"/>
        <v>239371.93400000001</v>
      </c>
    </row>
    <row r="19" spans="1:22" s="142" customFormat="1">
      <c r="A19" s="153">
        <v>13</v>
      </c>
      <c r="B19" s="1" t="s">
        <v>111</v>
      </c>
      <c r="C19" s="154"/>
      <c r="D19" s="141">
        <v>0</v>
      </c>
      <c r="E19" s="141"/>
      <c r="F19" s="141"/>
      <c r="G19" s="141"/>
      <c r="H19" s="141"/>
      <c r="I19" s="141"/>
      <c r="J19" s="141"/>
      <c r="K19" s="141"/>
      <c r="L19" s="155"/>
      <c r="M19" s="154"/>
      <c r="N19" s="141"/>
      <c r="O19" s="141"/>
      <c r="P19" s="141"/>
      <c r="Q19" s="141"/>
      <c r="R19" s="141">
        <v>0</v>
      </c>
      <c r="S19" s="155"/>
      <c r="T19" s="272"/>
      <c r="U19" s="272"/>
      <c r="V19" s="156">
        <f t="shared" si="0"/>
        <v>0</v>
      </c>
    </row>
    <row r="20" spans="1:22" s="142" customFormat="1">
      <c r="A20" s="153">
        <v>14</v>
      </c>
      <c r="B20" s="1" t="s">
        <v>112</v>
      </c>
      <c r="C20" s="154"/>
      <c r="D20" s="141">
        <v>0</v>
      </c>
      <c r="E20" s="141"/>
      <c r="F20" s="141"/>
      <c r="G20" s="141"/>
      <c r="H20" s="141"/>
      <c r="I20" s="141"/>
      <c r="J20" s="141"/>
      <c r="K20" s="141"/>
      <c r="L20" s="155"/>
      <c r="M20" s="154"/>
      <c r="N20" s="141"/>
      <c r="O20" s="141"/>
      <c r="P20" s="141"/>
      <c r="Q20" s="141"/>
      <c r="R20" s="141">
        <v>0</v>
      </c>
      <c r="S20" s="155"/>
      <c r="T20" s="272"/>
      <c r="U20" s="272"/>
      <c r="V20" s="156">
        <f t="shared" si="0"/>
        <v>0</v>
      </c>
    </row>
    <row r="21" spans="1:22" ht="13.5" thickBot="1">
      <c r="A21" s="143"/>
      <c r="B21" s="157" t="s">
        <v>113</v>
      </c>
      <c r="C21" s="158">
        <f>SUM(C7:C20)</f>
        <v>0</v>
      </c>
      <c r="D21" s="145">
        <f t="shared" ref="D21:V21" si="1">SUM(D7:D20)</f>
        <v>126952894.1188</v>
      </c>
      <c r="E21" s="145">
        <f t="shared" si="1"/>
        <v>0</v>
      </c>
      <c r="F21" s="145">
        <f t="shared" si="1"/>
        <v>0</v>
      </c>
      <c r="G21" s="145">
        <f t="shared" si="1"/>
        <v>0</v>
      </c>
      <c r="H21" s="145">
        <f t="shared" si="1"/>
        <v>0</v>
      </c>
      <c r="I21" s="145">
        <f t="shared" si="1"/>
        <v>0</v>
      </c>
      <c r="J21" s="145">
        <f t="shared" si="1"/>
        <v>0</v>
      </c>
      <c r="K21" s="145">
        <f t="shared" si="1"/>
        <v>0</v>
      </c>
      <c r="L21" s="159">
        <f t="shared" si="1"/>
        <v>0</v>
      </c>
      <c r="M21" s="158">
        <f t="shared" si="1"/>
        <v>0</v>
      </c>
      <c r="N21" s="145">
        <f t="shared" si="1"/>
        <v>0</v>
      </c>
      <c r="O21" s="145">
        <f t="shared" si="1"/>
        <v>0</v>
      </c>
      <c r="P21" s="145">
        <f t="shared" si="1"/>
        <v>0</v>
      </c>
      <c r="Q21" s="145">
        <f t="shared" si="1"/>
        <v>0</v>
      </c>
      <c r="R21" s="145">
        <f t="shared" si="1"/>
        <v>90059280.129299998</v>
      </c>
      <c r="S21" s="159">
        <f>SUM(S7:S20)</f>
        <v>0</v>
      </c>
      <c r="T21" s="159">
        <f>SUM(T7:T20)</f>
        <v>0</v>
      </c>
      <c r="U21" s="159">
        <f t="shared" ref="U21" si="2">SUM(U7:U20)</f>
        <v>0</v>
      </c>
      <c r="V21" s="160">
        <f t="shared" si="1"/>
        <v>217012174.24810001</v>
      </c>
    </row>
    <row r="24" spans="1:22">
      <c r="A24" s="7"/>
      <c r="B24" s="7"/>
      <c r="C24" s="79"/>
      <c r="D24" s="79"/>
      <c r="E24" s="79"/>
    </row>
    <row r="25" spans="1:22">
      <c r="A25" s="161"/>
      <c r="B25" s="161"/>
      <c r="C25" s="7"/>
      <c r="D25" s="79"/>
      <c r="E25" s="79"/>
    </row>
    <row r="26" spans="1:22">
      <c r="A26" s="161"/>
      <c r="B26" s="80"/>
      <c r="C26" s="7"/>
      <c r="D26" s="79"/>
      <c r="E26" s="79"/>
    </row>
    <row r="27" spans="1:22">
      <c r="A27" s="161"/>
      <c r="B27" s="161"/>
      <c r="C27" s="7"/>
      <c r="D27" s="79"/>
      <c r="E27" s="79"/>
    </row>
    <row r="28" spans="1:22">
      <c r="A28" s="161"/>
      <c r="B28" s="80"/>
      <c r="C28" s="7"/>
      <c r="D28" s="79"/>
      <c r="E28" s="7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8" sqref="B8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3" customWidth="1"/>
    <col min="4" max="4" width="14.85546875" style="273" bestFit="1" customWidth="1"/>
    <col min="5" max="5" width="17.7109375" style="273" customWidth="1"/>
    <col min="6" max="6" width="15.85546875" style="273" customWidth="1"/>
    <col min="7" max="7" width="17.42578125" style="273" customWidth="1"/>
    <col min="8" max="8" width="15.28515625" style="273" customWidth="1"/>
    <col min="9" max="16384" width="9.140625" style="54"/>
  </cols>
  <sheetData>
    <row r="1" spans="1:9">
      <c r="A1" s="2" t="s">
        <v>35</v>
      </c>
      <c r="B1" s="4" t="str">
        <f>'Info '!C2</f>
        <v>Bank of Georgia</v>
      </c>
    </row>
    <row r="2" spans="1:9">
      <c r="A2" s="2" t="s">
        <v>36</v>
      </c>
      <c r="B2" s="444">
        <f>'1. key ratios '!B2</f>
        <v>43555</v>
      </c>
    </row>
    <row r="4" spans="1:9" ht="13.5" thickBot="1">
      <c r="A4" s="2" t="s">
        <v>262</v>
      </c>
      <c r="B4" s="146" t="s">
        <v>386</v>
      </c>
    </row>
    <row r="5" spans="1:9">
      <c r="A5" s="147"/>
      <c r="B5" s="162"/>
      <c r="C5" s="274" t="s">
        <v>0</v>
      </c>
      <c r="D5" s="274" t="s">
        <v>1</v>
      </c>
      <c r="E5" s="274" t="s">
        <v>2</v>
      </c>
      <c r="F5" s="274" t="s">
        <v>3</v>
      </c>
      <c r="G5" s="275" t="s">
        <v>4</v>
      </c>
      <c r="H5" s="276" t="s">
        <v>10</v>
      </c>
      <c r="I5" s="163"/>
    </row>
    <row r="6" spans="1:9" s="163" customFormat="1" ht="12.75" customHeight="1">
      <c r="A6" s="164"/>
      <c r="B6" s="575" t="s">
        <v>261</v>
      </c>
      <c r="C6" s="577" t="s">
        <v>378</v>
      </c>
      <c r="D6" s="579" t="s">
        <v>377</v>
      </c>
      <c r="E6" s="580"/>
      <c r="F6" s="577" t="s">
        <v>382</v>
      </c>
      <c r="G6" s="577" t="s">
        <v>383</v>
      </c>
      <c r="H6" s="573" t="s">
        <v>381</v>
      </c>
    </row>
    <row r="7" spans="1:9" ht="38.25">
      <c r="A7" s="166"/>
      <c r="B7" s="576"/>
      <c r="C7" s="578"/>
      <c r="D7" s="277" t="s">
        <v>380</v>
      </c>
      <c r="E7" s="277" t="s">
        <v>379</v>
      </c>
      <c r="F7" s="578"/>
      <c r="G7" s="578"/>
      <c r="H7" s="574"/>
      <c r="I7" s="163"/>
    </row>
    <row r="8" spans="1:9">
      <c r="A8" s="164">
        <v>1</v>
      </c>
      <c r="B8" s="1" t="s">
        <v>100</v>
      </c>
      <c r="C8" s="278">
        <v>2235585066.3599997</v>
      </c>
      <c r="D8" s="279"/>
      <c r="E8" s="278"/>
      <c r="F8" s="278">
        <v>1316566472.8800001</v>
      </c>
      <c r="G8" s="280">
        <v>1316566472.8800001</v>
      </c>
      <c r="H8" s="282">
        <f>G8/(C8+E8)</f>
        <v>0.58891361044187229</v>
      </c>
    </row>
    <row r="9" spans="1:9" ht="15" customHeight="1">
      <c r="A9" s="164">
        <v>2</v>
      </c>
      <c r="B9" s="1" t="s">
        <v>101</v>
      </c>
      <c r="C9" s="278">
        <v>0</v>
      </c>
      <c r="D9" s="279"/>
      <c r="E9" s="278"/>
      <c r="F9" s="278"/>
      <c r="G9" s="280">
        <v>0</v>
      </c>
      <c r="H9" s="282" t="e">
        <f t="shared" ref="H9:H21" si="0">G9/(C9+E9)</f>
        <v>#DIV/0!</v>
      </c>
    </row>
    <row r="10" spans="1:9">
      <c r="A10" s="164">
        <v>3</v>
      </c>
      <c r="B10" s="1" t="s">
        <v>280</v>
      </c>
      <c r="C10" s="278">
        <v>0</v>
      </c>
      <c r="D10" s="279"/>
      <c r="E10" s="278"/>
      <c r="F10" s="278"/>
      <c r="G10" s="280">
        <v>0</v>
      </c>
      <c r="H10" s="282" t="e">
        <f t="shared" si="0"/>
        <v>#DIV/0!</v>
      </c>
    </row>
    <row r="11" spans="1:9">
      <c r="A11" s="164">
        <v>4</v>
      </c>
      <c r="B11" s="1" t="s">
        <v>102</v>
      </c>
      <c r="C11" s="278">
        <v>0</v>
      </c>
      <c r="D11" s="279"/>
      <c r="E11" s="278"/>
      <c r="F11" s="278"/>
      <c r="G11" s="280">
        <v>0</v>
      </c>
      <c r="H11" s="282" t="e">
        <f t="shared" si="0"/>
        <v>#DIV/0!</v>
      </c>
    </row>
    <row r="12" spans="1:9">
      <c r="A12" s="164">
        <v>5</v>
      </c>
      <c r="B12" s="1" t="s">
        <v>103</v>
      </c>
      <c r="C12" s="278">
        <v>764878654.01999998</v>
      </c>
      <c r="D12" s="279"/>
      <c r="E12" s="278"/>
      <c r="F12" s="278">
        <v>0</v>
      </c>
      <c r="G12" s="280">
        <v>0</v>
      </c>
      <c r="H12" s="282">
        <f t="shared" si="0"/>
        <v>0</v>
      </c>
    </row>
    <row r="13" spans="1:9">
      <c r="A13" s="164">
        <v>6</v>
      </c>
      <c r="B13" s="1" t="s">
        <v>104</v>
      </c>
      <c r="C13" s="278">
        <v>736316398.5323</v>
      </c>
      <c r="D13" s="279"/>
      <c r="E13" s="278"/>
      <c r="F13" s="278">
        <v>158396260.11462</v>
      </c>
      <c r="G13" s="280">
        <v>158396260.11462</v>
      </c>
      <c r="H13" s="282">
        <f t="shared" si="0"/>
        <v>0.21511983222206021</v>
      </c>
    </row>
    <row r="14" spans="1:9">
      <c r="A14" s="164">
        <v>7</v>
      </c>
      <c r="B14" s="1" t="s">
        <v>105</v>
      </c>
      <c r="C14" s="278">
        <v>2917100389.6092</v>
      </c>
      <c r="D14" s="279">
        <v>1223311096.7706251</v>
      </c>
      <c r="E14" s="278">
        <v>559415748.95481992</v>
      </c>
      <c r="F14" s="278">
        <v>3514514811.6382651</v>
      </c>
      <c r="G14" s="280">
        <v>3270998050.4530649</v>
      </c>
      <c r="H14" s="282">
        <f t="shared" si="0"/>
        <v>0.94088389642976178</v>
      </c>
    </row>
    <row r="15" spans="1:9">
      <c r="A15" s="164">
        <v>8</v>
      </c>
      <c r="B15" s="1" t="s">
        <v>106</v>
      </c>
      <c r="C15" s="278">
        <v>3311663992.3333001</v>
      </c>
      <c r="D15" s="279">
        <v>224130135.727375</v>
      </c>
      <c r="E15" s="278">
        <v>110427445.16734999</v>
      </c>
      <c r="F15" s="278">
        <v>2566568578.1254873</v>
      </c>
      <c r="G15" s="280">
        <v>2529195119.9687872</v>
      </c>
      <c r="H15" s="282">
        <f t="shared" si="0"/>
        <v>0.73907876693558017</v>
      </c>
    </row>
    <row r="16" spans="1:9">
      <c r="A16" s="164">
        <v>9</v>
      </c>
      <c r="B16" s="1" t="s">
        <v>107</v>
      </c>
      <c r="C16" s="278">
        <v>1619109300.5130999</v>
      </c>
      <c r="D16" s="279"/>
      <c r="E16" s="278"/>
      <c r="F16" s="278">
        <v>566688255.17958498</v>
      </c>
      <c r="G16" s="280">
        <v>565988841.05988503</v>
      </c>
      <c r="H16" s="282">
        <f t="shared" si="0"/>
        <v>0.34956802538316695</v>
      </c>
    </row>
    <row r="17" spans="1:8">
      <c r="A17" s="164">
        <v>10</v>
      </c>
      <c r="B17" s="1" t="s">
        <v>108</v>
      </c>
      <c r="C17" s="278">
        <v>122389570.7177</v>
      </c>
      <c r="D17" s="279"/>
      <c r="E17" s="278"/>
      <c r="F17" s="278">
        <v>117981534.26350001</v>
      </c>
      <c r="G17" s="280">
        <v>117742162.3295</v>
      </c>
      <c r="H17" s="282">
        <f t="shared" si="0"/>
        <v>0.96202774173528582</v>
      </c>
    </row>
    <row r="18" spans="1:8">
      <c r="A18" s="164">
        <v>11</v>
      </c>
      <c r="B18" s="1" t="s">
        <v>109</v>
      </c>
      <c r="C18" s="278">
        <v>972057335.97617745</v>
      </c>
      <c r="D18" s="279"/>
      <c r="E18" s="278"/>
      <c r="F18" s="278">
        <v>1143816056.2521937</v>
      </c>
      <c r="G18" s="280">
        <v>1143816056.2521937</v>
      </c>
      <c r="H18" s="282">
        <f t="shared" si="0"/>
        <v>1.1766960794586561</v>
      </c>
    </row>
    <row r="19" spans="1:8">
      <c r="A19" s="164">
        <v>12</v>
      </c>
      <c r="B19" s="1" t="s">
        <v>110</v>
      </c>
      <c r="C19" s="278">
        <v>0</v>
      </c>
      <c r="D19" s="279"/>
      <c r="E19" s="278"/>
      <c r="F19" s="278"/>
      <c r="G19" s="280">
        <v>0</v>
      </c>
      <c r="H19" s="282" t="e">
        <f t="shared" si="0"/>
        <v>#DIV/0!</v>
      </c>
    </row>
    <row r="20" spans="1:8">
      <c r="A20" s="164">
        <v>13</v>
      </c>
      <c r="B20" s="1" t="s">
        <v>256</v>
      </c>
      <c r="C20" s="278">
        <v>0</v>
      </c>
      <c r="D20" s="279"/>
      <c r="E20" s="278"/>
      <c r="F20" s="278"/>
      <c r="G20" s="280">
        <v>0</v>
      </c>
      <c r="H20" s="282" t="e">
        <f t="shared" si="0"/>
        <v>#DIV/0!</v>
      </c>
    </row>
    <row r="21" spans="1:8">
      <c r="A21" s="164">
        <v>14</v>
      </c>
      <c r="B21" s="1" t="s">
        <v>112</v>
      </c>
      <c r="C21" s="278">
        <v>1294242155.0834227</v>
      </c>
      <c r="D21" s="279"/>
      <c r="E21" s="278"/>
      <c r="F21" s="278">
        <v>795572649.57342279</v>
      </c>
      <c r="G21" s="280">
        <v>795572649.57342279</v>
      </c>
      <c r="H21" s="282">
        <f t="shared" si="0"/>
        <v>0.61470154286710188</v>
      </c>
    </row>
    <row r="22" spans="1:8" ht="13.5" thickBot="1">
      <c r="A22" s="167"/>
      <c r="B22" s="168" t="s">
        <v>113</v>
      </c>
      <c r="C22" s="281">
        <f>SUM(C8:C21)</f>
        <v>13973342863.145199</v>
      </c>
      <c r="D22" s="281">
        <f>SUM(D8:D21)</f>
        <v>1447441232.4980001</v>
      </c>
      <c r="E22" s="281">
        <f>SUM(E8:E21)</f>
        <v>669843194.12216997</v>
      </c>
      <c r="F22" s="281">
        <f>SUM(F8:F21)</f>
        <v>10180104618.027075</v>
      </c>
      <c r="G22" s="281">
        <f>SUM(G8:G21)</f>
        <v>9898275612.6314754</v>
      </c>
      <c r="H22" s="283">
        <f>G22/(C22+E22)</f>
        <v>0.67596461411613296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0.5703125" style="273" bestFit="1" customWidth="1"/>
    <col min="2" max="2" width="104.140625" style="273" customWidth="1"/>
    <col min="3" max="5" width="14.5703125" style="273" customWidth="1"/>
    <col min="6" max="11" width="14" style="273" customWidth="1"/>
    <col min="12" max="16384" width="9.140625" style="273"/>
  </cols>
  <sheetData>
    <row r="1" spans="1:11">
      <c r="A1" s="273" t="s">
        <v>35</v>
      </c>
      <c r="B1" s="273" t="str">
        <f>'Info '!C2</f>
        <v>Bank of Georgia</v>
      </c>
    </row>
    <row r="2" spans="1:11">
      <c r="A2" s="273" t="s">
        <v>36</v>
      </c>
      <c r="B2" s="472">
        <f>'1. key ratios '!B2</f>
        <v>43555</v>
      </c>
      <c r="C2" s="300"/>
      <c r="D2" s="300"/>
    </row>
    <row r="3" spans="1:11">
      <c r="B3" s="300"/>
      <c r="C3" s="300"/>
      <c r="D3" s="300"/>
    </row>
    <row r="4" spans="1:11" ht="13.5" thickBot="1">
      <c r="A4" s="273" t="s">
        <v>258</v>
      </c>
      <c r="B4" s="327" t="s">
        <v>387</v>
      </c>
      <c r="C4" s="300"/>
      <c r="D4" s="300"/>
    </row>
    <row r="5" spans="1:11" ht="30" customHeight="1">
      <c r="A5" s="581"/>
      <c r="B5" s="582"/>
      <c r="C5" s="583" t="s">
        <v>440</v>
      </c>
      <c r="D5" s="583"/>
      <c r="E5" s="583"/>
      <c r="F5" s="583" t="s">
        <v>441</v>
      </c>
      <c r="G5" s="583"/>
      <c r="H5" s="583"/>
      <c r="I5" s="583" t="s">
        <v>442</v>
      </c>
      <c r="J5" s="583"/>
      <c r="K5" s="584"/>
    </row>
    <row r="6" spans="1:11">
      <c r="A6" s="301"/>
      <c r="B6" s="302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03" t="s">
        <v>390</v>
      </c>
      <c r="B7" s="304"/>
      <c r="C7" s="304"/>
      <c r="D7" s="304"/>
      <c r="E7" s="304"/>
      <c r="F7" s="304"/>
      <c r="G7" s="304"/>
      <c r="H7" s="304"/>
      <c r="I7" s="304"/>
      <c r="J7" s="304"/>
      <c r="K7" s="305"/>
    </row>
    <row r="8" spans="1:11">
      <c r="A8" s="306">
        <v>1</v>
      </c>
      <c r="B8" s="307" t="s">
        <v>388</v>
      </c>
      <c r="C8" s="308"/>
      <c r="D8" s="308"/>
      <c r="E8" s="308"/>
      <c r="F8" s="514">
        <v>1177391810.2295077</v>
      </c>
      <c r="G8" s="514">
        <v>1743788324.0882246</v>
      </c>
      <c r="H8" s="514">
        <v>2921180134.3177319</v>
      </c>
      <c r="I8" s="514">
        <v>1160859198.7786188</v>
      </c>
      <c r="J8" s="514">
        <v>1603758294.0626693</v>
      </c>
      <c r="K8" s="515">
        <v>2764617492.8412881</v>
      </c>
    </row>
    <row r="9" spans="1:11">
      <c r="A9" s="303" t="s">
        <v>391</v>
      </c>
      <c r="B9" s="304"/>
      <c r="C9" s="304"/>
      <c r="D9" s="304"/>
      <c r="E9" s="304"/>
      <c r="F9" s="516"/>
      <c r="G9" s="516"/>
      <c r="H9" s="516"/>
      <c r="I9" s="516"/>
      <c r="J9" s="516"/>
      <c r="K9" s="517"/>
    </row>
    <row r="10" spans="1:11">
      <c r="A10" s="309">
        <v>2</v>
      </c>
      <c r="B10" s="310" t="s">
        <v>399</v>
      </c>
      <c r="C10" s="522">
        <v>935670950.21071112</v>
      </c>
      <c r="D10" s="518">
        <v>2771523820.7006149</v>
      </c>
      <c r="E10" s="518">
        <v>3707194770.9113255</v>
      </c>
      <c r="F10" s="518">
        <v>175660819.3571718</v>
      </c>
      <c r="G10" s="518">
        <v>603838036.59422827</v>
      </c>
      <c r="H10" s="518">
        <v>779498855.95139968</v>
      </c>
      <c r="I10" s="518">
        <v>50405080.035123356</v>
      </c>
      <c r="J10" s="518">
        <v>172615401.94191435</v>
      </c>
      <c r="K10" s="519">
        <v>223020481.97703782</v>
      </c>
    </row>
    <row r="11" spans="1:11">
      <c r="A11" s="309">
        <v>3</v>
      </c>
      <c r="B11" s="310" t="s">
        <v>393</v>
      </c>
      <c r="C11" s="522">
        <v>2219731766.603076</v>
      </c>
      <c r="D11" s="518">
        <v>4425657907.2983265</v>
      </c>
      <c r="E11" s="518">
        <v>6645389673.9014063</v>
      </c>
      <c r="F11" s="518">
        <v>780738719.77125263</v>
      </c>
      <c r="G11" s="518">
        <v>1386443487.7548029</v>
      </c>
      <c r="H11" s="518">
        <v>2167182207.5260563</v>
      </c>
      <c r="I11" s="518">
        <v>629560294.73103023</v>
      </c>
      <c r="J11" s="518">
        <v>938715512.89189434</v>
      </c>
      <c r="K11" s="519">
        <v>1568275807.6229246</v>
      </c>
    </row>
    <row r="12" spans="1:11">
      <c r="A12" s="309">
        <v>4</v>
      </c>
      <c r="B12" s="310" t="s">
        <v>394</v>
      </c>
      <c r="C12" s="522">
        <v>946142698.33333337</v>
      </c>
      <c r="D12" s="518">
        <v>0</v>
      </c>
      <c r="E12" s="518">
        <v>946142698.33333337</v>
      </c>
      <c r="F12" s="518">
        <v>0</v>
      </c>
      <c r="G12" s="518">
        <v>0</v>
      </c>
      <c r="H12" s="518">
        <v>0</v>
      </c>
      <c r="I12" s="518">
        <v>0</v>
      </c>
      <c r="J12" s="518">
        <v>0</v>
      </c>
      <c r="K12" s="519">
        <v>0</v>
      </c>
    </row>
    <row r="13" spans="1:11">
      <c r="A13" s="309">
        <v>5</v>
      </c>
      <c r="B13" s="310" t="s">
        <v>402</v>
      </c>
      <c r="C13" s="522">
        <v>738110525.83088875</v>
      </c>
      <c r="D13" s="518">
        <v>706458929.75831795</v>
      </c>
      <c r="E13" s="518">
        <v>1444569455.5892072</v>
      </c>
      <c r="F13" s="518">
        <v>118401913.19353782</v>
      </c>
      <c r="G13" s="518">
        <v>98262609.840135828</v>
      </c>
      <c r="H13" s="518">
        <v>216664523.03367364</v>
      </c>
      <c r="I13" s="518">
        <v>57541611.758413322</v>
      </c>
      <c r="J13" s="518">
        <v>52483415.706545226</v>
      </c>
      <c r="K13" s="519">
        <v>110025027.46495859</v>
      </c>
    </row>
    <row r="14" spans="1:11">
      <c r="A14" s="309">
        <v>6</v>
      </c>
      <c r="B14" s="310" t="s">
        <v>435</v>
      </c>
      <c r="C14" s="522"/>
      <c r="D14" s="518"/>
      <c r="E14" s="518"/>
      <c r="F14" s="518"/>
      <c r="G14" s="518"/>
      <c r="H14" s="518"/>
      <c r="I14" s="518"/>
      <c r="J14" s="518"/>
      <c r="K14" s="519"/>
    </row>
    <row r="15" spans="1:11">
      <c r="A15" s="309">
        <v>7</v>
      </c>
      <c r="B15" s="310" t="s">
        <v>436</v>
      </c>
      <c r="C15" s="522">
        <v>46465253.531787775</v>
      </c>
      <c r="D15" s="518">
        <v>114527790.47488882</v>
      </c>
      <c r="E15" s="518">
        <v>160993044.0066767</v>
      </c>
      <c r="F15" s="518">
        <v>46146590.961858884</v>
      </c>
      <c r="G15" s="518">
        <v>115611084.13955551</v>
      </c>
      <c r="H15" s="518">
        <v>161757675.1014145</v>
      </c>
      <c r="I15" s="518">
        <v>46187605.872232229</v>
      </c>
      <c r="J15" s="518">
        <v>114738218.66444439</v>
      </c>
      <c r="K15" s="519">
        <v>160925824.53667673</v>
      </c>
    </row>
    <row r="16" spans="1:11">
      <c r="A16" s="309">
        <v>8</v>
      </c>
      <c r="B16" s="311" t="s">
        <v>395</v>
      </c>
      <c r="C16" s="522">
        <v>3950450244.2990861</v>
      </c>
      <c r="D16" s="518">
        <v>5246644627.5315332</v>
      </c>
      <c r="E16" s="518">
        <v>9197094871.8306236</v>
      </c>
      <c r="F16" s="518">
        <v>945287223.92664933</v>
      </c>
      <c r="G16" s="518">
        <v>1600317181.7344942</v>
      </c>
      <c r="H16" s="518">
        <v>2545604405.6611447</v>
      </c>
      <c r="I16" s="518">
        <v>733289512.36167574</v>
      </c>
      <c r="J16" s="518">
        <v>1105937147.2628839</v>
      </c>
      <c r="K16" s="519">
        <v>1839226659.6245599</v>
      </c>
    </row>
    <row r="17" spans="1:11">
      <c r="A17" s="303" t="s">
        <v>392</v>
      </c>
      <c r="B17" s="304"/>
      <c r="C17" s="516"/>
      <c r="D17" s="516"/>
      <c r="E17" s="516"/>
      <c r="F17" s="516"/>
      <c r="G17" s="516"/>
      <c r="H17" s="516"/>
      <c r="I17" s="516"/>
      <c r="J17" s="516"/>
      <c r="K17" s="517"/>
    </row>
    <row r="18" spans="1:11">
      <c r="A18" s="309">
        <v>9</v>
      </c>
      <c r="B18" s="310" t="s">
        <v>398</v>
      </c>
      <c r="C18" s="522"/>
      <c r="D18" s="518"/>
      <c r="E18" s="518"/>
      <c r="F18" s="518"/>
      <c r="G18" s="518"/>
      <c r="H18" s="518"/>
      <c r="I18" s="518"/>
      <c r="J18" s="518"/>
      <c r="K18" s="519"/>
    </row>
    <row r="19" spans="1:11">
      <c r="A19" s="309">
        <v>10</v>
      </c>
      <c r="B19" s="310" t="s">
        <v>437</v>
      </c>
      <c r="C19" s="522">
        <v>179271277.89327782</v>
      </c>
      <c r="D19" s="518">
        <v>150922492.8193588</v>
      </c>
      <c r="E19" s="518">
        <v>330193770.71263659</v>
      </c>
      <c r="F19" s="518">
        <v>91414790.528138891</v>
      </c>
      <c r="G19" s="518">
        <v>75342522.054174468</v>
      </c>
      <c r="H19" s="518">
        <v>166757312.5823133</v>
      </c>
      <c r="I19" s="518">
        <v>109656097.46349998</v>
      </c>
      <c r="J19" s="518">
        <v>462213098.76160347</v>
      </c>
      <c r="K19" s="519">
        <v>571869196.22510314</v>
      </c>
    </row>
    <row r="20" spans="1:11">
      <c r="A20" s="309">
        <v>11</v>
      </c>
      <c r="B20" s="310" t="s">
        <v>397</v>
      </c>
      <c r="C20" s="522">
        <v>2986894.404555555</v>
      </c>
      <c r="D20" s="518">
        <v>0</v>
      </c>
      <c r="E20" s="518">
        <v>2986894.404555555</v>
      </c>
      <c r="F20" s="518">
        <v>2980678.8229999994</v>
      </c>
      <c r="G20" s="518">
        <v>0</v>
      </c>
      <c r="H20" s="518">
        <v>2980678.8229999994</v>
      </c>
      <c r="I20" s="518">
        <v>2939213.3252222212</v>
      </c>
      <c r="J20" s="518">
        <v>0</v>
      </c>
      <c r="K20" s="519">
        <v>2939213.3252222212</v>
      </c>
    </row>
    <row r="21" spans="1:11" ht="13.5" thickBot="1">
      <c r="A21" s="312">
        <v>12</v>
      </c>
      <c r="B21" s="313" t="s">
        <v>396</v>
      </c>
      <c r="C21" s="523">
        <v>182258172.29783338</v>
      </c>
      <c r="D21" s="520">
        <v>150922492.8193588</v>
      </c>
      <c r="E21" s="523">
        <v>333180665.11719215</v>
      </c>
      <c r="F21" s="520">
        <v>94395469.35113889</v>
      </c>
      <c r="G21" s="520">
        <v>75342522.054174468</v>
      </c>
      <c r="H21" s="520">
        <v>169737991.40531331</v>
      </c>
      <c r="I21" s="520">
        <v>112595310.7887222</v>
      </c>
      <c r="J21" s="520">
        <v>462213098.76160347</v>
      </c>
      <c r="K21" s="521">
        <v>574808409.55032539</v>
      </c>
    </row>
    <row r="22" spans="1:11" ht="38.25" customHeight="1" thickBot="1">
      <c r="A22" s="314"/>
      <c r="B22" s="315"/>
      <c r="C22" s="315"/>
      <c r="D22" s="315"/>
      <c r="E22" s="315"/>
      <c r="F22" s="585" t="s">
        <v>439</v>
      </c>
      <c r="G22" s="583"/>
      <c r="H22" s="583"/>
      <c r="I22" s="585" t="s">
        <v>403</v>
      </c>
      <c r="J22" s="583"/>
      <c r="K22" s="584"/>
    </row>
    <row r="23" spans="1:11">
      <c r="A23" s="316">
        <v>13</v>
      </c>
      <c r="B23" s="317" t="s">
        <v>388</v>
      </c>
      <c r="C23" s="318"/>
      <c r="D23" s="318"/>
      <c r="E23" s="318"/>
      <c r="F23" s="524">
        <v>1177391810.2295077</v>
      </c>
      <c r="G23" s="524">
        <v>1743788324.0882246</v>
      </c>
      <c r="H23" s="524">
        <v>2921180134.3177319</v>
      </c>
      <c r="I23" s="524">
        <v>1160859198.7786188</v>
      </c>
      <c r="J23" s="524">
        <v>1603758294.0626693</v>
      </c>
      <c r="K23" s="525">
        <v>2764617492.8412881</v>
      </c>
    </row>
    <row r="24" spans="1:11" ht="13.5" thickBot="1">
      <c r="A24" s="319">
        <v>14</v>
      </c>
      <c r="B24" s="320" t="s">
        <v>400</v>
      </c>
      <c r="C24" s="321"/>
      <c r="D24" s="322"/>
      <c r="E24" s="323"/>
      <c r="F24" s="526">
        <v>850891754.57551014</v>
      </c>
      <c r="G24" s="526">
        <v>1524974659.6803198</v>
      </c>
      <c r="H24" s="526">
        <v>2375866414.2558289</v>
      </c>
      <c r="I24" s="526">
        <v>620694201.57295358</v>
      </c>
      <c r="J24" s="526">
        <v>643724048.50128067</v>
      </c>
      <c r="K24" s="527">
        <v>1264418250.074234</v>
      </c>
    </row>
    <row r="25" spans="1:11" ht="13.5" thickBot="1">
      <c r="A25" s="324">
        <v>15</v>
      </c>
      <c r="B25" s="325" t="s">
        <v>401</v>
      </c>
      <c r="C25" s="326"/>
      <c r="D25" s="326"/>
      <c r="E25" s="326"/>
      <c r="F25" s="528">
        <v>1.3837151481352417</v>
      </c>
      <c r="G25" s="528">
        <v>1.1434867543659872</v>
      </c>
      <c r="H25" s="528">
        <v>1.2295220458481486</v>
      </c>
      <c r="I25" s="528">
        <v>1.8702594543928193</v>
      </c>
      <c r="J25" s="528">
        <v>2.4913754547411142</v>
      </c>
      <c r="K25" s="529">
        <v>2.1864738923840883</v>
      </c>
    </row>
    <row r="27" spans="1:11" ht="25.5">
      <c r="B27" s="299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4" t="str">
        <f>'Info '!C2</f>
        <v>Bank of Georgia</v>
      </c>
    </row>
    <row r="2" spans="1:14" ht="14.25" customHeight="1">
      <c r="A2" s="4" t="s">
        <v>36</v>
      </c>
      <c r="B2" s="444">
        <f>'1. key ratios '!B2</f>
        <v>43555</v>
      </c>
    </row>
    <row r="3" spans="1:14" ht="14.25" customHeight="1"/>
    <row r="4" spans="1:14" ht="13.5" thickBot="1">
      <c r="A4" s="4" t="s">
        <v>274</v>
      </c>
      <c r="B4" s="238" t="s">
        <v>33</v>
      </c>
    </row>
    <row r="5" spans="1:14" s="174" customFormat="1">
      <c r="A5" s="170"/>
      <c r="B5" s="171"/>
      <c r="C5" s="172" t="s">
        <v>0</v>
      </c>
      <c r="D5" s="172" t="s">
        <v>1</v>
      </c>
      <c r="E5" s="172" t="s">
        <v>2</v>
      </c>
      <c r="F5" s="172" t="s">
        <v>3</v>
      </c>
      <c r="G5" s="172" t="s">
        <v>4</v>
      </c>
      <c r="H5" s="172" t="s">
        <v>10</v>
      </c>
      <c r="I5" s="172" t="s">
        <v>13</v>
      </c>
      <c r="J5" s="172" t="s">
        <v>14</v>
      </c>
      <c r="K5" s="172" t="s">
        <v>15</v>
      </c>
      <c r="L5" s="172" t="s">
        <v>16</v>
      </c>
      <c r="M5" s="172" t="s">
        <v>17</v>
      </c>
      <c r="N5" s="173" t="s">
        <v>18</v>
      </c>
    </row>
    <row r="6" spans="1:14" ht="25.5">
      <c r="A6" s="175"/>
      <c r="B6" s="176"/>
      <c r="C6" s="177" t="s">
        <v>273</v>
      </c>
      <c r="D6" s="178" t="s">
        <v>272</v>
      </c>
      <c r="E6" s="179" t="s">
        <v>271</v>
      </c>
      <c r="F6" s="180">
        <v>0</v>
      </c>
      <c r="G6" s="180">
        <v>0.2</v>
      </c>
      <c r="H6" s="180">
        <v>0.35</v>
      </c>
      <c r="I6" s="180">
        <v>0.5</v>
      </c>
      <c r="J6" s="180">
        <v>0.75</v>
      </c>
      <c r="K6" s="180">
        <v>1</v>
      </c>
      <c r="L6" s="180">
        <v>1.5</v>
      </c>
      <c r="M6" s="180">
        <v>2.5</v>
      </c>
      <c r="N6" s="237" t="s">
        <v>286</v>
      </c>
    </row>
    <row r="7" spans="1:14" ht="15">
      <c r="A7" s="181">
        <v>1</v>
      </c>
      <c r="B7" s="182" t="s">
        <v>270</v>
      </c>
      <c r="C7" s="183">
        <f>SUM(C8:C13)</f>
        <v>1245587929.165</v>
      </c>
      <c r="D7" s="176"/>
      <c r="E7" s="184">
        <f t="shared" ref="E7" si="0">SUM(E8:E13)</f>
        <v>25636630.583299998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25636630.583299998</v>
      </c>
      <c r="L7" s="185">
        <v>0</v>
      </c>
      <c r="M7" s="185">
        <v>0</v>
      </c>
      <c r="N7" s="186">
        <f>SUM(N8:N13)</f>
        <v>25636630.583299998</v>
      </c>
    </row>
    <row r="8" spans="1:14" ht="14.25">
      <c r="A8" s="181">
        <v>1.1000000000000001</v>
      </c>
      <c r="B8" s="187" t="s">
        <v>268</v>
      </c>
      <c r="C8" s="185">
        <v>1221425529.165</v>
      </c>
      <c r="D8" s="188">
        <v>0.02</v>
      </c>
      <c r="E8" s="184">
        <f>C8*D8</f>
        <v>24428510.583299998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24428510.583299998</v>
      </c>
      <c r="L8" s="185">
        <v>0</v>
      </c>
      <c r="M8" s="185">
        <v>0</v>
      </c>
      <c r="N8" s="186">
        <f>SUMPRODUCT($F$6:$M$6,F8:M8)</f>
        <v>24428510.583299998</v>
      </c>
    </row>
    <row r="9" spans="1:14" ht="14.25">
      <c r="A9" s="181">
        <v>1.2</v>
      </c>
      <c r="B9" s="187" t="s">
        <v>267</v>
      </c>
      <c r="C9" s="185">
        <v>24162400</v>
      </c>
      <c r="D9" s="188">
        <v>0.05</v>
      </c>
      <c r="E9" s="184">
        <f>C9*D9</f>
        <v>1208120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1208120</v>
      </c>
      <c r="L9" s="185">
        <v>0</v>
      </c>
      <c r="M9" s="185">
        <v>0</v>
      </c>
      <c r="N9" s="186">
        <f t="shared" ref="N9:N12" si="1">SUMPRODUCT($F$6:$M$6,F9:M9)</f>
        <v>1208120</v>
      </c>
    </row>
    <row r="10" spans="1:14" ht="14.25">
      <c r="A10" s="181">
        <v>1.3</v>
      </c>
      <c r="B10" s="187" t="s">
        <v>266</v>
      </c>
      <c r="C10" s="185">
        <v>0</v>
      </c>
      <c r="D10" s="188">
        <v>0.08</v>
      </c>
      <c r="E10" s="184">
        <f>C10*D10</f>
        <v>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6">
        <f>SUMPRODUCT($F$6:$M$6,F10:M10)</f>
        <v>0</v>
      </c>
    </row>
    <row r="11" spans="1:14" ht="14.25">
      <c r="A11" s="181">
        <v>1.4</v>
      </c>
      <c r="B11" s="187" t="s">
        <v>265</v>
      </c>
      <c r="C11" s="185">
        <v>0</v>
      </c>
      <c r="D11" s="188">
        <v>0.11</v>
      </c>
      <c r="E11" s="184">
        <f>C11*D11</f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6">
        <f t="shared" si="1"/>
        <v>0</v>
      </c>
    </row>
    <row r="12" spans="1:14" ht="14.25">
      <c r="A12" s="181">
        <v>1.5</v>
      </c>
      <c r="B12" s="187" t="s">
        <v>264</v>
      </c>
      <c r="C12" s="185">
        <v>0</v>
      </c>
      <c r="D12" s="188">
        <v>0.14000000000000001</v>
      </c>
      <c r="E12" s="184">
        <f>C12*D12</f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6">
        <f t="shared" si="1"/>
        <v>0</v>
      </c>
    </row>
    <row r="13" spans="1:14" ht="14.25">
      <c r="A13" s="181">
        <v>1.6</v>
      </c>
      <c r="B13" s="189" t="s">
        <v>263</v>
      </c>
      <c r="C13" s="185">
        <v>0</v>
      </c>
      <c r="D13" s="190"/>
      <c r="E13" s="185"/>
      <c r="F13" s="185"/>
      <c r="G13" s="185"/>
      <c r="H13" s="185"/>
      <c r="I13" s="185"/>
      <c r="J13" s="185"/>
      <c r="K13" s="185"/>
      <c r="L13" s="185"/>
      <c r="M13" s="185"/>
      <c r="N13" s="186">
        <f>SUMPRODUCT($F$6:$M$6,F13:M13)</f>
        <v>0</v>
      </c>
    </row>
    <row r="14" spans="1:14" ht="15">
      <c r="A14" s="181">
        <v>2</v>
      </c>
      <c r="B14" s="191" t="s">
        <v>269</v>
      </c>
      <c r="C14" s="183">
        <f>SUM(C15:C20)</f>
        <v>1252561809</v>
      </c>
      <c r="D14" s="176"/>
      <c r="E14" s="184">
        <f t="shared" ref="E14" si="2">SUM(E15:E20)</f>
        <v>20870959.045000002</v>
      </c>
      <c r="F14" s="185">
        <v>375000</v>
      </c>
      <c r="G14" s="185">
        <v>0</v>
      </c>
      <c r="H14" s="185">
        <v>0</v>
      </c>
      <c r="I14" s="185">
        <v>20224329.5</v>
      </c>
      <c r="J14" s="185">
        <v>0</v>
      </c>
      <c r="K14" s="185">
        <v>271629.54499999993</v>
      </c>
      <c r="L14" s="185">
        <v>0</v>
      </c>
      <c r="M14" s="185">
        <v>0</v>
      </c>
      <c r="N14" s="186">
        <f>SUM(N15:N20)</f>
        <v>10383794.295</v>
      </c>
    </row>
    <row r="15" spans="1:14" ht="14.25">
      <c r="A15" s="181">
        <v>2.1</v>
      </c>
      <c r="B15" s="189" t="s">
        <v>268</v>
      </c>
      <c r="C15" s="185">
        <v>681391809</v>
      </c>
      <c r="D15" s="188">
        <v>5.0000000000000001E-3</v>
      </c>
      <c r="E15" s="184">
        <f>C15*D15</f>
        <v>3406959.0449999999</v>
      </c>
      <c r="F15" s="185">
        <v>375000</v>
      </c>
      <c r="G15" s="185">
        <v>0</v>
      </c>
      <c r="H15" s="185">
        <v>0</v>
      </c>
      <c r="I15" s="185">
        <v>2760329.5</v>
      </c>
      <c r="J15" s="185">
        <v>0</v>
      </c>
      <c r="K15" s="185">
        <v>271629.54499999993</v>
      </c>
      <c r="L15" s="185">
        <v>0</v>
      </c>
      <c r="M15" s="185">
        <v>0</v>
      </c>
      <c r="N15" s="186">
        <f>SUMPRODUCT($F$6:$M$6,F15:M15)</f>
        <v>1651794.2949999999</v>
      </c>
    </row>
    <row r="16" spans="1:14" ht="14.25">
      <c r="A16" s="181">
        <v>2.2000000000000002</v>
      </c>
      <c r="B16" s="189" t="s">
        <v>267</v>
      </c>
      <c r="C16" s="185">
        <v>0</v>
      </c>
      <c r="D16" s="188">
        <v>0.01</v>
      </c>
      <c r="E16" s="184">
        <f>C16*D16</f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6">
        <f t="shared" ref="N16:N20" si="3">SUMPRODUCT($F$6:$M$6,F16:M16)</f>
        <v>0</v>
      </c>
    </row>
    <row r="17" spans="1:14" ht="14.25">
      <c r="A17" s="181">
        <v>2.2999999999999998</v>
      </c>
      <c r="B17" s="189" t="s">
        <v>266</v>
      </c>
      <c r="C17" s="185">
        <v>269140000</v>
      </c>
      <c r="D17" s="188">
        <v>0.02</v>
      </c>
      <c r="E17" s="184">
        <f>C17*D17</f>
        <v>5382800</v>
      </c>
      <c r="F17" s="185">
        <v>0</v>
      </c>
      <c r="G17" s="185">
        <v>0</v>
      </c>
      <c r="H17" s="185">
        <v>0</v>
      </c>
      <c r="I17" s="185">
        <v>5382800</v>
      </c>
      <c r="J17" s="185">
        <v>0</v>
      </c>
      <c r="K17" s="185">
        <v>0</v>
      </c>
      <c r="L17" s="185">
        <v>0</v>
      </c>
      <c r="M17" s="185">
        <v>0</v>
      </c>
      <c r="N17" s="186">
        <f t="shared" si="3"/>
        <v>2691400</v>
      </c>
    </row>
    <row r="18" spans="1:14" ht="14.25">
      <c r="A18" s="181">
        <v>2.4</v>
      </c>
      <c r="B18" s="189" t="s">
        <v>265</v>
      </c>
      <c r="C18" s="185">
        <v>0</v>
      </c>
      <c r="D18" s="188">
        <v>0.03</v>
      </c>
      <c r="E18" s="184">
        <f>C18*D18</f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6">
        <f t="shared" si="3"/>
        <v>0</v>
      </c>
    </row>
    <row r="19" spans="1:14" ht="14.25">
      <c r="A19" s="181">
        <v>2.5</v>
      </c>
      <c r="B19" s="189" t="s">
        <v>264</v>
      </c>
      <c r="C19" s="185">
        <v>302030000</v>
      </c>
      <c r="D19" s="188">
        <v>0.04</v>
      </c>
      <c r="E19" s="184">
        <f>C19*D19</f>
        <v>12081200</v>
      </c>
      <c r="F19" s="185">
        <v>0</v>
      </c>
      <c r="G19" s="185">
        <v>0</v>
      </c>
      <c r="H19" s="185">
        <v>0</v>
      </c>
      <c r="I19" s="185">
        <v>12081200</v>
      </c>
      <c r="J19" s="185">
        <v>0</v>
      </c>
      <c r="K19" s="185">
        <v>0</v>
      </c>
      <c r="L19" s="185">
        <v>0</v>
      </c>
      <c r="M19" s="185">
        <v>0</v>
      </c>
      <c r="N19" s="186">
        <f t="shared" si="3"/>
        <v>6040600</v>
      </c>
    </row>
    <row r="20" spans="1:14" ht="14.25">
      <c r="A20" s="181">
        <v>2.6</v>
      </c>
      <c r="B20" s="189" t="s">
        <v>263</v>
      </c>
      <c r="C20" s="185">
        <v>0</v>
      </c>
      <c r="D20" s="190"/>
      <c r="E20" s="192"/>
      <c r="F20" s="185"/>
      <c r="G20" s="185"/>
      <c r="H20" s="185"/>
      <c r="I20" s="185"/>
      <c r="J20" s="185"/>
      <c r="K20" s="185"/>
      <c r="L20" s="185"/>
      <c r="M20" s="185"/>
      <c r="N20" s="186">
        <f t="shared" si="3"/>
        <v>0</v>
      </c>
    </row>
    <row r="21" spans="1:14" ht="15.75" thickBot="1">
      <c r="A21" s="193"/>
      <c r="B21" s="194" t="s">
        <v>113</v>
      </c>
      <c r="C21" s="169">
        <f>C14+C7</f>
        <v>2498149738.165</v>
      </c>
      <c r="D21" s="195"/>
      <c r="E21" s="196">
        <f>E14+E7</f>
        <v>46507589.628299996</v>
      </c>
      <c r="F21" s="197">
        <v>375000</v>
      </c>
      <c r="G21" s="197">
        <v>0</v>
      </c>
      <c r="H21" s="197">
        <v>0</v>
      </c>
      <c r="I21" s="197">
        <v>20224329.5</v>
      </c>
      <c r="J21" s="197">
        <v>0</v>
      </c>
      <c r="K21" s="197">
        <v>25908260.128299996</v>
      </c>
      <c r="L21" s="197">
        <v>0</v>
      </c>
      <c r="M21" s="197">
        <v>0</v>
      </c>
      <c r="N21" s="198">
        <f>N14+N7</f>
        <v>36020424.878299996</v>
      </c>
    </row>
    <row r="22" spans="1:14">
      <c r="E22" s="199"/>
      <c r="F22" s="199"/>
      <c r="G22" s="199"/>
      <c r="H22" s="199"/>
      <c r="I22" s="199"/>
      <c r="J22" s="199"/>
      <c r="K22" s="199"/>
      <c r="L22" s="199"/>
      <c r="M22" s="19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="90" zoomScaleNormal="90" workbookViewId="0"/>
  </sheetViews>
  <sheetFormatPr defaultRowHeight="15"/>
  <cols>
    <col min="1" max="1" width="11.42578125" customWidth="1"/>
    <col min="2" max="2" width="76.85546875" style="376" customWidth="1"/>
    <col min="3" max="3" width="22.85546875" customWidth="1"/>
  </cols>
  <sheetData>
    <row r="1" spans="1:3">
      <c r="A1" s="2" t="s">
        <v>35</v>
      </c>
      <c r="B1" t="str">
        <f>'Info '!C2</f>
        <v>Bank of Georgia</v>
      </c>
    </row>
    <row r="2" spans="1:3">
      <c r="A2" s="2" t="s">
        <v>36</v>
      </c>
      <c r="B2" s="473">
        <f>'1. key ratios '!B2</f>
        <v>43555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377" t="s">
        <v>445</v>
      </c>
      <c r="B5" s="378"/>
      <c r="C5" s="379"/>
    </row>
    <row r="6" spans="1:3" ht="24">
      <c r="A6" s="380">
        <v>1</v>
      </c>
      <c r="B6" s="381" t="s">
        <v>446</v>
      </c>
      <c r="C6" s="382">
        <v>13809818536.299599</v>
      </c>
    </row>
    <row r="7" spans="1:3">
      <c r="A7" s="380">
        <v>2</v>
      </c>
      <c r="B7" s="381" t="s">
        <v>447</v>
      </c>
      <c r="C7" s="382">
        <v>-94578467.599999994</v>
      </c>
    </row>
    <row r="8" spans="1:3" ht="24">
      <c r="A8" s="383">
        <v>3</v>
      </c>
      <c r="B8" s="384" t="s">
        <v>448</v>
      </c>
      <c r="C8" s="382">
        <f>C6+C7</f>
        <v>13715240068.699598</v>
      </c>
    </row>
    <row r="9" spans="1:3">
      <c r="A9" s="377" t="s">
        <v>449</v>
      </c>
      <c r="B9" s="378"/>
      <c r="C9" s="385"/>
    </row>
    <row r="10" spans="1:3" ht="24">
      <c r="A10" s="386">
        <v>4</v>
      </c>
      <c r="B10" s="387" t="s">
        <v>450</v>
      </c>
      <c r="C10" s="382"/>
    </row>
    <row r="11" spans="1:3">
      <c r="A11" s="386">
        <v>5</v>
      </c>
      <c r="B11" s="388" t="s">
        <v>451</v>
      </c>
      <c r="C11" s="382"/>
    </row>
    <row r="12" spans="1:3">
      <c r="A12" s="386" t="s">
        <v>452</v>
      </c>
      <c r="B12" s="388" t="s">
        <v>453</v>
      </c>
      <c r="C12" s="382">
        <v>46507589.628299996</v>
      </c>
    </row>
    <row r="13" spans="1:3" ht="24">
      <c r="A13" s="389">
        <v>6</v>
      </c>
      <c r="B13" s="387" t="s">
        <v>454</v>
      </c>
      <c r="C13" s="382"/>
    </row>
    <row r="14" spans="1:3">
      <c r="A14" s="389">
        <v>7</v>
      </c>
      <c r="B14" s="390" t="s">
        <v>455</v>
      </c>
      <c r="C14" s="382"/>
    </row>
    <row r="15" spans="1:3">
      <c r="A15" s="391">
        <v>8</v>
      </c>
      <c r="B15" s="392" t="s">
        <v>456</v>
      </c>
      <c r="C15" s="382"/>
    </row>
    <row r="16" spans="1:3">
      <c r="A16" s="389">
        <v>9</v>
      </c>
      <c r="B16" s="390" t="s">
        <v>457</v>
      </c>
      <c r="C16" s="382"/>
    </row>
    <row r="17" spans="1:3">
      <c r="A17" s="389">
        <v>10</v>
      </c>
      <c r="B17" s="390" t="s">
        <v>458</v>
      </c>
      <c r="C17" s="382"/>
    </row>
    <row r="18" spans="1:3">
      <c r="A18" s="393">
        <v>11</v>
      </c>
      <c r="B18" s="394" t="s">
        <v>459</v>
      </c>
      <c r="C18" s="395">
        <f>SUM(C10:C17)</f>
        <v>46507589.628299996</v>
      </c>
    </row>
    <row r="19" spans="1:3">
      <c r="A19" s="396" t="s">
        <v>460</v>
      </c>
      <c r="B19" s="397"/>
      <c r="C19" s="398"/>
    </row>
    <row r="20" spans="1:3" ht="24">
      <c r="A20" s="399">
        <v>12</v>
      </c>
      <c r="B20" s="387" t="s">
        <v>461</v>
      </c>
      <c r="C20" s="382"/>
    </row>
    <row r="21" spans="1:3">
      <c r="A21" s="399">
        <v>13</v>
      </c>
      <c r="B21" s="387" t="s">
        <v>462</v>
      </c>
      <c r="C21" s="382"/>
    </row>
    <row r="22" spans="1:3">
      <c r="A22" s="399">
        <v>14</v>
      </c>
      <c r="B22" s="387" t="s">
        <v>463</v>
      </c>
      <c r="C22" s="382"/>
    </row>
    <row r="23" spans="1:3" ht="24">
      <c r="A23" s="399" t="s">
        <v>464</v>
      </c>
      <c r="B23" s="387" t="s">
        <v>465</v>
      </c>
      <c r="C23" s="382"/>
    </row>
    <row r="24" spans="1:3">
      <c r="A24" s="399">
        <v>15</v>
      </c>
      <c r="B24" s="387" t="s">
        <v>466</v>
      </c>
      <c r="C24" s="382"/>
    </row>
    <row r="25" spans="1:3">
      <c r="A25" s="399" t="s">
        <v>467</v>
      </c>
      <c r="B25" s="387" t="s">
        <v>468</v>
      </c>
      <c r="C25" s="382"/>
    </row>
    <row r="26" spans="1:3">
      <c r="A26" s="400">
        <v>16</v>
      </c>
      <c r="B26" s="401" t="s">
        <v>469</v>
      </c>
      <c r="C26" s="395">
        <f>SUM(C20:C25)</f>
        <v>0</v>
      </c>
    </row>
    <row r="27" spans="1:3">
      <c r="A27" s="377" t="s">
        <v>470</v>
      </c>
      <c r="B27" s="378"/>
      <c r="C27" s="385"/>
    </row>
    <row r="28" spans="1:3">
      <c r="A28" s="402">
        <v>17</v>
      </c>
      <c r="B28" s="388" t="s">
        <v>471</v>
      </c>
      <c r="C28" s="382">
        <v>1447441232.4980001</v>
      </c>
    </row>
    <row r="29" spans="1:3">
      <c r="A29" s="402">
        <v>18</v>
      </c>
      <c r="B29" s="388" t="s">
        <v>472</v>
      </c>
      <c r="C29" s="382">
        <v>-758403608.43476021</v>
      </c>
    </row>
    <row r="30" spans="1:3">
      <c r="A30" s="400">
        <v>19</v>
      </c>
      <c r="B30" s="401" t="s">
        <v>473</v>
      </c>
      <c r="C30" s="395">
        <f>C28+C29</f>
        <v>689037624.06323993</v>
      </c>
    </row>
    <row r="31" spans="1:3">
      <c r="A31" s="377" t="s">
        <v>474</v>
      </c>
      <c r="B31" s="378"/>
      <c r="C31" s="385"/>
    </row>
    <row r="32" spans="1:3" ht="24">
      <c r="A32" s="402" t="s">
        <v>475</v>
      </c>
      <c r="B32" s="387" t="s">
        <v>476</v>
      </c>
      <c r="C32" s="403"/>
    </row>
    <row r="33" spans="1:3">
      <c r="A33" s="402" t="s">
        <v>477</v>
      </c>
      <c r="B33" s="388" t="s">
        <v>478</v>
      </c>
      <c r="C33" s="403"/>
    </row>
    <row r="34" spans="1:3">
      <c r="A34" s="377" t="s">
        <v>479</v>
      </c>
      <c r="B34" s="378"/>
      <c r="C34" s="385"/>
    </row>
    <row r="35" spans="1:3">
      <c r="A35" s="404">
        <v>20</v>
      </c>
      <c r="B35" s="405" t="s">
        <v>480</v>
      </c>
      <c r="C35" s="395">
        <v>1454033581.1000001</v>
      </c>
    </row>
    <row r="36" spans="1:3">
      <c r="A36" s="400">
        <v>21</v>
      </c>
      <c r="B36" s="401" t="s">
        <v>481</v>
      </c>
      <c r="C36" s="395">
        <f>C8+C18+C26+C30</f>
        <v>14450785282.391138</v>
      </c>
    </row>
    <row r="37" spans="1:3">
      <c r="A37" s="377" t="s">
        <v>482</v>
      </c>
      <c r="B37" s="378"/>
      <c r="C37" s="385"/>
    </row>
    <row r="38" spans="1:3">
      <c r="A38" s="400">
        <v>22</v>
      </c>
      <c r="B38" s="401" t="s">
        <v>482</v>
      </c>
      <c r="C38" s="530">
        <f t="shared" ref="C38" si="0">C35/C36</f>
        <v>0.10061969316448141</v>
      </c>
    </row>
    <row r="39" spans="1:3">
      <c r="A39" s="377" t="s">
        <v>483</v>
      </c>
      <c r="B39" s="378"/>
      <c r="C39" s="385"/>
    </row>
    <row r="40" spans="1:3">
      <c r="A40" s="406" t="s">
        <v>484</v>
      </c>
      <c r="B40" s="387" t="s">
        <v>485</v>
      </c>
      <c r="C40" s="403"/>
    </row>
    <row r="41" spans="1:3" ht="24">
      <c r="A41" s="407" t="s">
        <v>486</v>
      </c>
      <c r="B41" s="381" t="s">
        <v>487</v>
      </c>
      <c r="C41" s="4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85546875" style="3" customWidth="1"/>
    <col min="4" max="7" width="17.855468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Bank of Georgia</v>
      </c>
    </row>
    <row r="2" spans="1:8">
      <c r="A2" s="2" t="s">
        <v>36</v>
      </c>
      <c r="B2" s="443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2" t="s">
        <v>6</v>
      </c>
      <c r="E5" s="102" t="s">
        <v>7</v>
      </c>
      <c r="F5" s="102" t="s">
        <v>8</v>
      </c>
      <c r="G5" s="14" t="s">
        <v>9</v>
      </c>
    </row>
    <row r="6" spans="1:8">
      <c r="B6" s="218" t="s">
        <v>146</v>
      </c>
      <c r="C6" s="308"/>
      <c r="D6" s="308"/>
      <c r="E6" s="308"/>
      <c r="F6" s="308"/>
      <c r="G6" s="337"/>
    </row>
    <row r="7" spans="1:8">
      <c r="A7" s="15"/>
      <c r="B7" s="219" t="s">
        <v>140</v>
      </c>
      <c r="C7" s="308"/>
      <c r="D7" s="308"/>
      <c r="E7" s="308"/>
      <c r="F7" s="308"/>
      <c r="G7" s="337"/>
    </row>
    <row r="8" spans="1:8" ht="15">
      <c r="A8" s="370">
        <v>1</v>
      </c>
      <c r="B8" s="16" t="s">
        <v>145</v>
      </c>
      <c r="C8" s="17">
        <v>1454033581.1000001</v>
      </c>
      <c r="D8" s="18">
        <v>1379952777.8330986</v>
      </c>
      <c r="E8" s="18">
        <v>1182176157.8861947</v>
      </c>
      <c r="F8" s="18">
        <v>1225121613.6500001</v>
      </c>
      <c r="G8" s="19">
        <v>1197214006.8601401</v>
      </c>
    </row>
    <row r="9" spans="1:8" ht="15">
      <c r="A9" s="370">
        <v>2</v>
      </c>
      <c r="B9" s="16" t="s">
        <v>144</v>
      </c>
      <c r="C9" s="17">
        <v>1454033581.1000001</v>
      </c>
      <c r="D9" s="18">
        <v>1379952777.8330986</v>
      </c>
      <c r="E9" s="18">
        <v>1182176157.8861947</v>
      </c>
      <c r="F9" s="18">
        <v>1225121613.6500001</v>
      </c>
      <c r="G9" s="19">
        <v>1197214006.8601401</v>
      </c>
    </row>
    <row r="10" spans="1:8" ht="15">
      <c r="A10" s="370">
        <v>3</v>
      </c>
      <c r="B10" s="16" t="s">
        <v>143</v>
      </c>
      <c r="C10" s="17">
        <v>1960391081.5688725</v>
      </c>
      <c r="D10" s="18">
        <v>1882307517.1610618</v>
      </c>
      <c r="E10" s="18">
        <v>1703683371.1663351</v>
      </c>
      <c r="F10" s="18">
        <v>1710267237.9730873</v>
      </c>
      <c r="G10" s="19">
        <v>1675475605.5799246</v>
      </c>
    </row>
    <row r="11" spans="1:8" ht="15">
      <c r="A11" s="371"/>
      <c r="B11" s="218" t="s">
        <v>142</v>
      </c>
      <c r="C11" s="308"/>
      <c r="D11" s="308"/>
      <c r="E11" s="308"/>
      <c r="F11" s="308"/>
      <c r="G11" s="337"/>
    </row>
    <row r="12" spans="1:8" ht="15" customHeight="1">
      <c r="A12" s="370">
        <v>4</v>
      </c>
      <c r="B12" s="16" t="s">
        <v>275</v>
      </c>
      <c r="C12" s="296">
        <v>11460542603.894575</v>
      </c>
      <c r="D12" s="18">
        <v>11338659959.936192</v>
      </c>
      <c r="E12" s="18">
        <v>10719160829.890156</v>
      </c>
      <c r="F12" s="18">
        <v>9789919046.2620602</v>
      </c>
      <c r="G12" s="19">
        <v>9669736313.9626808</v>
      </c>
    </row>
    <row r="13" spans="1:8" ht="15">
      <c r="A13" s="371"/>
      <c r="B13" s="218" t="s">
        <v>141</v>
      </c>
      <c r="C13" s="308"/>
      <c r="D13" s="308"/>
      <c r="E13" s="308"/>
      <c r="F13" s="308"/>
      <c r="G13" s="337"/>
    </row>
    <row r="14" spans="1:8" s="20" customFormat="1" ht="15">
      <c r="A14" s="370"/>
      <c r="B14" s="219" t="s">
        <v>140</v>
      </c>
      <c r="C14" s="297"/>
      <c r="D14" s="18"/>
      <c r="E14" s="18"/>
      <c r="F14" s="18"/>
      <c r="G14" s="19"/>
    </row>
    <row r="15" spans="1:8" ht="15">
      <c r="A15" s="372">
        <v>5</v>
      </c>
      <c r="B15" s="16" t="str">
        <f>"Common equity Tier 1 ratio &gt;="&amp;'9.1. Capital Requirements'!C19*100&amp;"%"</f>
        <v>Common equity Tier 1 ratio &gt;=9.59905371667583%</v>
      </c>
      <c r="C15" s="429">
        <v>0.12687301390126884</v>
      </c>
      <c r="D15" s="430">
        <v>0.12170333908142567</v>
      </c>
      <c r="E15" s="430">
        <v>0.11028625996446674</v>
      </c>
      <c r="F15" s="430">
        <v>0.1251411383343124</v>
      </c>
      <c r="G15" s="431">
        <v>0.12381040888689125</v>
      </c>
    </row>
    <row r="16" spans="1:8" ht="15" customHeight="1">
      <c r="A16" s="372">
        <v>6</v>
      </c>
      <c r="B16" s="16" t="str">
        <f>"Tier 1 ratio &gt;="&amp;'9.1. Capital Requirements'!C20*100&amp;"%"</f>
        <v>Tier 1 ratio &gt;=11.6394419456305%</v>
      </c>
      <c r="C16" s="429">
        <v>0.12687301390126884</v>
      </c>
      <c r="D16" s="430">
        <v>0.12170333908142567</v>
      </c>
      <c r="E16" s="430">
        <v>0.11028625996446674</v>
      </c>
      <c r="F16" s="430">
        <v>0.1251411383343124</v>
      </c>
      <c r="G16" s="431">
        <v>0.12381040888689125</v>
      </c>
    </row>
    <row r="17" spans="1:7" ht="15">
      <c r="A17" s="372">
        <v>7</v>
      </c>
      <c r="B17" s="16" t="str">
        <f>"Total Regulatory Capital ratio &gt;="&amp;'9.1. Capital Requirements'!C21*100&amp;"%"</f>
        <v>Total Regulatory Capital ratio &gt;=16.1166929263764%</v>
      </c>
      <c r="C17" s="429">
        <v>0.17105569512063792</v>
      </c>
      <c r="D17" s="430">
        <v>0.16600793425430976</v>
      </c>
      <c r="E17" s="430">
        <v>0.15893812941173993</v>
      </c>
      <c r="F17" s="430">
        <v>0.17469677020731783</v>
      </c>
      <c r="G17" s="431">
        <v>0.17327004079321276</v>
      </c>
    </row>
    <row r="18" spans="1:7" ht="15">
      <c r="A18" s="371"/>
      <c r="B18" s="220" t="s">
        <v>139</v>
      </c>
      <c r="C18" s="432"/>
      <c r="D18" s="432"/>
      <c r="E18" s="432"/>
      <c r="F18" s="432"/>
      <c r="G18" s="433"/>
    </row>
    <row r="19" spans="1:7" ht="15" customHeight="1">
      <c r="A19" s="373">
        <v>8</v>
      </c>
      <c r="B19" s="16" t="s">
        <v>138</v>
      </c>
      <c r="C19" s="434">
        <v>8.7854910456229729E-2</v>
      </c>
      <c r="D19" s="435">
        <v>9.5343826974483001E-2</v>
      </c>
      <c r="E19" s="435">
        <v>9.5823605069695422E-2</v>
      </c>
      <c r="F19" s="435">
        <v>9.6205257897632082E-2</v>
      </c>
      <c r="G19" s="436">
        <v>9.4599285524036722E-2</v>
      </c>
    </row>
    <row r="20" spans="1:7" ht="15">
      <c r="A20" s="373">
        <v>9</v>
      </c>
      <c r="B20" s="16" t="s">
        <v>137</v>
      </c>
      <c r="C20" s="434">
        <v>4.0172527198561146E-2</v>
      </c>
      <c r="D20" s="435">
        <v>4.3524856319314117E-2</v>
      </c>
      <c r="E20" s="435">
        <v>4.3266127919531668E-2</v>
      </c>
      <c r="F20" s="435">
        <v>4.2588407908828695E-2</v>
      </c>
      <c r="G20" s="436">
        <v>4.1550984994149248E-2</v>
      </c>
    </row>
    <row r="21" spans="1:7" ht="15">
      <c r="A21" s="373">
        <v>10</v>
      </c>
      <c r="B21" s="16" t="s">
        <v>136</v>
      </c>
      <c r="C21" s="434">
        <v>3.8543464302740159E-2</v>
      </c>
      <c r="D21" s="435">
        <v>4.325309961206715E-2</v>
      </c>
      <c r="E21" s="435">
        <v>4.4815358936008201E-2</v>
      </c>
      <c r="F21" s="435">
        <v>4.4694375978161248E-2</v>
      </c>
      <c r="G21" s="436">
        <v>4.3279778769430663E-2</v>
      </c>
    </row>
    <row r="22" spans="1:7" ht="15">
      <c r="A22" s="373">
        <v>11</v>
      </c>
      <c r="B22" s="16" t="s">
        <v>135</v>
      </c>
      <c r="C22" s="434">
        <v>4.7682383257668576E-2</v>
      </c>
      <c r="D22" s="435">
        <v>5.1818970655168883E-2</v>
      </c>
      <c r="E22" s="435">
        <v>5.2557477150163741E-2</v>
      </c>
      <c r="F22" s="435">
        <v>5.3616849988803388E-2</v>
      </c>
      <c r="G22" s="436">
        <v>5.304830052988746E-2</v>
      </c>
    </row>
    <row r="23" spans="1:7" ht="15">
      <c r="A23" s="373">
        <v>12</v>
      </c>
      <c r="B23" s="16" t="s">
        <v>281</v>
      </c>
      <c r="C23" s="434">
        <v>2.1478587554517536E-2</v>
      </c>
      <c r="D23" s="435">
        <v>2.7093567747349345E-2</v>
      </c>
      <c r="E23" s="435">
        <v>1.9722102234672259E-2</v>
      </c>
      <c r="F23" s="435">
        <v>1.8798241457612559E-2</v>
      </c>
      <c r="G23" s="436">
        <v>2.4953165002770315E-2</v>
      </c>
    </row>
    <row r="24" spans="1:7" ht="15">
      <c r="A24" s="373">
        <v>13</v>
      </c>
      <c r="B24" s="16" t="s">
        <v>282</v>
      </c>
      <c r="C24" s="434">
        <v>0.19054108866760497</v>
      </c>
      <c r="D24" s="435">
        <v>0.25622535618245584</v>
      </c>
      <c r="E24" s="435">
        <v>0.18683870500115168</v>
      </c>
      <c r="F24" s="435">
        <v>0.17330993011264134</v>
      </c>
      <c r="G24" s="436">
        <v>0.22989553889421974</v>
      </c>
    </row>
    <row r="25" spans="1:7" ht="15">
      <c r="A25" s="371"/>
      <c r="B25" s="220" t="s">
        <v>361</v>
      </c>
      <c r="C25" s="432"/>
      <c r="D25" s="432"/>
      <c r="E25" s="432"/>
      <c r="F25" s="432"/>
      <c r="G25" s="433"/>
    </row>
    <row r="26" spans="1:7" ht="15">
      <c r="A26" s="373">
        <v>14</v>
      </c>
      <c r="B26" s="16" t="s">
        <v>134</v>
      </c>
      <c r="C26" s="434">
        <v>5.6295698076261828E-2</v>
      </c>
      <c r="D26" s="435">
        <v>5.4921454011182071E-2</v>
      </c>
      <c r="E26" s="435">
        <v>4.898550811554022E-2</v>
      </c>
      <c r="F26" s="435">
        <v>5.1159412262293133E-2</v>
      </c>
      <c r="G26" s="436">
        <v>5.1317327138860565E-2</v>
      </c>
    </row>
    <row r="27" spans="1:7" ht="15" customHeight="1">
      <c r="A27" s="373">
        <v>15</v>
      </c>
      <c r="B27" s="16" t="s">
        <v>133</v>
      </c>
      <c r="C27" s="434">
        <v>4.8055914782417566E-2</v>
      </c>
      <c r="D27" s="435">
        <v>4.7834702181269208E-2</v>
      </c>
      <c r="E27" s="435">
        <v>4.7436224628975142E-2</v>
      </c>
      <c r="F27" s="435">
        <v>4.6954434755992397E-2</v>
      </c>
      <c r="G27" s="436">
        <v>4.6115385187684543E-2</v>
      </c>
    </row>
    <row r="28" spans="1:7" ht="15">
      <c r="A28" s="373">
        <v>16</v>
      </c>
      <c r="B28" s="16" t="s">
        <v>132</v>
      </c>
      <c r="C28" s="434">
        <v>0.57762015295460678</v>
      </c>
      <c r="D28" s="435">
        <v>0.58699660790483343</v>
      </c>
      <c r="E28" s="435">
        <v>0.57444459755471589</v>
      </c>
      <c r="F28" s="435">
        <v>0.55097732150471312</v>
      </c>
      <c r="G28" s="436">
        <v>0.55592099691716979</v>
      </c>
    </row>
    <row r="29" spans="1:7" ht="15" customHeight="1">
      <c r="A29" s="373">
        <v>17</v>
      </c>
      <c r="B29" s="16" t="s">
        <v>131</v>
      </c>
      <c r="C29" s="434">
        <v>0.5294409556213705</v>
      </c>
      <c r="D29" s="435">
        <v>0.52373440038168106</v>
      </c>
      <c r="E29" s="435">
        <v>0.52951979394155668</v>
      </c>
      <c r="F29" s="435">
        <v>0.50690288800128169</v>
      </c>
      <c r="G29" s="436">
        <v>0.53456996105865229</v>
      </c>
    </row>
    <row r="30" spans="1:7" ht="15">
      <c r="A30" s="373">
        <v>18</v>
      </c>
      <c r="B30" s="16" t="s">
        <v>130</v>
      </c>
      <c r="C30" s="434">
        <v>1.7575078284008505E-2</v>
      </c>
      <c r="D30" s="435">
        <v>0.23168176059620077</v>
      </c>
      <c r="E30" s="435">
        <v>0.14221341211053068</v>
      </c>
      <c r="F30" s="435">
        <v>5.6557341576988919E-2</v>
      </c>
      <c r="G30" s="436">
        <v>2.309674490744373E-2</v>
      </c>
    </row>
    <row r="31" spans="1:7" ht="15" customHeight="1">
      <c r="A31" s="371"/>
      <c r="B31" s="220" t="s">
        <v>362</v>
      </c>
      <c r="C31" s="432"/>
      <c r="D31" s="432"/>
      <c r="E31" s="432"/>
      <c r="F31" s="432"/>
      <c r="G31" s="433"/>
    </row>
    <row r="32" spans="1:7" ht="15" customHeight="1">
      <c r="A32" s="373">
        <v>19</v>
      </c>
      <c r="B32" s="16" t="s">
        <v>129</v>
      </c>
      <c r="C32" s="442">
        <v>0.22635642530382855</v>
      </c>
      <c r="D32" s="437">
        <v>0.20034320043689657</v>
      </c>
      <c r="E32" s="437">
        <v>0.17566463412057814</v>
      </c>
      <c r="F32" s="437">
        <v>0.21928661916302131</v>
      </c>
      <c r="G32" s="438">
        <v>0.20170165584357908</v>
      </c>
    </row>
    <row r="33" spans="1:7" ht="15" customHeight="1">
      <c r="A33" s="373">
        <v>20</v>
      </c>
      <c r="B33" s="16" t="s">
        <v>128</v>
      </c>
      <c r="C33" s="442">
        <v>0.61910817277522012</v>
      </c>
      <c r="D33" s="437">
        <v>0.5923230681020909</v>
      </c>
      <c r="E33" s="437">
        <v>0.5859035398492739</v>
      </c>
      <c r="F33" s="437">
        <v>0.58973387779642705</v>
      </c>
      <c r="G33" s="438">
        <v>0.61299624877524372</v>
      </c>
    </row>
    <row r="34" spans="1:7" ht="15" customHeight="1">
      <c r="A34" s="373">
        <v>21</v>
      </c>
      <c r="B34" s="16" t="s">
        <v>127</v>
      </c>
      <c r="C34" s="442">
        <v>0.29806127304701696</v>
      </c>
      <c r="D34" s="437">
        <v>0.29496468032670398</v>
      </c>
      <c r="E34" s="437">
        <v>0.27598910030643314</v>
      </c>
      <c r="F34" s="437">
        <v>0.26746462883092498</v>
      </c>
      <c r="G34" s="438">
        <v>0.30518631508771982</v>
      </c>
    </row>
    <row r="35" spans="1:7" ht="15" customHeight="1">
      <c r="A35" s="374"/>
      <c r="B35" s="220" t="s">
        <v>405</v>
      </c>
      <c r="C35" s="308"/>
      <c r="D35" s="308"/>
      <c r="E35" s="308"/>
      <c r="F35" s="308"/>
      <c r="G35" s="337"/>
    </row>
    <row r="36" spans="1:7" ht="15">
      <c r="A36" s="373">
        <v>22</v>
      </c>
      <c r="B36" s="16" t="s">
        <v>388</v>
      </c>
      <c r="C36" s="21">
        <v>2921180134.3177319</v>
      </c>
      <c r="D36" s="22">
        <v>2527395416.0666399</v>
      </c>
      <c r="E36" s="22">
        <v>2708227530.0174785</v>
      </c>
      <c r="F36" s="22">
        <v>2494988213.9973927</v>
      </c>
      <c r="G36" s="23">
        <v>2799115061.3696647</v>
      </c>
    </row>
    <row r="37" spans="1:7" ht="15" customHeight="1">
      <c r="A37" s="373">
        <v>23</v>
      </c>
      <c r="B37" s="16" t="s">
        <v>400</v>
      </c>
      <c r="C37" s="21">
        <v>2375866414.2558289</v>
      </c>
      <c r="D37" s="22">
        <v>2313651659.530652</v>
      </c>
      <c r="E37" s="22">
        <v>2323863813.0583134</v>
      </c>
      <c r="F37" s="22">
        <v>2181011236.7643175</v>
      </c>
      <c r="G37" s="23">
        <v>2304061899.4972477</v>
      </c>
    </row>
    <row r="38" spans="1:7" ht="15.75" thickBot="1">
      <c r="A38" s="375">
        <v>24</v>
      </c>
      <c r="B38" s="221" t="s">
        <v>389</v>
      </c>
      <c r="C38" s="439">
        <v>1.2295220458481486</v>
      </c>
      <c r="D38" s="440">
        <v>1.0923837240820202</v>
      </c>
      <c r="E38" s="440">
        <v>1.1653985551129713</v>
      </c>
      <c r="F38" s="440">
        <v>1.143959357907244</v>
      </c>
      <c r="G38" s="441">
        <v>1.2148610512505931</v>
      </c>
    </row>
    <row r="39" spans="1:7">
      <c r="A39" s="24"/>
    </row>
    <row r="40" spans="1:7">
      <c r="B40" s="299"/>
    </row>
    <row r="41" spans="1:7" ht="51">
      <c r="B41" s="299" t="s">
        <v>404</v>
      </c>
    </row>
    <row r="43" spans="1:7">
      <c r="B43" s="29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444">
        <f>'1. key ratios '!B2</f>
        <v>43555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230467441.55000001</v>
      </c>
      <c r="D7" s="37">
        <v>269826501.39999998</v>
      </c>
      <c r="E7" s="38">
        <f>C7+D7</f>
        <v>500293942.94999999</v>
      </c>
      <c r="F7" s="39">
        <v>195069420.17500001</v>
      </c>
      <c r="G7" s="40">
        <v>224988338.67000002</v>
      </c>
      <c r="H7" s="41">
        <f>F7+G7</f>
        <v>420057758.84500003</v>
      </c>
    </row>
    <row r="8" spans="1:8">
      <c r="A8" s="32">
        <v>2</v>
      </c>
      <c r="B8" s="36" t="s">
        <v>41</v>
      </c>
      <c r="C8" s="37">
        <v>43871088.899999999</v>
      </c>
      <c r="D8" s="37">
        <v>1316401713.1800001</v>
      </c>
      <c r="E8" s="38">
        <f t="shared" ref="E8:E19" si="0">C8+D8</f>
        <v>1360272802.0800002</v>
      </c>
      <c r="F8" s="39">
        <v>108682141.3415</v>
      </c>
      <c r="G8" s="40">
        <v>930795841.14999998</v>
      </c>
      <c r="H8" s="41">
        <f t="shared" ref="H8:H40" si="1">F8+G8</f>
        <v>1039477982.4915</v>
      </c>
    </row>
    <row r="9" spans="1:8">
      <c r="A9" s="32">
        <v>3</v>
      </c>
      <c r="B9" s="36" t="s">
        <v>42</v>
      </c>
      <c r="C9" s="37">
        <v>20088401.59</v>
      </c>
      <c r="D9" s="37">
        <v>596111970.93000007</v>
      </c>
      <c r="E9" s="38">
        <f t="shared" si="0"/>
        <v>616200372.5200001</v>
      </c>
      <c r="F9" s="39">
        <v>42560213.780000001</v>
      </c>
      <c r="G9" s="40">
        <v>1159418777.3099999</v>
      </c>
      <c r="H9" s="41">
        <f t="shared" si="1"/>
        <v>1201978991.0899999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303.24</v>
      </c>
      <c r="G10" s="40">
        <v>0</v>
      </c>
      <c r="H10" s="41">
        <f t="shared" si="1"/>
        <v>303.24</v>
      </c>
    </row>
    <row r="11" spans="1:8">
      <c r="A11" s="32">
        <v>5</v>
      </c>
      <c r="B11" s="36" t="s">
        <v>44</v>
      </c>
      <c r="C11" s="37">
        <v>1652866138.3961999</v>
      </c>
      <c r="D11" s="37">
        <v>92889884.616699994</v>
      </c>
      <c r="E11" s="38">
        <f t="shared" si="0"/>
        <v>1745756023.0128999</v>
      </c>
      <c r="F11" s="39">
        <v>1395650710.3250227</v>
      </c>
      <c r="G11" s="40">
        <v>339685361.09681803</v>
      </c>
      <c r="H11" s="41">
        <f t="shared" si="1"/>
        <v>1735336071.4218407</v>
      </c>
    </row>
    <row r="12" spans="1:8">
      <c r="A12" s="32">
        <v>6.1</v>
      </c>
      <c r="B12" s="42" t="s">
        <v>45</v>
      </c>
      <c r="C12" s="37">
        <v>3830251131.4699998</v>
      </c>
      <c r="D12" s="37">
        <v>5238010903.9068012</v>
      </c>
      <c r="E12" s="38">
        <f t="shared" si="0"/>
        <v>9068262035.3768005</v>
      </c>
      <c r="F12" s="39">
        <v>3287274955.5300002</v>
      </c>
      <c r="G12" s="40">
        <v>4115180311.9099994</v>
      </c>
      <c r="H12" s="41">
        <f t="shared" si="1"/>
        <v>7402455267.4399996</v>
      </c>
    </row>
    <row r="13" spans="1:8">
      <c r="A13" s="32">
        <v>6.2</v>
      </c>
      <c r="B13" s="42" t="s">
        <v>46</v>
      </c>
      <c r="C13" s="37">
        <v>-174104121.94330001</v>
      </c>
      <c r="D13" s="37">
        <v>-261679505.6534</v>
      </c>
      <c r="E13" s="38">
        <f t="shared" si="0"/>
        <v>-435783627.59670001</v>
      </c>
      <c r="F13" s="39">
        <v>-143888279.55919999</v>
      </c>
      <c r="G13" s="40">
        <v>-197478796.43340001</v>
      </c>
      <c r="H13" s="41">
        <f t="shared" si="1"/>
        <v>-341367075.99259996</v>
      </c>
    </row>
    <row r="14" spans="1:8">
      <c r="A14" s="32">
        <v>6</v>
      </c>
      <c r="B14" s="36" t="s">
        <v>47</v>
      </c>
      <c r="C14" s="38">
        <f>C12+C13</f>
        <v>3656147009.5267</v>
      </c>
      <c r="D14" s="38">
        <f>D12+D13</f>
        <v>4976331398.2534008</v>
      </c>
      <c r="E14" s="38">
        <f t="shared" si="0"/>
        <v>8632478407.7801018</v>
      </c>
      <c r="F14" s="38">
        <v>3143386675.9708004</v>
      </c>
      <c r="G14" s="38">
        <v>3917701515.4765992</v>
      </c>
      <c r="H14" s="41">
        <f t="shared" si="1"/>
        <v>7061088191.4473991</v>
      </c>
    </row>
    <row r="15" spans="1:8">
      <c r="A15" s="32">
        <v>7</v>
      </c>
      <c r="B15" s="36" t="s">
        <v>48</v>
      </c>
      <c r="C15" s="37">
        <v>66183446.009999998</v>
      </c>
      <c r="D15" s="37">
        <v>29239973.432799999</v>
      </c>
      <c r="E15" s="38">
        <f t="shared" si="0"/>
        <v>95423419.4428</v>
      </c>
      <c r="F15" s="39">
        <v>58417717.299999997</v>
      </c>
      <c r="G15" s="40">
        <v>23135223.824099999</v>
      </c>
      <c r="H15" s="41">
        <f t="shared" si="1"/>
        <v>81552941.1241</v>
      </c>
    </row>
    <row r="16" spans="1:8">
      <c r="A16" s="32">
        <v>8</v>
      </c>
      <c r="B16" s="36" t="s">
        <v>208</v>
      </c>
      <c r="C16" s="37">
        <v>67493281.035000011</v>
      </c>
      <c r="D16" s="37">
        <v>0</v>
      </c>
      <c r="E16" s="38">
        <f t="shared" si="0"/>
        <v>67493281.035000011</v>
      </c>
      <c r="F16" s="39">
        <v>102988868.09400001</v>
      </c>
      <c r="G16" s="40">
        <v>0</v>
      </c>
      <c r="H16" s="41">
        <f t="shared" si="1"/>
        <v>102988868.09400001</v>
      </c>
    </row>
    <row r="17" spans="1:8">
      <c r="A17" s="32">
        <v>9</v>
      </c>
      <c r="B17" s="36" t="s">
        <v>49</v>
      </c>
      <c r="C17" s="37">
        <v>134188066.84</v>
      </c>
      <c r="D17" s="37">
        <v>0</v>
      </c>
      <c r="E17" s="38">
        <f t="shared" si="0"/>
        <v>134188066.84</v>
      </c>
      <c r="F17" s="39">
        <v>124550555.72</v>
      </c>
      <c r="G17" s="40">
        <v>0</v>
      </c>
      <c r="H17" s="41">
        <f t="shared" si="1"/>
        <v>124550555.72</v>
      </c>
    </row>
    <row r="18" spans="1:8">
      <c r="A18" s="32">
        <v>10</v>
      </c>
      <c r="B18" s="36" t="s">
        <v>50</v>
      </c>
      <c r="C18" s="37">
        <v>449200750.81999999</v>
      </c>
      <c r="D18" s="37">
        <v>0</v>
      </c>
      <c r="E18" s="38">
        <f t="shared" si="0"/>
        <v>449200750.81999999</v>
      </c>
      <c r="F18" s="39">
        <v>358926639.73469996</v>
      </c>
      <c r="G18" s="40">
        <v>0</v>
      </c>
      <c r="H18" s="41">
        <f t="shared" si="1"/>
        <v>358926639.73469996</v>
      </c>
    </row>
    <row r="19" spans="1:8">
      <c r="A19" s="32">
        <v>11</v>
      </c>
      <c r="B19" s="36" t="s">
        <v>51</v>
      </c>
      <c r="C19" s="37">
        <v>177829085.5104</v>
      </c>
      <c r="D19" s="37">
        <v>30682080.93</v>
      </c>
      <c r="E19" s="38">
        <f t="shared" si="0"/>
        <v>208511166.4404</v>
      </c>
      <c r="F19" s="39">
        <v>237309553.66039997</v>
      </c>
      <c r="G19" s="40">
        <v>28589816.219999999</v>
      </c>
      <c r="H19" s="41">
        <f t="shared" si="1"/>
        <v>265899369.88039997</v>
      </c>
    </row>
    <row r="20" spans="1:8">
      <c r="A20" s="32">
        <v>12</v>
      </c>
      <c r="B20" s="44" t="s">
        <v>52</v>
      </c>
      <c r="C20" s="38">
        <f>SUM(C7:C11)+SUM(C14:C19)</f>
        <v>6498335013.4182997</v>
      </c>
      <c r="D20" s="38">
        <f>SUM(D7:D11)+SUM(D14:D19)</f>
        <v>7311483522.7429018</v>
      </c>
      <c r="E20" s="38">
        <f>C20+D20</f>
        <v>13809818536.161201</v>
      </c>
      <c r="F20" s="38">
        <f>SUM(F7:F11)+SUM(F14:F19)</f>
        <v>5767542799.341423</v>
      </c>
      <c r="G20" s="38">
        <f>SUM(G7:G11)+SUM(G14:G19)</f>
        <v>6624314873.7475166</v>
      </c>
      <c r="H20" s="41">
        <f t="shared" si="1"/>
        <v>12391857673.08894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51842592.950000003</v>
      </c>
      <c r="D22" s="37">
        <v>151109886.32999998</v>
      </c>
      <c r="E22" s="38">
        <f>C22+D22</f>
        <v>202952479.27999997</v>
      </c>
      <c r="F22" s="39">
        <v>169266872.25999999</v>
      </c>
      <c r="G22" s="40">
        <v>187919299.48000002</v>
      </c>
      <c r="H22" s="41">
        <f t="shared" si="1"/>
        <v>357186171.74000001</v>
      </c>
    </row>
    <row r="23" spans="1:8">
      <c r="A23" s="32">
        <v>14</v>
      </c>
      <c r="B23" s="36" t="s">
        <v>55</v>
      </c>
      <c r="C23" s="37">
        <v>937080568.90649998</v>
      </c>
      <c r="D23" s="37">
        <v>1281580587.8799999</v>
      </c>
      <c r="E23" s="38">
        <f t="shared" ref="E23:E40" si="2">C23+D23</f>
        <v>2218661156.7865</v>
      </c>
      <c r="F23" s="39">
        <v>879520489.55349994</v>
      </c>
      <c r="G23" s="40">
        <v>1082545569.77</v>
      </c>
      <c r="H23" s="41">
        <f t="shared" si="1"/>
        <v>1962066059.3234999</v>
      </c>
    </row>
    <row r="24" spans="1:8">
      <c r="A24" s="32">
        <v>15</v>
      </c>
      <c r="B24" s="36" t="s">
        <v>56</v>
      </c>
      <c r="C24" s="37">
        <v>698076989.54999995</v>
      </c>
      <c r="D24" s="37">
        <v>1199433947.0999999</v>
      </c>
      <c r="E24" s="38">
        <f t="shared" si="2"/>
        <v>1897510936.6499999</v>
      </c>
      <c r="F24" s="39">
        <v>564528539.91799998</v>
      </c>
      <c r="G24" s="40">
        <v>1255230781.0999999</v>
      </c>
      <c r="H24" s="41">
        <f t="shared" si="1"/>
        <v>1819759321.0179999</v>
      </c>
    </row>
    <row r="25" spans="1:8">
      <c r="A25" s="32">
        <v>16</v>
      </c>
      <c r="B25" s="36" t="s">
        <v>57</v>
      </c>
      <c r="C25" s="37">
        <v>1125580718.4400001</v>
      </c>
      <c r="D25" s="37">
        <v>2752079450.96</v>
      </c>
      <c r="E25" s="38">
        <f t="shared" si="2"/>
        <v>3877660169.4000001</v>
      </c>
      <c r="F25" s="39">
        <v>968136769.36269975</v>
      </c>
      <c r="G25" s="40">
        <v>2191113765.8200002</v>
      </c>
      <c r="H25" s="41">
        <f t="shared" si="1"/>
        <v>3159250535.1827002</v>
      </c>
    </row>
    <row r="26" spans="1:8">
      <c r="A26" s="32">
        <v>17</v>
      </c>
      <c r="B26" s="36" t="s">
        <v>58</v>
      </c>
      <c r="C26" s="45">
        <v>618128400</v>
      </c>
      <c r="D26" s="45">
        <v>1306338081</v>
      </c>
      <c r="E26" s="38">
        <f t="shared" si="2"/>
        <v>1924466481</v>
      </c>
      <c r="F26" s="46">
        <v>527815000</v>
      </c>
      <c r="G26" s="47">
        <v>1043335391.2</v>
      </c>
      <c r="H26" s="41">
        <f t="shared" si="1"/>
        <v>1571150391.2</v>
      </c>
    </row>
    <row r="27" spans="1:8">
      <c r="A27" s="32">
        <v>18</v>
      </c>
      <c r="B27" s="36" t="s">
        <v>59</v>
      </c>
      <c r="C27" s="37">
        <v>1113503923</v>
      </c>
      <c r="D27" s="37">
        <v>289723409.87120003</v>
      </c>
      <c r="E27" s="38">
        <f t="shared" si="2"/>
        <v>1403227332.8712001</v>
      </c>
      <c r="F27" s="39">
        <v>1080162000</v>
      </c>
      <c r="G27" s="40">
        <v>559023628.62989986</v>
      </c>
      <c r="H27" s="41">
        <f t="shared" si="1"/>
        <v>1639185628.6299</v>
      </c>
    </row>
    <row r="28" spans="1:8">
      <c r="A28" s="32">
        <v>19</v>
      </c>
      <c r="B28" s="36" t="s">
        <v>60</v>
      </c>
      <c r="C28" s="37">
        <v>39656585.799999997</v>
      </c>
      <c r="D28" s="37">
        <v>39878208.080000006</v>
      </c>
      <c r="E28" s="38">
        <f t="shared" si="2"/>
        <v>79534793.879999995</v>
      </c>
      <c r="F28" s="39">
        <v>33246248.739999998</v>
      </c>
      <c r="G28" s="40">
        <v>34068250.590000004</v>
      </c>
      <c r="H28" s="41">
        <f t="shared" si="1"/>
        <v>67314499.329999998</v>
      </c>
    </row>
    <row r="29" spans="1:8">
      <c r="A29" s="32">
        <v>20</v>
      </c>
      <c r="B29" s="36" t="s">
        <v>61</v>
      </c>
      <c r="C29" s="37">
        <v>73377053.220400006</v>
      </c>
      <c r="D29" s="37">
        <v>132659089.84670001</v>
      </c>
      <c r="E29" s="38">
        <f t="shared" si="2"/>
        <v>206036143.06710002</v>
      </c>
      <c r="F29" s="39">
        <v>62694006.948199317</v>
      </c>
      <c r="G29" s="40">
        <v>36217357.481799997</v>
      </c>
      <c r="H29" s="41">
        <f t="shared" si="1"/>
        <v>98911364.429999322</v>
      </c>
    </row>
    <row r="30" spans="1:8">
      <c r="A30" s="32">
        <v>21</v>
      </c>
      <c r="B30" s="36" t="s">
        <v>62</v>
      </c>
      <c r="C30" s="37">
        <v>0</v>
      </c>
      <c r="D30" s="37">
        <v>417167000</v>
      </c>
      <c r="E30" s="38">
        <f t="shared" si="2"/>
        <v>417167000</v>
      </c>
      <c r="F30" s="39">
        <v>0</v>
      </c>
      <c r="G30" s="40">
        <v>398376000</v>
      </c>
      <c r="H30" s="41">
        <f t="shared" si="1"/>
        <v>398376000</v>
      </c>
    </row>
    <row r="31" spans="1:8">
      <c r="A31" s="32">
        <v>22</v>
      </c>
      <c r="B31" s="44" t="s">
        <v>63</v>
      </c>
      <c r="C31" s="38">
        <f>SUM(C22:C30)</f>
        <v>4657246831.8669004</v>
      </c>
      <c r="D31" s="38">
        <f>SUM(D22:D30)</f>
        <v>7569969661.0678988</v>
      </c>
      <c r="E31" s="38">
        <f>C31+D31</f>
        <v>12227216492.934799</v>
      </c>
      <c r="F31" s="38">
        <f>SUM(F22:F30)</f>
        <v>4285369926.7823987</v>
      </c>
      <c r="G31" s="38">
        <f>SUM(G22:G30)</f>
        <v>6787830044.0717001</v>
      </c>
      <c r="H31" s="41">
        <f t="shared" si="1"/>
        <v>11073199970.854099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2"/>
        <v>27993660.18</v>
      </c>
      <c r="F33" s="39">
        <v>27821150.18</v>
      </c>
      <c r="G33" s="47"/>
      <c r="H33" s="41">
        <f t="shared" si="1"/>
        <v>27821150.18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-1260564.2</v>
      </c>
      <c r="D35" s="45"/>
      <c r="E35" s="38">
        <f t="shared" si="2"/>
        <v>-1260564.2</v>
      </c>
      <c r="F35" s="39">
        <v>-2531851.2000000002</v>
      </c>
      <c r="G35" s="47"/>
      <c r="H35" s="41">
        <f t="shared" si="1"/>
        <v>-2531851.2000000002</v>
      </c>
    </row>
    <row r="36" spans="1:8">
      <c r="A36" s="32">
        <v>26</v>
      </c>
      <c r="B36" s="36" t="s">
        <v>68</v>
      </c>
      <c r="C36" s="37">
        <v>187192606.72</v>
      </c>
      <c r="D36" s="45"/>
      <c r="E36" s="38">
        <f t="shared" si="2"/>
        <v>187192606.72</v>
      </c>
      <c r="F36" s="39">
        <v>147828140.47999999</v>
      </c>
      <c r="G36" s="47"/>
      <c r="H36" s="41">
        <f t="shared" si="1"/>
        <v>147828140.47999999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1334686346</v>
      </c>
      <c r="D38" s="45"/>
      <c r="E38" s="38">
        <f t="shared" si="2"/>
        <v>1334686346</v>
      </c>
      <c r="F38" s="39">
        <v>1115074480.3501401</v>
      </c>
      <c r="G38" s="47"/>
      <c r="H38" s="41">
        <f t="shared" si="1"/>
        <v>1115074480.3501401</v>
      </c>
    </row>
    <row r="39" spans="1:8">
      <c r="A39" s="32">
        <v>29</v>
      </c>
      <c r="B39" s="36" t="s">
        <v>71</v>
      </c>
      <c r="C39" s="37">
        <v>33989994.310000002</v>
      </c>
      <c r="D39" s="45"/>
      <c r="E39" s="38">
        <f t="shared" si="2"/>
        <v>33989994.310000002</v>
      </c>
      <c r="F39" s="39">
        <v>30465782.424700003</v>
      </c>
      <c r="G39" s="47"/>
      <c r="H39" s="41">
        <f t="shared" si="1"/>
        <v>30465782.424700003</v>
      </c>
    </row>
    <row r="40" spans="1:8">
      <c r="A40" s="32">
        <v>30</v>
      </c>
      <c r="B40" s="264" t="s">
        <v>276</v>
      </c>
      <c r="C40" s="37">
        <v>1582602043.01</v>
      </c>
      <c r="D40" s="45"/>
      <c r="E40" s="38">
        <f t="shared" si="2"/>
        <v>1582602043.01</v>
      </c>
      <c r="F40" s="39">
        <v>1318657702.2348402</v>
      </c>
      <c r="G40" s="47"/>
      <c r="H40" s="41">
        <f t="shared" si="1"/>
        <v>1318657702.2348402</v>
      </c>
    </row>
    <row r="41" spans="1:8" ht="15" thickBot="1">
      <c r="A41" s="49">
        <v>31</v>
      </c>
      <c r="B41" s="50" t="s">
        <v>72</v>
      </c>
      <c r="C41" s="51">
        <f>C31+C40</f>
        <v>6239848874.8769007</v>
      </c>
      <c r="D41" s="51">
        <f>D31+D40</f>
        <v>7569969661.0678988</v>
      </c>
      <c r="E41" s="51">
        <f>C41+D41</f>
        <v>13809818535.944799</v>
      </c>
      <c r="F41" s="51">
        <f>F31+F40</f>
        <v>5604027629.0172386</v>
      </c>
      <c r="G41" s="51">
        <f>G31+G40</f>
        <v>6787830044.0717001</v>
      </c>
      <c r="H41" s="52">
        <f>F41+G41</f>
        <v>12391857673.08894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48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Bank of Georgia</v>
      </c>
      <c r="C1" s="447"/>
    </row>
    <row r="2" spans="1:8">
      <c r="A2" s="2" t="s">
        <v>36</v>
      </c>
      <c r="B2" s="445">
        <v>43555</v>
      </c>
      <c r="C2" s="449"/>
      <c r="D2" s="450"/>
      <c r="E2" s="450"/>
      <c r="F2" s="450"/>
      <c r="G2" s="450"/>
      <c r="H2" s="450"/>
    </row>
    <row r="3" spans="1:8">
      <c r="A3" s="2"/>
      <c r="B3" s="3"/>
      <c r="C3" s="449"/>
      <c r="D3" s="450"/>
      <c r="E3" s="450"/>
      <c r="F3" s="450"/>
      <c r="G3" s="450"/>
      <c r="H3" s="450"/>
    </row>
    <row r="4" spans="1:8" ht="13.5" thickBot="1">
      <c r="A4" s="55" t="s">
        <v>203</v>
      </c>
      <c r="B4" s="222" t="s">
        <v>27</v>
      </c>
      <c r="C4" s="451"/>
      <c r="D4" s="452"/>
      <c r="E4" s="452"/>
      <c r="F4" s="452"/>
      <c r="G4" s="452"/>
      <c r="H4" s="453" t="s">
        <v>78</v>
      </c>
    </row>
    <row r="5" spans="1:8">
      <c r="A5" s="57" t="s">
        <v>11</v>
      </c>
      <c r="B5" s="58"/>
      <c r="C5" s="537" t="s">
        <v>73</v>
      </c>
      <c r="D5" s="538"/>
      <c r="E5" s="539"/>
      <c r="F5" s="537" t="s">
        <v>77</v>
      </c>
      <c r="G5" s="538"/>
      <c r="H5" s="540"/>
    </row>
    <row r="6" spans="1:8">
      <c r="A6" s="59" t="s">
        <v>11</v>
      </c>
      <c r="B6" s="60"/>
      <c r="C6" s="454" t="s">
        <v>74</v>
      </c>
      <c r="D6" s="454" t="s">
        <v>75</v>
      </c>
      <c r="E6" s="454" t="s">
        <v>76</v>
      </c>
      <c r="F6" s="454" t="s">
        <v>74</v>
      </c>
      <c r="G6" s="454" t="s">
        <v>75</v>
      </c>
      <c r="H6" s="455" t="s">
        <v>76</v>
      </c>
    </row>
    <row r="7" spans="1:8">
      <c r="A7" s="62"/>
      <c r="B7" s="222" t="s">
        <v>202</v>
      </c>
      <c r="C7" s="456"/>
      <c r="D7" s="456"/>
      <c r="E7" s="456"/>
      <c r="F7" s="456"/>
      <c r="G7" s="456"/>
      <c r="H7" s="457"/>
    </row>
    <row r="8" spans="1:8">
      <c r="A8" s="62">
        <v>1</v>
      </c>
      <c r="B8" s="63" t="s">
        <v>201</v>
      </c>
      <c r="C8" s="456">
        <v>2558304.63</v>
      </c>
      <c r="D8" s="456">
        <v>2676218.98</v>
      </c>
      <c r="E8" s="458">
        <f t="shared" ref="E8:E22" si="0">C8+D8</f>
        <v>5234523.6099999994</v>
      </c>
      <c r="F8" s="456">
        <v>2738397.27</v>
      </c>
      <c r="G8" s="456">
        <v>5293857.59</v>
      </c>
      <c r="H8" s="459">
        <f t="shared" ref="H8:H22" si="1">F8+G8</f>
        <v>8032254.8599999994</v>
      </c>
    </row>
    <row r="9" spans="1:8">
      <c r="A9" s="62">
        <v>2</v>
      </c>
      <c r="B9" s="63" t="s">
        <v>200</v>
      </c>
      <c r="C9" s="460">
        <f>C10+C11+C12+C13+C14+C15+C16+C17+C18</f>
        <v>157526692.91049987</v>
      </c>
      <c r="D9" s="460">
        <f>D10+D11+D12+D13+D14+D15+D16+D17+D18</f>
        <v>98522231.201699987</v>
      </c>
      <c r="E9" s="458">
        <f t="shared" si="0"/>
        <v>256048924.11219984</v>
      </c>
      <c r="F9" s="460">
        <f>F10+F11+F12+F13+F14+F15+F16+F17+F18</f>
        <v>153863666.84944001</v>
      </c>
      <c r="G9" s="460">
        <f>G10+G11+G12+G13+G14+G15+G16+G17+G18</f>
        <v>85768082.366200015</v>
      </c>
      <c r="H9" s="459">
        <f t="shared" si="1"/>
        <v>239631749.21564001</v>
      </c>
    </row>
    <row r="10" spans="1:8">
      <c r="A10" s="62">
        <v>2.1</v>
      </c>
      <c r="B10" s="64" t="s">
        <v>199</v>
      </c>
      <c r="C10" s="456">
        <v>11444.8</v>
      </c>
      <c r="D10" s="456">
        <v>0</v>
      </c>
      <c r="E10" s="458">
        <f t="shared" si="0"/>
        <v>11444.8</v>
      </c>
      <c r="F10" s="456">
        <v>541.16999999999996</v>
      </c>
      <c r="G10" s="456">
        <v>0</v>
      </c>
      <c r="H10" s="459">
        <f t="shared" si="1"/>
        <v>541.16999999999996</v>
      </c>
    </row>
    <row r="11" spans="1:8">
      <c r="A11" s="62">
        <v>2.2000000000000002</v>
      </c>
      <c r="B11" s="64" t="s">
        <v>198</v>
      </c>
      <c r="C11" s="456">
        <v>16318549.8554</v>
      </c>
      <c r="D11" s="456">
        <v>28070150.704100002</v>
      </c>
      <c r="E11" s="458">
        <f t="shared" si="0"/>
        <v>44388700.559500001</v>
      </c>
      <c r="F11" s="456">
        <v>12727715.439999999</v>
      </c>
      <c r="G11" s="456">
        <v>23035549.6041</v>
      </c>
      <c r="H11" s="459">
        <f t="shared" si="1"/>
        <v>35763265.044100001</v>
      </c>
    </row>
    <row r="12" spans="1:8">
      <c r="A12" s="62">
        <v>2.2999999999999998</v>
      </c>
      <c r="B12" s="64" t="s">
        <v>197</v>
      </c>
      <c r="C12" s="456">
        <v>561530.11</v>
      </c>
      <c r="D12" s="456">
        <v>1178270.75</v>
      </c>
      <c r="E12" s="458">
        <f t="shared" si="0"/>
        <v>1739800.8599999999</v>
      </c>
      <c r="F12" s="456">
        <v>548371.34</v>
      </c>
      <c r="G12" s="456">
        <v>1099195.3777000001</v>
      </c>
      <c r="H12" s="459">
        <f t="shared" si="1"/>
        <v>1647566.7176999999</v>
      </c>
    </row>
    <row r="13" spans="1:8">
      <c r="A13" s="62">
        <v>2.4</v>
      </c>
      <c r="B13" s="64" t="s">
        <v>196</v>
      </c>
      <c r="C13" s="456">
        <v>2006918.0722000001</v>
      </c>
      <c r="D13" s="456">
        <v>949800.43</v>
      </c>
      <c r="E13" s="458">
        <f t="shared" si="0"/>
        <v>2956718.5022</v>
      </c>
      <c r="F13" s="456">
        <v>1539895.56</v>
      </c>
      <c r="G13" s="456">
        <v>1031062.3</v>
      </c>
      <c r="H13" s="459">
        <f t="shared" si="1"/>
        <v>2570957.8600000003</v>
      </c>
    </row>
    <row r="14" spans="1:8">
      <c r="A14" s="62">
        <v>2.5</v>
      </c>
      <c r="B14" s="64" t="s">
        <v>195</v>
      </c>
      <c r="C14" s="456">
        <v>885183.77</v>
      </c>
      <c r="D14" s="456">
        <v>6981845.1190999998</v>
      </c>
      <c r="E14" s="458">
        <f t="shared" si="0"/>
        <v>7867028.8891000003</v>
      </c>
      <c r="F14" s="456">
        <v>1594342.8</v>
      </c>
      <c r="G14" s="456">
        <v>5952122.6799999997</v>
      </c>
      <c r="H14" s="459">
        <f t="shared" si="1"/>
        <v>7546465.4799999995</v>
      </c>
    </row>
    <row r="15" spans="1:8">
      <c r="A15" s="62">
        <v>2.6</v>
      </c>
      <c r="B15" s="64" t="s">
        <v>194</v>
      </c>
      <c r="C15" s="456">
        <v>3689177.42</v>
      </c>
      <c r="D15" s="456">
        <v>14239676.9934</v>
      </c>
      <c r="E15" s="458">
        <f t="shared" si="0"/>
        <v>17928854.413400002</v>
      </c>
      <c r="F15" s="456">
        <v>3705234.45</v>
      </c>
      <c r="G15" s="456">
        <v>13372527.1884</v>
      </c>
      <c r="H15" s="459">
        <f t="shared" si="1"/>
        <v>17077761.6384</v>
      </c>
    </row>
    <row r="16" spans="1:8">
      <c r="A16" s="62">
        <v>2.7</v>
      </c>
      <c r="B16" s="64" t="s">
        <v>193</v>
      </c>
      <c r="C16" s="456">
        <v>1568705.581</v>
      </c>
      <c r="D16" s="456">
        <v>1357558.6033999999</v>
      </c>
      <c r="E16" s="458">
        <f t="shared" si="0"/>
        <v>2926264.1843999997</v>
      </c>
      <c r="F16" s="456">
        <v>1608546.6414999999</v>
      </c>
      <c r="G16" s="456">
        <v>1372558.3936000001</v>
      </c>
      <c r="H16" s="459">
        <f t="shared" si="1"/>
        <v>2981105.0351</v>
      </c>
    </row>
    <row r="17" spans="1:8">
      <c r="A17" s="62">
        <v>2.8</v>
      </c>
      <c r="B17" s="64" t="s">
        <v>192</v>
      </c>
      <c r="C17" s="456">
        <v>132359869.62049988</v>
      </c>
      <c r="D17" s="456">
        <v>45297479.831699997</v>
      </c>
      <c r="E17" s="458">
        <f t="shared" si="0"/>
        <v>177657349.45219988</v>
      </c>
      <c r="F17" s="456">
        <v>131962998.53944004</v>
      </c>
      <c r="G17" s="456">
        <v>39653998.916199997</v>
      </c>
      <c r="H17" s="459">
        <f t="shared" si="1"/>
        <v>171616997.45564002</v>
      </c>
    </row>
    <row r="18" spans="1:8">
      <c r="A18" s="62">
        <v>2.9</v>
      </c>
      <c r="B18" s="64" t="s">
        <v>191</v>
      </c>
      <c r="C18" s="456">
        <v>125313.6814</v>
      </c>
      <c r="D18" s="456">
        <v>447448.77</v>
      </c>
      <c r="E18" s="458">
        <f t="shared" si="0"/>
        <v>572762.45140000002</v>
      </c>
      <c r="F18" s="456">
        <v>176020.90849999999</v>
      </c>
      <c r="G18" s="456">
        <v>251067.9062</v>
      </c>
      <c r="H18" s="459">
        <f t="shared" si="1"/>
        <v>427088.81469999999</v>
      </c>
    </row>
    <row r="19" spans="1:8">
      <c r="A19" s="62">
        <v>3</v>
      </c>
      <c r="B19" s="63" t="s">
        <v>190</v>
      </c>
      <c r="C19" s="456">
        <v>3997867.26</v>
      </c>
      <c r="D19" s="456">
        <v>527541.4</v>
      </c>
      <c r="E19" s="458">
        <f t="shared" si="0"/>
        <v>4525408.66</v>
      </c>
      <c r="F19" s="456">
        <v>4065074.28</v>
      </c>
      <c r="G19" s="456">
        <v>750896.99</v>
      </c>
      <c r="H19" s="459">
        <f t="shared" si="1"/>
        <v>4815971.2699999996</v>
      </c>
    </row>
    <row r="20" spans="1:8">
      <c r="A20" s="62">
        <v>4</v>
      </c>
      <c r="B20" s="63" t="s">
        <v>189</v>
      </c>
      <c r="C20" s="456">
        <v>33098276.539999999</v>
      </c>
      <c r="D20" s="456">
        <v>1123532.04</v>
      </c>
      <c r="E20" s="458">
        <f t="shared" si="0"/>
        <v>34221808.579999998</v>
      </c>
      <c r="F20" s="456">
        <v>29272033.510000002</v>
      </c>
      <c r="G20" s="456">
        <v>1733760.25</v>
      </c>
      <c r="H20" s="459">
        <f t="shared" si="1"/>
        <v>31005793.760000002</v>
      </c>
    </row>
    <row r="21" spans="1:8">
      <c r="A21" s="62">
        <v>5</v>
      </c>
      <c r="B21" s="63" t="s">
        <v>188</v>
      </c>
      <c r="C21" s="456">
        <v>0</v>
      </c>
      <c r="D21" s="456">
        <v>0</v>
      </c>
      <c r="E21" s="458">
        <f t="shared" si="0"/>
        <v>0</v>
      </c>
      <c r="F21" s="456">
        <v>0</v>
      </c>
      <c r="G21" s="456">
        <v>0</v>
      </c>
      <c r="H21" s="459">
        <f t="shared" si="1"/>
        <v>0</v>
      </c>
    </row>
    <row r="22" spans="1:8">
      <c r="A22" s="62">
        <v>6</v>
      </c>
      <c r="B22" s="65" t="s">
        <v>187</v>
      </c>
      <c r="C22" s="460">
        <f>C8+C9+C19+C20+C21</f>
        <v>197181141.34049985</v>
      </c>
      <c r="D22" s="460">
        <f>D8+D9+D19+D20+D21</f>
        <v>102849523.6217</v>
      </c>
      <c r="E22" s="458">
        <f t="shared" si="0"/>
        <v>300030664.96219987</v>
      </c>
      <c r="F22" s="460">
        <f>F8+F9+F19+F20+F21</f>
        <v>189939171.90944001</v>
      </c>
      <c r="G22" s="460">
        <f>G8+G9+G19+G20+G21</f>
        <v>93546597.196200013</v>
      </c>
      <c r="H22" s="459">
        <f t="shared" si="1"/>
        <v>283485769.10564005</v>
      </c>
    </row>
    <row r="23" spans="1:8">
      <c r="A23" s="62"/>
      <c r="B23" s="222" t="s">
        <v>186</v>
      </c>
      <c r="C23" s="461"/>
      <c r="D23" s="461"/>
      <c r="E23" s="462"/>
      <c r="F23" s="461"/>
      <c r="G23" s="461"/>
      <c r="H23" s="463"/>
    </row>
    <row r="24" spans="1:8">
      <c r="A24" s="62">
        <v>7</v>
      </c>
      <c r="B24" s="63" t="s">
        <v>185</v>
      </c>
      <c r="C24" s="456">
        <v>13573108.84</v>
      </c>
      <c r="D24" s="456">
        <v>3935442.1</v>
      </c>
      <c r="E24" s="458">
        <f t="shared" ref="E24:E31" si="2">C24+D24</f>
        <v>17508550.940000001</v>
      </c>
      <c r="F24" s="456">
        <v>12817871.369999999</v>
      </c>
      <c r="G24" s="456">
        <v>4749647.18</v>
      </c>
      <c r="H24" s="459">
        <f t="shared" ref="H24:H31" si="3">F24+G24</f>
        <v>17567518.549999997</v>
      </c>
    </row>
    <row r="25" spans="1:8">
      <c r="A25" s="62">
        <v>8</v>
      </c>
      <c r="B25" s="63" t="s">
        <v>184</v>
      </c>
      <c r="C25" s="456">
        <v>23449361.030000001</v>
      </c>
      <c r="D25" s="456">
        <v>21761954.07</v>
      </c>
      <c r="E25" s="458">
        <f t="shared" si="2"/>
        <v>45211315.100000001</v>
      </c>
      <c r="F25" s="456">
        <v>18020454.41</v>
      </c>
      <c r="G25" s="456">
        <v>19387797.5</v>
      </c>
      <c r="H25" s="459">
        <f t="shared" si="3"/>
        <v>37408251.909999996</v>
      </c>
    </row>
    <row r="26" spans="1:8">
      <c r="A26" s="62">
        <v>9</v>
      </c>
      <c r="B26" s="63" t="s">
        <v>183</v>
      </c>
      <c r="C26" s="456">
        <v>1973043.07</v>
      </c>
      <c r="D26" s="456">
        <v>494089.4</v>
      </c>
      <c r="E26" s="458">
        <f t="shared" si="2"/>
        <v>2467132.4700000002</v>
      </c>
      <c r="F26" s="456">
        <v>2711440.84</v>
      </c>
      <c r="G26" s="456">
        <v>526648.53</v>
      </c>
      <c r="H26" s="459">
        <f t="shared" si="3"/>
        <v>3238089.37</v>
      </c>
    </row>
    <row r="27" spans="1:8">
      <c r="A27" s="62">
        <v>10</v>
      </c>
      <c r="B27" s="63" t="s">
        <v>182</v>
      </c>
      <c r="C27" s="456">
        <v>17163584.559999999</v>
      </c>
      <c r="D27" s="456">
        <v>15799524.02</v>
      </c>
      <c r="E27" s="458">
        <f t="shared" si="2"/>
        <v>32963108.579999998</v>
      </c>
      <c r="F27" s="456">
        <v>15247534.539999999</v>
      </c>
      <c r="G27" s="456">
        <v>5073392.42</v>
      </c>
      <c r="H27" s="459">
        <f t="shared" si="3"/>
        <v>20320926.960000001</v>
      </c>
    </row>
    <row r="28" spans="1:8">
      <c r="A28" s="62">
        <v>11</v>
      </c>
      <c r="B28" s="63" t="s">
        <v>181</v>
      </c>
      <c r="C28" s="456">
        <v>24484074.289999999</v>
      </c>
      <c r="D28" s="456">
        <v>14557809.210000001</v>
      </c>
      <c r="E28" s="458">
        <f t="shared" si="2"/>
        <v>39041883.5</v>
      </c>
      <c r="F28" s="456">
        <v>23523019.949999999</v>
      </c>
      <c r="G28" s="456">
        <v>22458069.599999998</v>
      </c>
      <c r="H28" s="459">
        <f t="shared" si="3"/>
        <v>45981089.549999997</v>
      </c>
    </row>
    <row r="29" spans="1:8">
      <c r="A29" s="62">
        <v>12</v>
      </c>
      <c r="B29" s="63" t="s">
        <v>180</v>
      </c>
      <c r="C29" s="456">
        <v>0</v>
      </c>
      <c r="D29" s="456">
        <v>0</v>
      </c>
      <c r="E29" s="458">
        <f t="shared" si="2"/>
        <v>0</v>
      </c>
      <c r="F29" s="456">
        <v>0</v>
      </c>
      <c r="G29" s="456">
        <v>0</v>
      </c>
      <c r="H29" s="459">
        <f t="shared" si="3"/>
        <v>0</v>
      </c>
    </row>
    <row r="30" spans="1:8">
      <c r="A30" s="62">
        <v>13</v>
      </c>
      <c r="B30" s="66" t="s">
        <v>179</v>
      </c>
      <c r="C30" s="460">
        <f>C24+C25+C26+C27+C28+C29</f>
        <v>80643171.789999992</v>
      </c>
      <c r="D30" s="460">
        <f>D24+D25+D26+D27+D28+D29</f>
        <v>56548818.800000004</v>
      </c>
      <c r="E30" s="458">
        <f t="shared" si="2"/>
        <v>137191990.59</v>
      </c>
      <c r="F30" s="460">
        <f>F24+F25+F26+F27+F28+F29</f>
        <v>72320321.109999999</v>
      </c>
      <c r="G30" s="460">
        <f>G24+G25+G26+G27+G28+G29</f>
        <v>52195555.230000004</v>
      </c>
      <c r="H30" s="459">
        <f t="shared" si="3"/>
        <v>124515876.34</v>
      </c>
    </row>
    <row r="31" spans="1:8">
      <c r="A31" s="62">
        <v>14</v>
      </c>
      <c r="B31" s="66" t="s">
        <v>178</v>
      </c>
      <c r="C31" s="460">
        <f>C22-C30</f>
        <v>116537969.55049986</v>
      </c>
      <c r="D31" s="460">
        <f>D22-D30</f>
        <v>46300704.821699999</v>
      </c>
      <c r="E31" s="458">
        <f t="shared" si="2"/>
        <v>162838674.37219986</v>
      </c>
      <c r="F31" s="460">
        <f>F22-F30</f>
        <v>117618850.79944001</v>
      </c>
      <c r="G31" s="460">
        <f>G22-G30</f>
        <v>41351041.966200009</v>
      </c>
      <c r="H31" s="459">
        <f t="shared" si="3"/>
        <v>158969892.76564002</v>
      </c>
    </row>
    <row r="32" spans="1:8">
      <c r="A32" s="62"/>
      <c r="B32" s="67"/>
      <c r="C32" s="464"/>
      <c r="D32" s="465"/>
      <c r="E32" s="462"/>
      <c r="F32" s="465"/>
      <c r="G32" s="465"/>
      <c r="H32" s="463"/>
    </row>
    <row r="33" spans="1:8">
      <c r="A33" s="62"/>
      <c r="B33" s="67" t="s">
        <v>177</v>
      </c>
      <c r="C33" s="461"/>
      <c r="D33" s="461"/>
      <c r="E33" s="462"/>
      <c r="F33" s="461"/>
      <c r="G33" s="461"/>
      <c r="H33" s="463"/>
    </row>
    <row r="34" spans="1:8">
      <c r="A34" s="62">
        <v>15</v>
      </c>
      <c r="B34" s="68" t="s">
        <v>176</v>
      </c>
      <c r="C34" s="458">
        <f>C35-C36</f>
        <v>34035432.410000004</v>
      </c>
      <c r="D34" s="458">
        <f>D35-D36</f>
        <v>1339427.6199999992</v>
      </c>
      <c r="E34" s="458">
        <f t="shared" ref="E34:E45" si="4">C34+D34</f>
        <v>35374860.030000001</v>
      </c>
      <c r="F34" s="458">
        <f>F35-F36</f>
        <v>28044530.229999997</v>
      </c>
      <c r="G34" s="458">
        <f>G35-G36</f>
        <v>778601.02000000142</v>
      </c>
      <c r="H34" s="458">
        <f t="shared" ref="H34:H45" si="5">F34+G34</f>
        <v>28823131.25</v>
      </c>
    </row>
    <row r="35" spans="1:8">
      <c r="A35" s="62">
        <v>15.1</v>
      </c>
      <c r="B35" s="64" t="s">
        <v>175</v>
      </c>
      <c r="C35" s="456">
        <v>43879310.920000002</v>
      </c>
      <c r="D35" s="456">
        <v>14364172.43</v>
      </c>
      <c r="E35" s="458">
        <f t="shared" si="4"/>
        <v>58243483.350000001</v>
      </c>
      <c r="F35" s="456">
        <v>35807598.689999998</v>
      </c>
      <c r="G35" s="456">
        <v>11456586.210000001</v>
      </c>
      <c r="H35" s="458">
        <f t="shared" si="5"/>
        <v>47264184.899999999</v>
      </c>
    </row>
    <row r="36" spans="1:8">
      <c r="A36" s="62">
        <v>15.2</v>
      </c>
      <c r="B36" s="64" t="s">
        <v>174</v>
      </c>
      <c r="C36" s="456">
        <v>9843878.5099999998</v>
      </c>
      <c r="D36" s="456">
        <v>13024744.810000001</v>
      </c>
      <c r="E36" s="458">
        <f t="shared" si="4"/>
        <v>22868623.32</v>
      </c>
      <c r="F36" s="456">
        <v>7763068.46</v>
      </c>
      <c r="G36" s="456">
        <v>10677985.189999999</v>
      </c>
      <c r="H36" s="458">
        <f t="shared" si="5"/>
        <v>18441053.649999999</v>
      </c>
    </row>
    <row r="37" spans="1:8">
      <c r="A37" s="62">
        <v>16</v>
      </c>
      <c r="B37" s="63" t="s">
        <v>173</v>
      </c>
      <c r="C37" s="456">
        <v>0</v>
      </c>
      <c r="D37" s="456">
        <v>0</v>
      </c>
      <c r="E37" s="458">
        <f t="shared" si="4"/>
        <v>0</v>
      </c>
      <c r="F37" s="456">
        <v>0</v>
      </c>
      <c r="G37" s="456">
        <v>0</v>
      </c>
      <c r="H37" s="458">
        <f t="shared" si="5"/>
        <v>0</v>
      </c>
    </row>
    <row r="38" spans="1:8">
      <c r="A38" s="62">
        <v>17</v>
      </c>
      <c r="B38" s="63" t="s">
        <v>172</v>
      </c>
      <c r="C38" s="456">
        <v>0</v>
      </c>
      <c r="D38" s="456">
        <v>0</v>
      </c>
      <c r="E38" s="458">
        <f t="shared" si="4"/>
        <v>0</v>
      </c>
      <c r="F38" s="456">
        <v>2334.48</v>
      </c>
      <c r="G38" s="456">
        <v>0</v>
      </c>
      <c r="H38" s="458">
        <f t="shared" si="5"/>
        <v>2334.48</v>
      </c>
    </row>
    <row r="39" spans="1:8">
      <c r="A39" s="62">
        <v>18</v>
      </c>
      <c r="B39" s="63" t="s">
        <v>171</v>
      </c>
      <c r="C39" s="456">
        <v>3698977.54</v>
      </c>
      <c r="D39" s="456">
        <v>-137670.9</v>
      </c>
      <c r="E39" s="458">
        <f t="shared" si="4"/>
        <v>3561306.64</v>
      </c>
      <c r="F39" s="456">
        <v>9986.27</v>
      </c>
      <c r="G39" s="456">
        <v>-347181.55</v>
      </c>
      <c r="H39" s="458">
        <f t="shared" si="5"/>
        <v>-337195.27999999997</v>
      </c>
    </row>
    <row r="40" spans="1:8">
      <c r="A40" s="62">
        <v>19</v>
      </c>
      <c r="B40" s="63" t="s">
        <v>170</v>
      </c>
      <c r="C40" s="456">
        <v>22078643.050000001</v>
      </c>
      <c r="D40" s="456">
        <v>0</v>
      </c>
      <c r="E40" s="458">
        <f t="shared" si="4"/>
        <v>22078643.050000001</v>
      </c>
      <c r="F40" s="456">
        <v>20674636.969999999</v>
      </c>
      <c r="G40" s="456">
        <v>0</v>
      </c>
      <c r="H40" s="458">
        <f t="shared" si="5"/>
        <v>20674636.969999999</v>
      </c>
    </row>
    <row r="41" spans="1:8">
      <c r="A41" s="62">
        <v>20</v>
      </c>
      <c r="B41" s="63" t="s">
        <v>169</v>
      </c>
      <c r="C41" s="456">
        <v>4364800.2300000004</v>
      </c>
      <c r="D41" s="456">
        <v>0</v>
      </c>
      <c r="E41" s="458">
        <f t="shared" si="4"/>
        <v>4364800.2300000004</v>
      </c>
      <c r="F41" s="456">
        <v>-7534731.4100000001</v>
      </c>
      <c r="G41" s="456">
        <v>0</v>
      </c>
      <c r="H41" s="458">
        <f t="shared" si="5"/>
        <v>-7534731.4100000001</v>
      </c>
    </row>
    <row r="42" spans="1:8">
      <c r="A42" s="62">
        <v>21</v>
      </c>
      <c r="B42" s="63" t="s">
        <v>168</v>
      </c>
      <c r="C42" s="456">
        <v>784478</v>
      </c>
      <c r="D42" s="456">
        <v>0</v>
      </c>
      <c r="E42" s="458">
        <f t="shared" si="4"/>
        <v>784478</v>
      </c>
      <c r="F42" s="456">
        <v>717792.01</v>
      </c>
      <c r="G42" s="456">
        <v>0</v>
      </c>
      <c r="H42" s="458">
        <f t="shared" si="5"/>
        <v>717792.01</v>
      </c>
    </row>
    <row r="43" spans="1:8">
      <c r="A43" s="62">
        <v>22</v>
      </c>
      <c r="B43" s="63" t="s">
        <v>167</v>
      </c>
      <c r="C43" s="456">
        <v>1772341.77</v>
      </c>
      <c r="D43" s="456">
        <v>5630790.7000000002</v>
      </c>
      <c r="E43" s="458">
        <f t="shared" si="4"/>
        <v>7403132.4700000007</v>
      </c>
      <c r="F43" s="456">
        <v>2819079.05</v>
      </c>
      <c r="G43" s="456">
        <v>3764608.45</v>
      </c>
      <c r="H43" s="458">
        <f t="shared" si="5"/>
        <v>6583687.5</v>
      </c>
    </row>
    <row r="44" spans="1:8">
      <c r="A44" s="62">
        <v>23</v>
      </c>
      <c r="B44" s="63" t="s">
        <v>166</v>
      </c>
      <c r="C44" s="456">
        <v>16783.53</v>
      </c>
      <c r="D44" s="456">
        <v>-5465555.0300000003</v>
      </c>
      <c r="E44" s="458">
        <f t="shared" si="4"/>
        <v>-5448771.5</v>
      </c>
      <c r="F44" s="456">
        <v>18276.240000000002</v>
      </c>
      <c r="G44" s="456">
        <v>4802136.59</v>
      </c>
      <c r="H44" s="458">
        <f t="shared" si="5"/>
        <v>4820412.83</v>
      </c>
    </row>
    <row r="45" spans="1:8">
      <c r="A45" s="62">
        <v>24</v>
      </c>
      <c r="B45" s="66" t="s">
        <v>283</v>
      </c>
      <c r="C45" s="460">
        <f>C34+C37+C38+C39+C40+C41+C42+C43+C44</f>
        <v>66751456.530000009</v>
      </c>
      <c r="D45" s="460">
        <f>D34+D37+D38+D39+D40+D41+D42+D43+D44</f>
        <v>1366992.3899999997</v>
      </c>
      <c r="E45" s="458">
        <f t="shared" si="4"/>
        <v>68118448.920000002</v>
      </c>
      <c r="F45" s="460">
        <f>F34+F37+F38+F39+F40+F41+F42+F43+F44</f>
        <v>44751903.839999989</v>
      </c>
      <c r="G45" s="460">
        <f>G34+G37+G38+G39+G40+G41+G42+G43+G44</f>
        <v>8998164.5100000016</v>
      </c>
      <c r="H45" s="458">
        <f t="shared" si="5"/>
        <v>53750068.349999994</v>
      </c>
    </row>
    <row r="46" spans="1:8">
      <c r="A46" s="62"/>
      <c r="B46" s="222" t="s">
        <v>165</v>
      </c>
      <c r="C46" s="461"/>
      <c r="D46" s="461"/>
      <c r="E46" s="462"/>
      <c r="F46" s="461"/>
      <c r="G46" s="461"/>
      <c r="H46" s="463"/>
    </row>
    <row r="47" spans="1:8">
      <c r="A47" s="62">
        <v>25</v>
      </c>
      <c r="B47" s="63" t="s">
        <v>164</v>
      </c>
      <c r="C47" s="456">
        <v>2841962</v>
      </c>
      <c r="D47" s="456">
        <v>2720549.28</v>
      </c>
      <c r="E47" s="458">
        <f t="shared" ref="E47:E54" si="6">C47+D47</f>
        <v>5562511.2799999993</v>
      </c>
      <c r="F47" s="456">
        <v>1832670.73</v>
      </c>
      <c r="G47" s="456">
        <v>5422546.46</v>
      </c>
      <c r="H47" s="459">
        <f t="shared" ref="H47:H54" si="7">F47+G47</f>
        <v>7255217.1899999995</v>
      </c>
    </row>
    <row r="48" spans="1:8">
      <c r="A48" s="62">
        <v>26</v>
      </c>
      <c r="B48" s="63" t="s">
        <v>163</v>
      </c>
      <c r="C48" s="456">
        <v>7550619.2300000004</v>
      </c>
      <c r="D48" s="456">
        <v>3870647.54</v>
      </c>
      <c r="E48" s="458">
        <f t="shared" si="6"/>
        <v>11421266.77</v>
      </c>
      <c r="F48" s="456">
        <v>5734328.6600000001</v>
      </c>
      <c r="G48" s="456">
        <v>8208521.3200000003</v>
      </c>
      <c r="H48" s="459">
        <f t="shared" si="7"/>
        <v>13942849.98</v>
      </c>
    </row>
    <row r="49" spans="1:8">
      <c r="A49" s="62">
        <v>27</v>
      </c>
      <c r="B49" s="63" t="s">
        <v>162</v>
      </c>
      <c r="C49" s="456">
        <v>47981227.659999996</v>
      </c>
      <c r="D49" s="456">
        <v>0</v>
      </c>
      <c r="E49" s="458">
        <f t="shared" si="6"/>
        <v>47981227.659999996</v>
      </c>
      <c r="F49" s="456">
        <v>47296957.399999999</v>
      </c>
      <c r="G49" s="456">
        <v>0</v>
      </c>
      <c r="H49" s="459">
        <f t="shared" si="7"/>
        <v>47296957.399999999</v>
      </c>
    </row>
    <row r="50" spans="1:8">
      <c r="A50" s="62">
        <v>28</v>
      </c>
      <c r="B50" s="63" t="s">
        <v>161</v>
      </c>
      <c r="C50" s="456">
        <v>2424239.92</v>
      </c>
      <c r="D50" s="456">
        <v>0</v>
      </c>
      <c r="E50" s="458">
        <f t="shared" si="6"/>
        <v>2424239.92</v>
      </c>
      <c r="F50" s="456">
        <v>1955176.68</v>
      </c>
      <c r="G50" s="456">
        <v>0</v>
      </c>
      <c r="H50" s="459">
        <f t="shared" si="7"/>
        <v>1955176.68</v>
      </c>
    </row>
    <row r="51" spans="1:8">
      <c r="A51" s="62">
        <v>29</v>
      </c>
      <c r="B51" s="63" t="s">
        <v>160</v>
      </c>
      <c r="C51" s="456">
        <v>13312306.869999999</v>
      </c>
      <c r="D51" s="456">
        <v>0</v>
      </c>
      <c r="E51" s="458">
        <f t="shared" si="6"/>
        <v>13312306.869999999</v>
      </c>
      <c r="F51" s="456">
        <v>10246973.6413</v>
      </c>
      <c r="G51" s="456">
        <v>0</v>
      </c>
      <c r="H51" s="459">
        <f t="shared" si="7"/>
        <v>10246973.6413</v>
      </c>
    </row>
    <row r="52" spans="1:8">
      <c r="A52" s="62">
        <v>30</v>
      </c>
      <c r="B52" s="63" t="s">
        <v>159</v>
      </c>
      <c r="C52" s="456">
        <v>9656478.4600000009</v>
      </c>
      <c r="D52" s="456">
        <v>259880.62</v>
      </c>
      <c r="E52" s="458">
        <f t="shared" si="6"/>
        <v>9916359.0800000001</v>
      </c>
      <c r="F52" s="456">
        <v>9324690.1600000001</v>
      </c>
      <c r="G52" s="456">
        <v>153341.97</v>
      </c>
      <c r="H52" s="459">
        <f t="shared" si="7"/>
        <v>9478032.1300000008</v>
      </c>
    </row>
    <row r="53" spans="1:8">
      <c r="A53" s="62">
        <v>31</v>
      </c>
      <c r="B53" s="66" t="s">
        <v>284</v>
      </c>
      <c r="C53" s="460">
        <f>C47+C48+C49+C50+C51+C52</f>
        <v>83766834.140000015</v>
      </c>
      <c r="D53" s="460">
        <f>D47+D48+D49+D50+D51+D52</f>
        <v>6851077.4400000004</v>
      </c>
      <c r="E53" s="458">
        <f t="shared" si="6"/>
        <v>90617911.580000013</v>
      </c>
      <c r="F53" s="460">
        <f>F47+F48+F49+F50+F51+F52</f>
        <v>76390797.271300003</v>
      </c>
      <c r="G53" s="460">
        <f>G47+G48+G49+G50+G51+G52</f>
        <v>13784409.750000002</v>
      </c>
      <c r="H53" s="458">
        <f t="shared" si="7"/>
        <v>90175207.021300003</v>
      </c>
    </row>
    <row r="54" spans="1:8">
      <c r="A54" s="62">
        <v>32</v>
      </c>
      <c r="B54" s="66" t="s">
        <v>285</v>
      </c>
      <c r="C54" s="460">
        <f>C45-C53</f>
        <v>-17015377.610000007</v>
      </c>
      <c r="D54" s="460">
        <f>D45-D53</f>
        <v>-5484085.0500000007</v>
      </c>
      <c r="E54" s="458">
        <f t="shared" si="6"/>
        <v>-22499462.660000008</v>
      </c>
      <c r="F54" s="460">
        <f>F45-F53</f>
        <v>-31638893.431300014</v>
      </c>
      <c r="G54" s="460">
        <f>G45-G53</f>
        <v>-4786245.24</v>
      </c>
      <c r="H54" s="458">
        <f t="shared" si="7"/>
        <v>-36425138.671300016</v>
      </c>
    </row>
    <row r="55" spans="1:8">
      <c r="A55" s="62"/>
      <c r="B55" s="67"/>
      <c r="C55" s="465"/>
      <c r="D55" s="465"/>
      <c r="E55" s="462"/>
      <c r="F55" s="465"/>
      <c r="G55" s="465"/>
      <c r="H55" s="463"/>
    </row>
    <row r="56" spans="1:8">
      <c r="A56" s="62">
        <v>33</v>
      </c>
      <c r="B56" s="66" t="s">
        <v>158</v>
      </c>
      <c r="C56" s="460">
        <f>C31+C54</f>
        <v>99522591.940499842</v>
      </c>
      <c r="D56" s="460">
        <f>D31+D54</f>
        <v>40816619.771699995</v>
      </c>
      <c r="E56" s="458">
        <f>C56+D56</f>
        <v>140339211.71219984</v>
      </c>
      <c r="F56" s="460">
        <f>F31+F54</f>
        <v>85979957.368139997</v>
      </c>
      <c r="G56" s="460">
        <f>G31+G54</f>
        <v>36564796.726200007</v>
      </c>
      <c r="H56" s="459">
        <f>F56+G56</f>
        <v>122544754.09434</v>
      </c>
    </row>
    <row r="57" spans="1:8">
      <c r="A57" s="62"/>
      <c r="B57" s="67"/>
      <c r="C57" s="465"/>
      <c r="D57" s="465"/>
      <c r="E57" s="462"/>
      <c r="F57" s="465"/>
      <c r="G57" s="465"/>
      <c r="H57" s="463"/>
    </row>
    <row r="58" spans="1:8">
      <c r="A58" s="62">
        <v>34</v>
      </c>
      <c r="B58" s="63" t="s">
        <v>157</v>
      </c>
      <c r="C58" s="456">
        <v>29859597.545600001</v>
      </c>
      <c r="D58" s="456">
        <v>-420486</v>
      </c>
      <c r="E58" s="458">
        <f>C58+D58</f>
        <v>29439111.545600001</v>
      </c>
      <c r="F58" s="456">
        <v>42188062.368600003</v>
      </c>
      <c r="G58" s="456"/>
      <c r="H58" s="459">
        <f>F58+G58</f>
        <v>42188062.368600003</v>
      </c>
    </row>
    <row r="59" spans="1:8" s="223" customFormat="1">
      <c r="A59" s="62">
        <v>35</v>
      </c>
      <c r="B59" s="63" t="s">
        <v>156</v>
      </c>
      <c r="C59" s="456">
        <v>-3528729.46</v>
      </c>
      <c r="D59" s="456">
        <v>0</v>
      </c>
      <c r="E59" s="458">
        <f>C59+D59</f>
        <v>-3528729.46</v>
      </c>
      <c r="F59" s="456">
        <v>2830918</v>
      </c>
      <c r="G59" s="456"/>
      <c r="H59" s="459">
        <f>F59+G59</f>
        <v>2830918</v>
      </c>
    </row>
    <row r="60" spans="1:8">
      <c r="A60" s="62">
        <v>36</v>
      </c>
      <c r="B60" s="63" t="s">
        <v>155</v>
      </c>
      <c r="C60" s="456">
        <v>10797565.896600001</v>
      </c>
      <c r="D60" s="456">
        <v>12908100</v>
      </c>
      <c r="E60" s="458">
        <f>C60+D60</f>
        <v>23705665.896600001</v>
      </c>
      <c r="F60" s="456">
        <v>891629.81560000009</v>
      </c>
      <c r="G60" s="456"/>
      <c r="H60" s="459">
        <f>F60+G60</f>
        <v>891629.81560000009</v>
      </c>
    </row>
    <row r="61" spans="1:8">
      <c r="A61" s="62">
        <v>37</v>
      </c>
      <c r="B61" s="66" t="s">
        <v>154</v>
      </c>
      <c r="C61" s="460">
        <f>C58+C59+C60</f>
        <v>37128433.982199997</v>
      </c>
      <c r="D61" s="460">
        <f>D58+D59+D60</f>
        <v>12487614</v>
      </c>
      <c r="E61" s="458">
        <f>C61+D61</f>
        <v>49616047.982199997</v>
      </c>
      <c r="F61" s="460">
        <f>F58+F59+F60</f>
        <v>45910610.184200004</v>
      </c>
      <c r="G61" s="460">
        <f>G58+G59+G60</f>
        <v>0</v>
      </c>
      <c r="H61" s="459">
        <f>F61+G61</f>
        <v>45910610.184200004</v>
      </c>
    </row>
    <row r="62" spans="1:8">
      <c r="A62" s="62"/>
      <c r="B62" s="69"/>
      <c r="C62" s="461"/>
      <c r="D62" s="461"/>
      <c r="E62" s="462"/>
      <c r="F62" s="461"/>
      <c r="G62" s="461"/>
      <c r="H62" s="463"/>
    </row>
    <row r="63" spans="1:8">
      <c r="A63" s="62">
        <v>38</v>
      </c>
      <c r="B63" s="70" t="s">
        <v>153</v>
      </c>
      <c r="C63" s="460">
        <f>C56-C61</f>
        <v>62394157.958299845</v>
      </c>
      <c r="D63" s="460">
        <f>D56-D61</f>
        <v>28329005.771699995</v>
      </c>
      <c r="E63" s="458">
        <f>C63+D63</f>
        <v>90723163.72999984</v>
      </c>
      <c r="F63" s="460">
        <f>F56-F61</f>
        <v>40069347.183939993</v>
      </c>
      <c r="G63" s="460">
        <f>G56-G61</f>
        <v>36564796.726200007</v>
      </c>
      <c r="H63" s="459">
        <f>F63+G63</f>
        <v>76634143.910140008</v>
      </c>
    </row>
    <row r="64" spans="1:8">
      <c r="A64" s="59">
        <v>39</v>
      </c>
      <c r="B64" s="63" t="s">
        <v>152</v>
      </c>
      <c r="C64" s="466">
        <v>8500000</v>
      </c>
      <c r="D64" s="466"/>
      <c r="E64" s="458">
        <f>C64+D64</f>
        <v>8500000</v>
      </c>
      <c r="F64" s="466">
        <v>982539</v>
      </c>
      <c r="G64" s="466"/>
      <c r="H64" s="459">
        <f>F64+G64</f>
        <v>982539</v>
      </c>
    </row>
    <row r="65" spans="1:8">
      <c r="A65" s="62">
        <v>40</v>
      </c>
      <c r="B65" s="66" t="s">
        <v>151</v>
      </c>
      <c r="C65" s="460">
        <f>C63-C64</f>
        <v>53894157.958299845</v>
      </c>
      <c r="D65" s="460">
        <f>D63-D64</f>
        <v>28329005.771699995</v>
      </c>
      <c r="E65" s="458">
        <f>C65+D65</f>
        <v>82223163.72999984</v>
      </c>
      <c r="F65" s="460">
        <f>F63-F64</f>
        <v>39086808.183939993</v>
      </c>
      <c r="G65" s="460">
        <f>G63-G64</f>
        <v>36564796.726200007</v>
      </c>
      <c r="H65" s="459">
        <f>F65+G65</f>
        <v>75651604.910140008</v>
      </c>
    </row>
    <row r="66" spans="1:8">
      <c r="A66" s="59">
        <v>41</v>
      </c>
      <c r="B66" s="63" t="s">
        <v>150</v>
      </c>
      <c r="C66" s="466">
        <v>-8872284.7300000004</v>
      </c>
      <c r="D66" s="466"/>
      <c r="E66" s="458">
        <f>C66+D66</f>
        <v>-8872284.7300000004</v>
      </c>
      <c r="F66" s="466">
        <v>-874431.56</v>
      </c>
      <c r="G66" s="466"/>
      <c r="H66" s="459">
        <f>F66+G66</f>
        <v>-874431.56</v>
      </c>
    </row>
    <row r="67" spans="1:8" ht="13.5" thickBot="1">
      <c r="A67" s="71">
        <v>42</v>
      </c>
      <c r="B67" s="72" t="s">
        <v>149</v>
      </c>
      <c r="C67" s="467">
        <f>C65+C66</f>
        <v>45021873.228299841</v>
      </c>
      <c r="D67" s="467">
        <f>D65+D66</f>
        <v>28329005.771699995</v>
      </c>
      <c r="E67" s="468">
        <f>C67+D67</f>
        <v>73350878.999999836</v>
      </c>
      <c r="F67" s="467">
        <f>F65+F66</f>
        <v>38212376.623939991</v>
      </c>
      <c r="G67" s="467">
        <f>G65+G66</f>
        <v>36564796.726200007</v>
      </c>
      <c r="H67" s="469">
        <f>F67+G67</f>
        <v>74777173.350140005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8.5703125" style="5" customWidth="1"/>
    <col min="9" max="16384" width="9.140625" style="5"/>
  </cols>
  <sheetData>
    <row r="1" spans="1:8">
      <c r="A1" s="2" t="s">
        <v>35</v>
      </c>
      <c r="B1" s="5" t="str">
        <f>'Info '!C2</f>
        <v>Bank of Georgia</v>
      </c>
    </row>
    <row r="2" spans="1:8">
      <c r="A2" s="2" t="s">
        <v>36</v>
      </c>
      <c r="B2" s="446">
        <f>'3.PL'!B2</f>
        <v>43555</v>
      </c>
    </row>
    <row r="3" spans="1:8">
      <c r="A3" s="4"/>
    </row>
    <row r="4" spans="1:8" ht="15" thickBot="1">
      <c r="A4" s="4" t="s">
        <v>79</v>
      </c>
      <c r="B4" s="4"/>
      <c r="C4" s="200"/>
      <c r="D4" s="200"/>
      <c r="E4" s="200"/>
      <c r="F4" s="201"/>
      <c r="G4" s="201"/>
      <c r="H4" s="202" t="s">
        <v>78</v>
      </c>
    </row>
    <row r="5" spans="1:8">
      <c r="A5" s="541" t="s">
        <v>11</v>
      </c>
      <c r="B5" s="543" t="s">
        <v>350</v>
      </c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42"/>
      <c r="B6" s="544"/>
      <c r="C6" s="34" t="s">
        <v>297</v>
      </c>
      <c r="D6" s="34" t="s">
        <v>126</v>
      </c>
      <c r="E6" s="34" t="s">
        <v>113</v>
      </c>
      <c r="F6" s="34" t="s">
        <v>297</v>
      </c>
      <c r="G6" s="34" t="s">
        <v>126</v>
      </c>
      <c r="H6" s="35" t="s">
        <v>113</v>
      </c>
    </row>
    <row r="7" spans="1:8" s="20" customFormat="1">
      <c r="A7" s="203">
        <v>1</v>
      </c>
      <c r="B7" s="204" t="s">
        <v>384</v>
      </c>
      <c r="C7" s="40"/>
      <c r="D7" s="40"/>
      <c r="E7" s="205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03">
        <v>1.1000000000000001</v>
      </c>
      <c r="B8" s="254" t="s">
        <v>315</v>
      </c>
      <c r="C8" s="40">
        <v>443205623.5</v>
      </c>
      <c r="D8" s="40">
        <v>557391627.85570002</v>
      </c>
      <c r="E8" s="205">
        <f t="shared" ref="E8:E53" si="1">C8+D8</f>
        <v>1000597251.3557</v>
      </c>
      <c r="F8" s="40">
        <v>275309178.41000003</v>
      </c>
      <c r="G8" s="40">
        <v>295631768.01929998</v>
      </c>
      <c r="H8" s="41">
        <f t="shared" si="0"/>
        <v>570940946.42930007</v>
      </c>
    </row>
    <row r="9" spans="1:8" s="20" customFormat="1">
      <c r="A9" s="203">
        <v>1.2</v>
      </c>
      <c r="B9" s="254" t="s">
        <v>316</v>
      </c>
      <c r="C9" s="40">
        <v>0</v>
      </c>
      <c r="D9" s="40">
        <v>37181273.450000003</v>
      </c>
      <c r="E9" s="205">
        <f t="shared" si="1"/>
        <v>37181273.450000003</v>
      </c>
      <c r="F9" s="40">
        <v>0</v>
      </c>
      <c r="G9" s="40">
        <v>34837361.069999993</v>
      </c>
      <c r="H9" s="41">
        <f t="shared" si="0"/>
        <v>34837361.069999993</v>
      </c>
    </row>
    <row r="10" spans="1:8" s="20" customFormat="1">
      <c r="A10" s="203">
        <v>1.3</v>
      </c>
      <c r="B10" s="254" t="s">
        <v>317</v>
      </c>
      <c r="C10" s="40">
        <v>210896740.05000001</v>
      </c>
      <c r="D10" s="40">
        <v>14325144.141599998</v>
      </c>
      <c r="E10" s="205">
        <f t="shared" si="1"/>
        <v>225221884.19160002</v>
      </c>
      <c r="F10" s="40">
        <v>236646474.15000001</v>
      </c>
      <c r="G10" s="40">
        <v>13014201.179400004</v>
      </c>
      <c r="H10" s="41">
        <f t="shared" si="0"/>
        <v>249660675.3294</v>
      </c>
    </row>
    <row r="11" spans="1:8" s="20" customFormat="1">
      <c r="A11" s="203">
        <v>1.4</v>
      </c>
      <c r="B11" s="254" t="s">
        <v>298</v>
      </c>
      <c r="C11" s="40">
        <v>64441907.799999997</v>
      </c>
      <c r="D11" s="40">
        <v>121171183.10070001</v>
      </c>
      <c r="E11" s="205">
        <f t="shared" si="1"/>
        <v>185613090.9007</v>
      </c>
      <c r="F11" s="40">
        <v>80309627.819999993</v>
      </c>
      <c r="G11" s="40">
        <v>106423957.5781</v>
      </c>
      <c r="H11" s="41">
        <f t="shared" si="0"/>
        <v>186733585.39809999</v>
      </c>
    </row>
    <row r="12" spans="1:8" s="20" customFormat="1" ht="29.25" customHeight="1">
      <c r="A12" s="203">
        <v>2</v>
      </c>
      <c r="B12" s="207" t="s">
        <v>319</v>
      </c>
      <c r="C12" s="40">
        <v>0</v>
      </c>
      <c r="D12" s="40">
        <v>0</v>
      </c>
      <c r="E12" s="205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03">
        <v>3</v>
      </c>
      <c r="B13" s="207" t="s">
        <v>318</v>
      </c>
      <c r="C13" s="40"/>
      <c r="D13" s="40"/>
      <c r="E13" s="205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03">
        <v>3.1</v>
      </c>
      <c r="B14" s="255" t="s">
        <v>299</v>
      </c>
      <c r="C14" s="40">
        <v>1051598000</v>
      </c>
      <c r="D14" s="40">
        <v>0</v>
      </c>
      <c r="E14" s="205">
        <f t="shared" si="1"/>
        <v>1051598000</v>
      </c>
      <c r="F14" s="40">
        <v>1161974751.0599999</v>
      </c>
      <c r="G14" s="40">
        <v>6169817.2300000004</v>
      </c>
      <c r="H14" s="41">
        <f t="shared" si="0"/>
        <v>1168144568.29</v>
      </c>
    </row>
    <row r="15" spans="1:8" s="20" customFormat="1">
      <c r="A15" s="203">
        <v>3.2</v>
      </c>
      <c r="B15" s="255" t="s">
        <v>300</v>
      </c>
      <c r="C15" s="40"/>
      <c r="D15" s="40"/>
      <c r="E15" s="205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03">
        <v>4</v>
      </c>
      <c r="B16" s="258" t="s">
        <v>329</v>
      </c>
      <c r="C16" s="40"/>
      <c r="D16" s="40"/>
      <c r="E16" s="205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03">
        <v>4.0999999999999996</v>
      </c>
      <c r="B17" s="255" t="s">
        <v>320</v>
      </c>
      <c r="C17" s="40">
        <v>328599321.86000001</v>
      </c>
      <c r="D17" s="40">
        <v>155808633.19</v>
      </c>
      <c r="E17" s="205">
        <f t="shared" si="1"/>
        <v>484407955.05000001</v>
      </c>
      <c r="F17" s="40">
        <v>1421173196.54</v>
      </c>
      <c r="G17" s="40">
        <v>2817649.61</v>
      </c>
      <c r="H17" s="41">
        <f t="shared" si="0"/>
        <v>1423990846.1499999</v>
      </c>
    </row>
    <row r="18" spans="1:8" s="20" customFormat="1">
      <c r="A18" s="203">
        <v>4.2</v>
      </c>
      <c r="B18" s="255" t="s">
        <v>314</v>
      </c>
      <c r="C18" s="40">
        <v>250532934.38</v>
      </c>
      <c r="D18" s="40">
        <v>335766502.73189998</v>
      </c>
      <c r="E18" s="205">
        <f t="shared" si="1"/>
        <v>586299437.11189997</v>
      </c>
      <c r="F18" s="40">
        <v>109791927.14000002</v>
      </c>
      <c r="G18" s="40">
        <v>127239754.964076</v>
      </c>
      <c r="H18" s="41">
        <f t="shared" si="0"/>
        <v>237031682.10407603</v>
      </c>
    </row>
    <row r="19" spans="1:8" s="20" customFormat="1">
      <c r="A19" s="203">
        <v>5</v>
      </c>
      <c r="B19" s="207" t="s">
        <v>328</v>
      </c>
      <c r="C19" s="40"/>
      <c r="D19" s="40"/>
      <c r="E19" s="205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03">
        <v>5.0999999999999996</v>
      </c>
      <c r="B20" s="256" t="s">
        <v>303</v>
      </c>
      <c r="C20" s="40">
        <v>70451716.310000002</v>
      </c>
      <c r="D20" s="40">
        <v>161277885.59999999</v>
      </c>
      <c r="E20" s="205">
        <f t="shared" si="1"/>
        <v>231729601.91</v>
      </c>
      <c r="F20" s="40">
        <v>61318412.590000004</v>
      </c>
      <c r="G20" s="40">
        <v>226069621.47</v>
      </c>
      <c r="H20" s="41">
        <f t="shared" si="0"/>
        <v>287388034.06</v>
      </c>
    </row>
    <row r="21" spans="1:8" s="20" customFormat="1">
      <c r="A21" s="203">
        <v>5.2</v>
      </c>
      <c r="B21" s="256" t="s">
        <v>302</v>
      </c>
      <c r="C21" s="40">
        <v>86010243.329999998</v>
      </c>
      <c r="D21" s="40">
        <v>2275623.9300000002</v>
      </c>
      <c r="E21" s="205">
        <f t="shared" si="1"/>
        <v>88285867.260000005</v>
      </c>
      <c r="F21" s="40">
        <v>68527692.480000004</v>
      </c>
      <c r="G21" s="40">
        <v>4106735.7</v>
      </c>
      <c r="H21" s="41">
        <f t="shared" si="0"/>
        <v>72634428.180000007</v>
      </c>
    </row>
    <row r="22" spans="1:8" s="20" customFormat="1">
      <c r="A22" s="203">
        <v>5.3</v>
      </c>
      <c r="B22" s="256" t="s">
        <v>301</v>
      </c>
      <c r="C22" s="40">
        <v>5045295314.9700003</v>
      </c>
      <c r="D22" s="40">
        <v>9055329876.9200001</v>
      </c>
      <c r="E22" s="205">
        <f t="shared" si="1"/>
        <v>14100625191.889999</v>
      </c>
      <c r="F22" s="40">
        <v>3437242837.6099997</v>
      </c>
      <c r="G22" s="40">
        <v>6306213959.4899998</v>
      </c>
      <c r="H22" s="41">
        <f t="shared" si="0"/>
        <v>9743456797.0999985</v>
      </c>
    </row>
    <row r="23" spans="1:8" s="20" customFormat="1">
      <c r="A23" s="203" t="s">
        <v>20</v>
      </c>
      <c r="B23" s="208" t="s">
        <v>80</v>
      </c>
      <c r="C23" s="40">
        <v>3613954874.8699999</v>
      </c>
      <c r="D23" s="40">
        <v>4398218685.0900002</v>
      </c>
      <c r="E23" s="205">
        <f t="shared" si="1"/>
        <v>8012173559.96</v>
      </c>
      <c r="F23" s="40">
        <v>2427646919.6199999</v>
      </c>
      <c r="G23" s="40">
        <v>3279901472.0900002</v>
      </c>
      <c r="H23" s="41">
        <f t="shared" si="0"/>
        <v>5707548391.71</v>
      </c>
    </row>
    <row r="24" spans="1:8" s="20" customFormat="1">
      <c r="A24" s="203" t="s">
        <v>21</v>
      </c>
      <c r="B24" s="208" t="s">
        <v>81</v>
      </c>
      <c r="C24" s="40">
        <v>956231539.03999996</v>
      </c>
      <c r="D24" s="40">
        <v>3613455829.23</v>
      </c>
      <c r="E24" s="205">
        <f t="shared" si="1"/>
        <v>4569687368.2700005</v>
      </c>
      <c r="F24" s="40">
        <v>715907009.35000002</v>
      </c>
      <c r="G24" s="40">
        <v>2355196194.6300001</v>
      </c>
      <c r="H24" s="41">
        <f t="shared" si="0"/>
        <v>3071103203.98</v>
      </c>
    </row>
    <row r="25" spans="1:8" s="20" customFormat="1">
      <c r="A25" s="203" t="s">
        <v>22</v>
      </c>
      <c r="B25" s="208" t="s">
        <v>82</v>
      </c>
      <c r="C25" s="40">
        <v>0</v>
      </c>
      <c r="D25" s="40">
        <v>0</v>
      </c>
      <c r="E25" s="205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03" t="s">
        <v>23</v>
      </c>
      <c r="B26" s="208" t="s">
        <v>83</v>
      </c>
      <c r="C26" s="40">
        <v>475108901.06</v>
      </c>
      <c r="D26" s="40">
        <v>1043655362.6</v>
      </c>
      <c r="E26" s="205">
        <f t="shared" si="1"/>
        <v>1518764263.6600001</v>
      </c>
      <c r="F26" s="40">
        <v>292129529.76999998</v>
      </c>
      <c r="G26" s="40">
        <v>655612103.07000005</v>
      </c>
      <c r="H26" s="41">
        <f t="shared" si="0"/>
        <v>947741632.84000003</v>
      </c>
    </row>
    <row r="27" spans="1:8" s="20" customFormat="1">
      <c r="A27" s="203" t="s">
        <v>24</v>
      </c>
      <c r="B27" s="208" t="s">
        <v>84</v>
      </c>
      <c r="C27" s="40">
        <v>0</v>
      </c>
      <c r="D27" s="40">
        <v>0</v>
      </c>
      <c r="E27" s="205">
        <f t="shared" si="1"/>
        <v>0</v>
      </c>
      <c r="F27" s="40">
        <v>1559378.87</v>
      </c>
      <c r="G27" s="40">
        <v>15504189.699999999</v>
      </c>
      <c r="H27" s="41">
        <f t="shared" si="0"/>
        <v>17063568.57</v>
      </c>
    </row>
    <row r="28" spans="1:8" s="20" customFormat="1">
      <c r="A28" s="203">
        <v>5.4</v>
      </c>
      <c r="B28" s="256" t="s">
        <v>304</v>
      </c>
      <c r="C28" s="40">
        <v>230715900.06999999</v>
      </c>
      <c r="D28" s="40">
        <v>1014458800.97</v>
      </c>
      <c r="E28" s="205">
        <f t="shared" si="1"/>
        <v>1245174701.04</v>
      </c>
      <c r="F28" s="40">
        <v>331922292.5</v>
      </c>
      <c r="G28" s="40">
        <v>911476348.07000005</v>
      </c>
      <c r="H28" s="41">
        <f t="shared" si="0"/>
        <v>1243398640.5700002</v>
      </c>
    </row>
    <row r="29" spans="1:8" s="20" customFormat="1">
      <c r="A29" s="203">
        <v>5.5</v>
      </c>
      <c r="B29" s="256" t="s">
        <v>305</v>
      </c>
      <c r="C29" s="40">
        <v>0</v>
      </c>
      <c r="D29" s="40">
        <v>0</v>
      </c>
      <c r="E29" s="205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03">
        <v>5.6</v>
      </c>
      <c r="B30" s="256" t="s">
        <v>306</v>
      </c>
      <c r="C30" s="40">
        <v>131411525.2</v>
      </c>
      <c r="D30" s="40">
        <v>821527992.83000004</v>
      </c>
      <c r="E30" s="205">
        <f t="shared" si="1"/>
        <v>952939518.03000009</v>
      </c>
      <c r="F30" s="40">
        <v>156652687.99000001</v>
      </c>
      <c r="G30" s="40">
        <v>713405594.14999998</v>
      </c>
      <c r="H30" s="41">
        <f t="shared" si="0"/>
        <v>870058282.13999999</v>
      </c>
    </row>
    <row r="31" spans="1:8" s="20" customFormat="1">
      <c r="A31" s="203">
        <v>5.7</v>
      </c>
      <c r="B31" s="256" t="s">
        <v>84</v>
      </c>
      <c r="C31" s="40">
        <v>1375264946.53</v>
      </c>
      <c r="D31" s="40">
        <v>2979317250.2199998</v>
      </c>
      <c r="E31" s="205">
        <f t="shared" si="1"/>
        <v>4354582196.75</v>
      </c>
      <c r="F31" s="40">
        <v>1308438805.6700001</v>
      </c>
      <c r="G31" s="40">
        <v>2363461649.5599999</v>
      </c>
      <c r="H31" s="41">
        <f t="shared" si="0"/>
        <v>3671900455.23</v>
      </c>
    </row>
    <row r="32" spans="1:8" s="20" customFormat="1">
      <c r="A32" s="203">
        <v>6</v>
      </c>
      <c r="B32" s="207" t="s">
        <v>334</v>
      </c>
      <c r="C32" s="40"/>
      <c r="D32" s="40"/>
      <c r="E32" s="205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03">
        <v>6.1</v>
      </c>
      <c r="B33" s="257" t="s">
        <v>324</v>
      </c>
      <c r="C33" s="40">
        <v>97299959.019999996</v>
      </c>
      <c r="D33" s="40">
        <v>1316825363.148</v>
      </c>
      <c r="E33" s="205">
        <f t="shared" si="1"/>
        <v>1414125322.168</v>
      </c>
      <c r="F33" s="40">
        <v>120288298.39</v>
      </c>
      <c r="G33" s="40">
        <v>119993095.10179999</v>
      </c>
      <c r="H33" s="41">
        <f t="shared" si="0"/>
        <v>240281393.49180001</v>
      </c>
    </row>
    <row r="34" spans="1:8" s="20" customFormat="1">
      <c r="A34" s="203">
        <v>6.2</v>
      </c>
      <c r="B34" s="257" t="s">
        <v>325</v>
      </c>
      <c r="C34" s="40">
        <v>80327939.200000003</v>
      </c>
      <c r="D34" s="40">
        <v>1279634822.9761</v>
      </c>
      <c r="E34" s="205">
        <f t="shared" si="1"/>
        <v>1359962762.1761</v>
      </c>
      <c r="F34" s="40">
        <v>68822468.659999996</v>
      </c>
      <c r="G34" s="40">
        <v>166399018.86759999</v>
      </c>
      <c r="H34" s="41">
        <f t="shared" si="0"/>
        <v>235221487.52759999</v>
      </c>
    </row>
    <row r="35" spans="1:8" s="20" customFormat="1">
      <c r="A35" s="203">
        <v>6.3</v>
      </c>
      <c r="B35" s="257" t="s">
        <v>321</v>
      </c>
      <c r="C35" s="40"/>
      <c r="D35" s="40">
        <v>1163278000</v>
      </c>
      <c r="E35" s="205">
        <f t="shared" si="1"/>
        <v>1163278000</v>
      </c>
      <c r="F35" s="40"/>
      <c r="G35" s="40"/>
      <c r="H35" s="41">
        <f t="shared" si="0"/>
        <v>0</v>
      </c>
    </row>
    <row r="36" spans="1:8" s="20" customFormat="1">
      <c r="A36" s="203">
        <v>6.4</v>
      </c>
      <c r="B36" s="257" t="s">
        <v>322</v>
      </c>
      <c r="C36" s="40"/>
      <c r="D36" s="40">
        <v>497908.99999999994</v>
      </c>
      <c r="E36" s="205">
        <f t="shared" si="1"/>
        <v>497908.99999999994</v>
      </c>
      <c r="F36" s="40"/>
      <c r="G36" s="40"/>
      <c r="H36" s="41">
        <f t="shared" si="0"/>
        <v>0</v>
      </c>
    </row>
    <row r="37" spans="1:8" s="20" customFormat="1">
      <c r="A37" s="203">
        <v>6.5</v>
      </c>
      <c r="B37" s="257" t="s">
        <v>323</v>
      </c>
      <c r="C37" s="40"/>
      <c r="D37" s="40">
        <v>88785900</v>
      </c>
      <c r="E37" s="205">
        <f t="shared" si="1"/>
        <v>88785900</v>
      </c>
      <c r="F37" s="40"/>
      <c r="G37" s="40"/>
      <c r="H37" s="41">
        <f t="shared" si="0"/>
        <v>0</v>
      </c>
    </row>
    <row r="38" spans="1:8" s="20" customFormat="1">
      <c r="A38" s="203">
        <v>6.6</v>
      </c>
      <c r="B38" s="257" t="s">
        <v>326</v>
      </c>
      <c r="C38" s="40"/>
      <c r="D38" s="40"/>
      <c r="E38" s="205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03">
        <v>6.7</v>
      </c>
      <c r="B39" s="257" t="s">
        <v>327</v>
      </c>
      <c r="C39" s="40"/>
      <c r="D39" s="40"/>
      <c r="E39" s="205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03">
        <v>7</v>
      </c>
      <c r="B40" s="207" t="s">
        <v>330</v>
      </c>
      <c r="C40" s="40"/>
      <c r="D40" s="40"/>
      <c r="E40" s="205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03">
        <v>7.1</v>
      </c>
      <c r="B41" s="206" t="s">
        <v>331</v>
      </c>
      <c r="C41" s="40">
        <v>23516958.989999998</v>
      </c>
      <c r="D41" s="40">
        <v>2866312.37</v>
      </c>
      <c r="E41" s="205">
        <f t="shared" si="1"/>
        <v>26383271.359999999</v>
      </c>
      <c r="F41" s="40">
        <v>21462152.140000001</v>
      </c>
      <c r="G41" s="40">
        <v>50367801.020000003</v>
      </c>
      <c r="H41" s="41">
        <f t="shared" si="0"/>
        <v>71829953.159999996</v>
      </c>
    </row>
    <row r="42" spans="1:8" s="20" customFormat="1" ht="25.5">
      <c r="A42" s="203">
        <v>7.2</v>
      </c>
      <c r="B42" s="206" t="s">
        <v>332</v>
      </c>
      <c r="C42" s="40">
        <v>2932180.05</v>
      </c>
      <c r="D42" s="40">
        <v>670903.4987750001</v>
      </c>
      <c r="E42" s="205">
        <f t="shared" si="1"/>
        <v>3603083.548775</v>
      </c>
      <c r="F42" s="40">
        <v>1622408.13</v>
      </c>
      <c r="G42" s="40">
        <v>541822.99724199995</v>
      </c>
      <c r="H42" s="41">
        <f t="shared" si="0"/>
        <v>2164231.1272419998</v>
      </c>
    </row>
    <row r="43" spans="1:8" s="20" customFormat="1" ht="25.5">
      <c r="A43" s="203">
        <v>7.3</v>
      </c>
      <c r="B43" s="206" t="s">
        <v>335</v>
      </c>
      <c r="C43" s="40">
        <v>174810386.70000002</v>
      </c>
      <c r="D43" s="40">
        <v>116140733.88000001</v>
      </c>
      <c r="E43" s="205">
        <f t="shared" si="1"/>
        <v>290951120.58000004</v>
      </c>
      <c r="F43" s="40">
        <v>292481639.44999999</v>
      </c>
      <c r="G43" s="40">
        <v>172120867.67000002</v>
      </c>
      <c r="H43" s="41">
        <f t="shared" si="0"/>
        <v>464602507.12</v>
      </c>
    </row>
    <row r="44" spans="1:8" s="20" customFormat="1" ht="25.5">
      <c r="A44" s="203">
        <v>7.4</v>
      </c>
      <c r="B44" s="206" t="s">
        <v>336</v>
      </c>
      <c r="C44" s="40">
        <v>63295247.419999994</v>
      </c>
      <c r="D44" s="40">
        <v>68041017.974610999</v>
      </c>
      <c r="E44" s="205">
        <f t="shared" si="1"/>
        <v>131336265.394611</v>
      </c>
      <c r="F44" s="40">
        <v>138837216.81</v>
      </c>
      <c r="G44" s="40">
        <v>60133940.956297994</v>
      </c>
      <c r="H44" s="41">
        <f t="shared" si="0"/>
        <v>198971157.766298</v>
      </c>
    </row>
    <row r="45" spans="1:8" s="20" customFormat="1">
      <c r="A45" s="203">
        <v>8</v>
      </c>
      <c r="B45" s="207" t="s">
        <v>313</v>
      </c>
      <c r="C45" s="40"/>
      <c r="D45" s="40"/>
      <c r="E45" s="205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03">
        <v>8.1</v>
      </c>
      <c r="B46" s="255" t="s">
        <v>337</v>
      </c>
      <c r="C46" s="40"/>
      <c r="D46" s="40"/>
      <c r="E46" s="205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03">
        <v>8.1999999999999993</v>
      </c>
      <c r="B47" s="255" t="s">
        <v>338</v>
      </c>
      <c r="C47" s="40"/>
      <c r="D47" s="40"/>
      <c r="E47" s="205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03">
        <v>8.3000000000000007</v>
      </c>
      <c r="B48" s="255" t="s">
        <v>339</v>
      </c>
      <c r="C48" s="40"/>
      <c r="D48" s="40"/>
      <c r="E48" s="205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03">
        <v>8.4</v>
      </c>
      <c r="B49" s="255" t="s">
        <v>340</v>
      </c>
      <c r="C49" s="40"/>
      <c r="D49" s="40"/>
      <c r="E49" s="205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03">
        <v>8.5</v>
      </c>
      <c r="B50" s="255" t="s">
        <v>341</v>
      </c>
      <c r="C50" s="40"/>
      <c r="D50" s="40"/>
      <c r="E50" s="205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03">
        <v>8.6</v>
      </c>
      <c r="B51" s="255" t="s">
        <v>342</v>
      </c>
      <c r="C51" s="40"/>
      <c r="D51" s="40"/>
      <c r="E51" s="205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03">
        <v>8.6999999999999993</v>
      </c>
      <c r="B52" s="255" t="s">
        <v>343</v>
      </c>
      <c r="C52" s="40"/>
      <c r="D52" s="40"/>
      <c r="E52" s="205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09">
        <v>9</v>
      </c>
      <c r="B53" s="210" t="s">
        <v>333</v>
      </c>
      <c r="C53" s="211"/>
      <c r="D53" s="211"/>
      <c r="E53" s="212">
        <f t="shared" si="1"/>
        <v>0</v>
      </c>
      <c r="F53" s="211"/>
      <c r="G53" s="211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5" sqref="B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tr">
        <f>'Info '!C2</f>
        <v>Bank of Georgia</v>
      </c>
      <c r="C1" s="3"/>
    </row>
    <row r="2" spans="1:8">
      <c r="A2" s="2" t="s">
        <v>36</v>
      </c>
      <c r="B2" s="443">
        <f>'1. key ratios '!B2</f>
        <v>43555</v>
      </c>
      <c r="C2" s="6"/>
      <c r="D2" s="7"/>
      <c r="E2" s="73"/>
      <c r="F2" s="73"/>
      <c r="G2" s="73"/>
      <c r="H2" s="73"/>
    </row>
    <row r="3" spans="1:8">
      <c r="A3" s="2"/>
      <c r="B3" s="3"/>
      <c r="C3" s="6"/>
      <c r="D3" s="7"/>
      <c r="E3" s="73"/>
      <c r="F3" s="73"/>
      <c r="G3" s="73"/>
      <c r="H3" s="73"/>
    </row>
    <row r="4" spans="1:8" ht="15" customHeight="1" thickBot="1">
      <c r="A4" s="7" t="s">
        <v>207</v>
      </c>
      <c r="B4" s="146" t="s">
        <v>307</v>
      </c>
      <c r="D4" s="74" t="s">
        <v>78</v>
      </c>
    </row>
    <row r="5" spans="1:8" ht="15" customHeight="1">
      <c r="A5" s="240" t="s">
        <v>11</v>
      </c>
      <c r="B5" s="241"/>
      <c r="C5" s="362" t="s">
        <v>5</v>
      </c>
      <c r="D5" s="363" t="s">
        <v>6</v>
      </c>
    </row>
    <row r="6" spans="1:8" ht="15" customHeight="1">
      <c r="A6" s="75">
        <v>1</v>
      </c>
      <c r="B6" s="353" t="s">
        <v>311</v>
      </c>
      <c r="C6" s="355">
        <f>C7+C9+C10</f>
        <v>9934296037.5097733</v>
      </c>
      <c r="D6" s="356">
        <f>D7+D9+D10</f>
        <v>9782203146.2370491</v>
      </c>
    </row>
    <row r="7" spans="1:8" ht="15" customHeight="1">
      <c r="A7" s="75">
        <v>1.1000000000000001</v>
      </c>
      <c r="B7" s="353" t="s">
        <v>206</v>
      </c>
      <c r="C7" s="357">
        <v>9410915391.0779419</v>
      </c>
      <c r="D7" s="358">
        <v>9261889971.9435139</v>
      </c>
    </row>
    <row r="8" spans="1:8">
      <c r="A8" s="75" t="s">
        <v>19</v>
      </c>
      <c r="B8" s="353" t="s">
        <v>205</v>
      </c>
      <c r="C8" s="357">
        <v>304262692.97499996</v>
      </c>
      <c r="D8" s="358">
        <v>293915717.97499996</v>
      </c>
    </row>
    <row r="9" spans="1:8" ht="15" customHeight="1">
      <c r="A9" s="75">
        <v>1.2</v>
      </c>
      <c r="B9" s="354" t="s">
        <v>204</v>
      </c>
      <c r="C9" s="357">
        <v>487360221.55353248</v>
      </c>
      <c r="D9" s="358">
        <v>490148220.84603244</v>
      </c>
    </row>
    <row r="10" spans="1:8" ht="15" customHeight="1">
      <c r="A10" s="75">
        <v>1.3</v>
      </c>
      <c r="B10" s="353" t="s">
        <v>33</v>
      </c>
      <c r="C10" s="359">
        <v>36020424.878299996</v>
      </c>
      <c r="D10" s="358">
        <v>30164953.447502002</v>
      </c>
    </row>
    <row r="11" spans="1:8" ht="15" customHeight="1">
      <c r="A11" s="75">
        <v>2</v>
      </c>
      <c r="B11" s="353" t="s">
        <v>308</v>
      </c>
      <c r="C11" s="357">
        <v>13044860.260121625</v>
      </c>
      <c r="D11" s="358">
        <v>43255107.574462913</v>
      </c>
    </row>
    <row r="12" spans="1:8" ht="15" customHeight="1">
      <c r="A12" s="75">
        <v>3</v>
      </c>
      <c r="B12" s="353" t="s">
        <v>309</v>
      </c>
      <c r="C12" s="359">
        <v>1513201706.12468</v>
      </c>
      <c r="D12" s="358">
        <v>1513201706.12468</v>
      </c>
    </row>
    <row r="13" spans="1:8" ht="15" customHeight="1" thickBot="1">
      <c r="A13" s="77">
        <v>4</v>
      </c>
      <c r="B13" s="78" t="s">
        <v>310</v>
      </c>
      <c r="C13" s="360">
        <f>C6+C11+C12</f>
        <v>11460542603.894575</v>
      </c>
      <c r="D13" s="361">
        <f>D6+D11+D12</f>
        <v>11338659959.936192</v>
      </c>
    </row>
    <row r="14" spans="1:8">
      <c r="B14" s="81"/>
    </row>
    <row r="15" spans="1:8">
      <c r="B15" s="82"/>
    </row>
    <row r="16" spans="1:8">
      <c r="B16" s="82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5" sqref="B5:C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Bank of Georgia</v>
      </c>
    </row>
    <row r="2" spans="1:8">
      <c r="A2" s="2" t="s">
        <v>36</v>
      </c>
      <c r="B2" s="444">
        <f>'1. key ratios '!B2</f>
        <v>43555</v>
      </c>
    </row>
    <row r="4" spans="1:8" ht="16.5" customHeight="1" thickBot="1">
      <c r="A4" s="83" t="s">
        <v>85</v>
      </c>
      <c r="B4" s="84" t="s">
        <v>277</v>
      </c>
      <c r="C4" s="85"/>
    </row>
    <row r="5" spans="1:8">
      <c r="A5" s="86"/>
      <c r="B5" s="545" t="s">
        <v>86</v>
      </c>
      <c r="C5" s="546"/>
    </row>
    <row r="6" spans="1:8">
      <c r="A6" s="87">
        <v>1</v>
      </c>
      <c r="B6" s="474" t="s">
        <v>493</v>
      </c>
      <c r="C6" s="89"/>
    </row>
    <row r="7" spans="1:8">
      <c r="A7" s="87">
        <v>2</v>
      </c>
      <c r="B7" s="474" t="s">
        <v>495</v>
      </c>
      <c r="C7" s="89"/>
    </row>
    <row r="8" spans="1:8">
      <c r="A8" s="87">
        <v>3</v>
      </c>
      <c r="B8" s="474" t="s">
        <v>496</v>
      </c>
      <c r="C8" s="89"/>
    </row>
    <row r="9" spans="1:8">
      <c r="A9" s="87">
        <v>4</v>
      </c>
      <c r="B9" s="474" t="s">
        <v>497</v>
      </c>
      <c r="C9" s="89"/>
    </row>
    <row r="10" spans="1:8">
      <c r="A10" s="87">
        <v>5</v>
      </c>
      <c r="B10" s="474" t="s">
        <v>498</v>
      </c>
      <c r="C10" s="89"/>
    </row>
    <row r="11" spans="1:8">
      <c r="A11" s="87">
        <v>6</v>
      </c>
      <c r="B11" s="474" t="s">
        <v>499</v>
      </c>
      <c r="C11" s="89"/>
    </row>
    <row r="12" spans="1:8">
      <c r="A12" s="87">
        <v>7</v>
      </c>
      <c r="B12" s="474" t="s">
        <v>500</v>
      </c>
      <c r="C12" s="89"/>
      <c r="H12" s="90"/>
    </row>
    <row r="13" spans="1:8">
      <c r="A13" s="87">
        <v>8</v>
      </c>
      <c r="B13" s="88" t="s">
        <v>511</v>
      </c>
      <c r="C13" s="89"/>
    </row>
    <row r="14" spans="1:8">
      <c r="A14" s="87"/>
      <c r="B14" s="88"/>
      <c r="C14" s="89"/>
    </row>
    <row r="15" spans="1:8">
      <c r="A15" s="87"/>
      <c r="B15" s="88"/>
      <c r="C15" s="89"/>
    </row>
    <row r="16" spans="1:8">
      <c r="A16" s="87"/>
      <c r="B16" s="547"/>
      <c r="C16" s="548"/>
    </row>
    <row r="17" spans="1:3">
      <c r="A17" s="87"/>
      <c r="B17" s="549" t="s">
        <v>87</v>
      </c>
      <c r="C17" s="550"/>
    </row>
    <row r="18" spans="1:3">
      <c r="A18" s="87">
        <v>1</v>
      </c>
      <c r="B18" s="474" t="s">
        <v>512</v>
      </c>
      <c r="C18" s="91"/>
    </row>
    <row r="19" spans="1:3">
      <c r="A19" s="87">
        <v>2</v>
      </c>
      <c r="B19" s="474" t="s">
        <v>501</v>
      </c>
      <c r="C19" s="91"/>
    </row>
    <row r="20" spans="1:3">
      <c r="A20" s="87">
        <v>3</v>
      </c>
      <c r="B20" s="474" t="s">
        <v>502</v>
      </c>
      <c r="C20" s="91"/>
    </row>
    <row r="21" spans="1:3">
      <c r="A21" s="87">
        <v>4</v>
      </c>
      <c r="B21" s="474" t="s">
        <v>503</v>
      </c>
      <c r="C21" s="91"/>
    </row>
    <row r="22" spans="1:3">
      <c r="A22" s="87">
        <v>5</v>
      </c>
      <c r="B22" s="474" t="s">
        <v>504</v>
      </c>
      <c r="C22" s="91"/>
    </row>
    <row r="23" spans="1:3">
      <c r="A23" s="87">
        <v>6</v>
      </c>
      <c r="B23" s="474" t="s">
        <v>505</v>
      </c>
      <c r="C23" s="91"/>
    </row>
    <row r="24" spans="1:3">
      <c r="A24" s="87">
        <v>7</v>
      </c>
      <c r="B24" s="474" t="s">
        <v>506</v>
      </c>
      <c r="C24" s="91"/>
    </row>
    <row r="25" spans="1:3">
      <c r="A25" s="87">
        <v>8</v>
      </c>
      <c r="B25" s="474" t="s">
        <v>507</v>
      </c>
      <c r="C25" s="91"/>
    </row>
    <row r="26" spans="1:3">
      <c r="A26" s="87"/>
      <c r="B26" s="88"/>
      <c r="C26" s="91"/>
    </row>
    <row r="27" spans="1:3" ht="15.75" customHeight="1">
      <c r="A27" s="87"/>
      <c r="B27" s="88"/>
      <c r="C27" s="92"/>
    </row>
    <row r="28" spans="1:3" ht="15.75" customHeight="1">
      <c r="A28" s="87"/>
      <c r="B28" s="88"/>
      <c r="C28" s="92"/>
    </row>
    <row r="29" spans="1:3" ht="30" customHeight="1">
      <c r="A29" s="87"/>
      <c r="B29" s="549" t="s">
        <v>88</v>
      </c>
      <c r="C29" s="550"/>
    </row>
    <row r="30" spans="1:3">
      <c r="A30" s="87">
        <v>1</v>
      </c>
      <c r="B30" s="88" t="s">
        <v>508</v>
      </c>
      <c r="C30" s="475">
        <v>0.19770973141775675</v>
      </c>
    </row>
    <row r="31" spans="1:3" ht="15.75" customHeight="1">
      <c r="A31" s="87">
        <v>2</v>
      </c>
      <c r="B31" s="88" t="s">
        <v>509</v>
      </c>
      <c r="C31" s="475">
        <v>0.79746589049091832</v>
      </c>
    </row>
    <row r="32" spans="1:3" ht="29.25" customHeight="1">
      <c r="A32" s="87"/>
      <c r="B32" s="549" t="s">
        <v>517</v>
      </c>
      <c r="C32" s="550"/>
    </row>
    <row r="33" spans="1:3">
      <c r="A33" s="87">
        <v>1</v>
      </c>
      <c r="B33" s="88" t="s">
        <v>510</v>
      </c>
      <c r="C33" s="475">
        <v>0.19900000000000001</v>
      </c>
    </row>
    <row r="34" spans="1:3" ht="15" thickBot="1">
      <c r="A34" s="93"/>
      <c r="B34" s="94"/>
      <c r="C34" s="95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6" sqref="B6:B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7" t="s">
        <v>35</v>
      </c>
      <c r="B1" s="288" t="str">
        <f>'Info '!C2</f>
        <v>Bank of Georgia</v>
      </c>
      <c r="C1" s="109"/>
      <c r="D1" s="109"/>
      <c r="E1" s="109"/>
      <c r="F1" s="20"/>
    </row>
    <row r="2" spans="1:7" s="96" customFormat="1" ht="15.75" customHeight="1">
      <c r="A2" s="287" t="s">
        <v>36</v>
      </c>
      <c r="B2" s="470">
        <f>'1. key ratios '!B2</f>
        <v>43555</v>
      </c>
    </row>
    <row r="3" spans="1:7" s="96" customFormat="1" ht="15.75" customHeight="1">
      <c r="A3" s="287"/>
    </row>
    <row r="4" spans="1:7" s="96" customFormat="1" ht="15.75" customHeight="1" thickBot="1">
      <c r="A4" s="289" t="s">
        <v>211</v>
      </c>
      <c r="B4" s="555" t="s">
        <v>357</v>
      </c>
      <c r="C4" s="556"/>
      <c r="D4" s="556"/>
      <c r="E4" s="556"/>
    </row>
    <row r="5" spans="1:7" s="100" customFormat="1" ht="17.45" customHeight="1">
      <c r="A5" s="224"/>
      <c r="B5" s="225"/>
      <c r="C5" s="98" t="s">
        <v>0</v>
      </c>
      <c r="D5" s="98" t="s">
        <v>1</v>
      </c>
      <c r="E5" s="99" t="s">
        <v>2</v>
      </c>
    </row>
    <row r="6" spans="1:7" s="20" customFormat="1" ht="14.45" customHeight="1">
      <c r="A6" s="290"/>
      <c r="B6" s="551" t="s">
        <v>364</v>
      </c>
      <c r="C6" s="551" t="s">
        <v>97</v>
      </c>
      <c r="D6" s="553" t="s">
        <v>210</v>
      </c>
      <c r="E6" s="554"/>
      <c r="G6" s="5"/>
    </row>
    <row r="7" spans="1:7" s="20" customFormat="1" ht="99.6" customHeight="1">
      <c r="A7" s="290"/>
      <c r="B7" s="552"/>
      <c r="C7" s="551"/>
      <c r="D7" s="328" t="s">
        <v>209</v>
      </c>
      <c r="E7" s="329" t="s">
        <v>365</v>
      </c>
      <c r="G7" s="5"/>
    </row>
    <row r="8" spans="1:7">
      <c r="A8" s="291">
        <v>1</v>
      </c>
      <c r="B8" s="330" t="s">
        <v>40</v>
      </c>
      <c r="C8" s="331">
        <v>500293942.94999999</v>
      </c>
      <c r="D8" s="331"/>
      <c r="E8" s="332">
        <v>500293942.94999999</v>
      </c>
      <c r="F8" s="20"/>
    </row>
    <row r="9" spans="1:7">
      <c r="A9" s="291">
        <v>2</v>
      </c>
      <c r="B9" s="330" t="s">
        <v>41</v>
      </c>
      <c r="C9" s="331">
        <v>1360272802.0800002</v>
      </c>
      <c r="D9" s="331"/>
      <c r="E9" s="332">
        <v>1360272802.0800002</v>
      </c>
      <c r="F9" s="20"/>
    </row>
    <row r="10" spans="1:7">
      <c r="A10" s="291">
        <v>3</v>
      </c>
      <c r="B10" s="330" t="s">
        <v>42</v>
      </c>
      <c r="C10" s="331">
        <v>616200372.5200001</v>
      </c>
      <c r="D10" s="331"/>
      <c r="E10" s="332">
        <v>616200372.5200001</v>
      </c>
      <c r="F10" s="20"/>
    </row>
    <row r="11" spans="1:7">
      <c r="A11" s="291">
        <v>4</v>
      </c>
      <c r="B11" s="330" t="s">
        <v>43</v>
      </c>
      <c r="C11" s="331">
        <v>303.24</v>
      </c>
      <c r="D11" s="331"/>
      <c r="E11" s="332">
        <v>303.24</v>
      </c>
      <c r="F11" s="20"/>
    </row>
    <row r="12" spans="1:7">
      <c r="A12" s="291">
        <v>5</v>
      </c>
      <c r="B12" s="330" t="s">
        <v>44</v>
      </c>
      <c r="C12" s="331">
        <v>1745756023.0128999</v>
      </c>
      <c r="D12" s="331"/>
      <c r="E12" s="332">
        <v>1745756023.0128999</v>
      </c>
      <c r="F12" s="20"/>
    </row>
    <row r="13" spans="1:7">
      <c r="A13" s="291">
        <v>6.1</v>
      </c>
      <c r="B13" s="333" t="s">
        <v>45</v>
      </c>
      <c r="C13" s="334">
        <v>9068262035.3768005</v>
      </c>
      <c r="D13" s="331">
        <v>0</v>
      </c>
      <c r="E13" s="332">
        <v>9068262035.3768005</v>
      </c>
      <c r="F13" s="20"/>
    </row>
    <row r="14" spans="1:7">
      <c r="A14" s="291">
        <v>6.2</v>
      </c>
      <c r="B14" s="335" t="s">
        <v>46</v>
      </c>
      <c r="C14" s="334">
        <v>-435783627.59670001</v>
      </c>
      <c r="D14" s="331"/>
      <c r="E14" s="332">
        <v>-435783627.59670001</v>
      </c>
      <c r="F14" s="20"/>
    </row>
    <row r="15" spans="1:7">
      <c r="A15" s="291">
        <v>6</v>
      </c>
      <c r="B15" s="330" t="s">
        <v>47</v>
      </c>
      <c r="C15" s="331">
        <v>8632478407.7800999</v>
      </c>
      <c r="D15" s="331">
        <v>0</v>
      </c>
      <c r="E15" s="332">
        <v>8632478407.7800999</v>
      </c>
      <c r="F15" s="20"/>
    </row>
    <row r="16" spans="1:7">
      <c r="A16" s="291">
        <v>7</v>
      </c>
      <c r="B16" s="330" t="s">
        <v>48</v>
      </c>
      <c r="C16" s="331">
        <v>95423419.4428</v>
      </c>
      <c r="D16" s="331"/>
      <c r="E16" s="332">
        <v>95423419.4428</v>
      </c>
      <c r="F16" s="20"/>
    </row>
    <row r="17" spans="1:7">
      <c r="A17" s="291">
        <v>8</v>
      </c>
      <c r="B17" s="330" t="s">
        <v>208</v>
      </c>
      <c r="C17" s="331">
        <v>67493281.035000011</v>
      </c>
      <c r="D17" s="331"/>
      <c r="E17" s="332">
        <v>67493281.035000011</v>
      </c>
      <c r="F17" s="292"/>
      <c r="G17" s="103"/>
    </row>
    <row r="18" spans="1:7">
      <c r="A18" s="291">
        <v>9</v>
      </c>
      <c r="B18" s="330" t="s">
        <v>49</v>
      </c>
      <c r="C18" s="331">
        <v>134188066.84</v>
      </c>
      <c r="D18" s="331">
        <v>12196364.18</v>
      </c>
      <c r="E18" s="332">
        <v>121991702.66</v>
      </c>
      <c r="F18" s="20"/>
      <c r="G18" s="103"/>
    </row>
    <row r="19" spans="1:7">
      <c r="A19" s="291">
        <v>10</v>
      </c>
      <c r="B19" s="330" t="s">
        <v>50</v>
      </c>
      <c r="C19" s="331">
        <v>449200750.81999999</v>
      </c>
      <c r="D19" s="331">
        <v>82382103.370000005</v>
      </c>
      <c r="E19" s="332">
        <v>366818647.44999999</v>
      </c>
      <c r="F19" s="20"/>
      <c r="G19" s="103"/>
    </row>
    <row r="20" spans="1:7">
      <c r="A20" s="291">
        <v>11</v>
      </c>
      <c r="B20" s="330" t="s">
        <v>51</v>
      </c>
      <c r="C20" s="331">
        <v>208511166.4404</v>
      </c>
      <c r="D20" s="331"/>
      <c r="E20" s="332">
        <v>208511166.4404</v>
      </c>
      <c r="F20" s="20"/>
    </row>
    <row r="21" spans="1:7" ht="26.25" thickBot="1">
      <c r="A21" s="167"/>
      <c r="B21" s="293" t="s">
        <v>367</v>
      </c>
      <c r="C21" s="226">
        <f>SUM(C8:C12, C15:C20)</f>
        <v>13809818536.1612</v>
      </c>
      <c r="D21" s="226">
        <f>SUM(D8:D12, D15:D20)</f>
        <v>94578467.550000012</v>
      </c>
      <c r="E21" s="336">
        <f>SUM(E8:E12, E15:E20)</f>
        <v>13715240068.6112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4"/>
      <c r="F25" s="5"/>
      <c r="G25" s="5"/>
    </row>
    <row r="26" spans="1:7" s="4" customFormat="1">
      <c r="B26" s="104"/>
      <c r="F26" s="5"/>
      <c r="G26" s="5"/>
    </row>
    <row r="27" spans="1:7" s="4" customFormat="1">
      <c r="B27" s="104"/>
      <c r="F27" s="5"/>
      <c r="G27" s="5"/>
    </row>
    <row r="28" spans="1:7" s="4" customFormat="1">
      <c r="B28" s="104"/>
      <c r="F28" s="5"/>
      <c r="G28" s="5"/>
    </row>
    <row r="29" spans="1:7" s="4" customFormat="1">
      <c r="B29" s="104"/>
      <c r="F29" s="5"/>
      <c r="G29" s="5"/>
    </row>
    <row r="30" spans="1:7" s="4" customFormat="1">
      <c r="B30" s="104"/>
      <c r="F30" s="5"/>
      <c r="G30" s="5"/>
    </row>
    <row r="31" spans="1:7" s="4" customFormat="1">
      <c r="B31" s="104"/>
      <c r="F31" s="5"/>
      <c r="G31" s="5"/>
    </row>
    <row r="32" spans="1:7" s="4" customFormat="1">
      <c r="B32" s="104"/>
      <c r="F32" s="5"/>
      <c r="G32" s="5"/>
    </row>
    <row r="33" spans="2:7" s="4" customFormat="1">
      <c r="B33" s="104"/>
      <c r="F33" s="5"/>
      <c r="G33" s="5"/>
    </row>
    <row r="34" spans="2:7" s="4" customFormat="1">
      <c r="B34" s="104"/>
      <c r="F34" s="5"/>
      <c r="G34" s="5"/>
    </row>
    <row r="35" spans="2:7" s="4" customFormat="1">
      <c r="B35" s="104"/>
      <c r="F35" s="5"/>
      <c r="G35" s="5"/>
    </row>
    <row r="36" spans="2:7" s="4" customFormat="1">
      <c r="B36" s="104"/>
      <c r="F36" s="5"/>
      <c r="G36" s="5"/>
    </row>
    <row r="37" spans="2:7" s="4" customFormat="1">
      <c r="B37" s="10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5" sqref="B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Bank of Georgia</v>
      </c>
    </row>
    <row r="2" spans="1:6" s="96" customFormat="1" ht="15.75" customHeight="1">
      <c r="A2" s="2" t="s">
        <v>36</v>
      </c>
      <c r="B2" s="444">
        <f>'1. key ratios '!B2</f>
        <v>43555</v>
      </c>
      <c r="C2" s="4"/>
      <c r="D2" s="4"/>
      <c r="E2" s="4"/>
      <c r="F2" s="4"/>
    </row>
    <row r="3" spans="1:6" s="96" customFormat="1" ht="15.75" customHeight="1">
      <c r="C3" s="4"/>
      <c r="D3" s="4"/>
      <c r="E3" s="4"/>
      <c r="F3" s="4"/>
    </row>
    <row r="4" spans="1:6" s="96" customFormat="1" ht="13.5" thickBot="1">
      <c r="A4" s="96" t="s">
        <v>89</v>
      </c>
      <c r="B4" s="294" t="s">
        <v>344</v>
      </c>
      <c r="C4" s="97" t="s">
        <v>78</v>
      </c>
      <c r="D4" s="4"/>
      <c r="E4" s="4"/>
      <c r="F4" s="4"/>
    </row>
    <row r="5" spans="1:6">
      <c r="A5" s="231">
        <v>1</v>
      </c>
      <c r="B5" s="295" t="s">
        <v>366</v>
      </c>
      <c r="C5" s="232">
        <v>13715240068.6112</v>
      </c>
    </row>
    <row r="6" spans="1:6" s="233" customFormat="1">
      <c r="A6" s="105">
        <v>2.1</v>
      </c>
      <c r="B6" s="228" t="s">
        <v>345</v>
      </c>
      <c r="C6" s="155">
        <v>1447441232.4980001</v>
      </c>
    </row>
    <row r="7" spans="1:6" s="81" customFormat="1" outlineLevel="1">
      <c r="A7" s="75">
        <v>2.2000000000000002</v>
      </c>
      <c r="B7" s="76" t="s">
        <v>346</v>
      </c>
      <c r="C7" s="234">
        <v>2498149738.165</v>
      </c>
    </row>
    <row r="8" spans="1:6" s="81" customFormat="1" ht="25.5">
      <c r="A8" s="75">
        <v>3</v>
      </c>
      <c r="B8" s="229" t="s">
        <v>347</v>
      </c>
      <c r="C8" s="235">
        <f>SUM(C5:C7)</f>
        <v>17660831039.2742</v>
      </c>
    </row>
    <row r="9" spans="1:6" s="233" customFormat="1">
      <c r="A9" s="105">
        <v>4</v>
      </c>
      <c r="B9" s="107" t="s">
        <v>92</v>
      </c>
      <c r="C9" s="155">
        <v>163524326.84560001</v>
      </c>
    </row>
    <row r="10" spans="1:6" s="81" customFormat="1" outlineLevel="1">
      <c r="A10" s="75">
        <v>5.0999999999999996</v>
      </c>
      <c r="B10" s="76" t="s">
        <v>348</v>
      </c>
      <c r="C10" s="234">
        <v>-777598038.37583017</v>
      </c>
    </row>
    <row r="11" spans="1:6" s="81" customFormat="1" outlineLevel="1">
      <c r="A11" s="75">
        <v>5.2</v>
      </c>
      <c r="B11" s="76" t="s">
        <v>349</v>
      </c>
      <c r="C11" s="234">
        <v>-2451642148.5366998</v>
      </c>
    </row>
    <row r="12" spans="1:6" s="81" customFormat="1">
      <c r="A12" s="75">
        <v>6</v>
      </c>
      <c r="B12" s="227" t="s">
        <v>91</v>
      </c>
      <c r="C12" s="234">
        <v>0</v>
      </c>
    </row>
    <row r="13" spans="1:6" s="81" customFormat="1" ht="13.5" thickBot="1">
      <c r="A13" s="77">
        <v>7</v>
      </c>
      <c r="B13" s="230" t="s">
        <v>295</v>
      </c>
      <c r="C13" s="236">
        <f>SUM(C8:C12)</f>
        <v>14595115179.207272</v>
      </c>
    </row>
    <row r="15" spans="1:6">
      <c r="A15" s="247"/>
      <c r="B15" s="247"/>
    </row>
    <row r="16" spans="1:6">
      <c r="A16" s="247"/>
      <c r="B16" s="247"/>
    </row>
    <row r="17" spans="1:5" ht="15">
      <c r="A17" s="242"/>
      <c r="B17" s="243"/>
      <c r="C17" s="247"/>
      <c r="D17" s="247"/>
      <c r="E17" s="247"/>
    </row>
    <row r="18" spans="1:5" ht="15">
      <c r="A18" s="248"/>
      <c r="B18" s="249"/>
      <c r="C18" s="247"/>
      <c r="D18" s="247"/>
      <c r="E18" s="247"/>
    </row>
    <row r="19" spans="1:5">
      <c r="A19" s="250"/>
      <c r="B19" s="244"/>
      <c r="C19" s="247"/>
      <c r="D19" s="247"/>
      <c r="E19" s="247"/>
    </row>
    <row r="20" spans="1:5">
      <c r="A20" s="251"/>
      <c r="B20" s="245"/>
      <c r="C20" s="247"/>
      <c r="D20" s="247"/>
      <c r="E20" s="247"/>
    </row>
    <row r="21" spans="1:5">
      <c r="A21" s="251"/>
      <c r="B21" s="249"/>
      <c r="C21" s="247"/>
      <c r="D21" s="247"/>
      <c r="E21" s="247"/>
    </row>
    <row r="22" spans="1:5">
      <c r="A22" s="250"/>
      <c r="B22" s="246"/>
      <c r="C22" s="247"/>
      <c r="D22" s="247"/>
      <c r="E22" s="247"/>
    </row>
    <row r="23" spans="1:5">
      <c r="A23" s="251"/>
      <c r="B23" s="245"/>
      <c r="C23" s="247"/>
      <c r="D23" s="247"/>
      <c r="E23" s="247"/>
    </row>
    <row r="24" spans="1:5">
      <c r="A24" s="251"/>
      <c r="B24" s="245"/>
      <c r="C24" s="247"/>
      <c r="D24" s="247"/>
      <c r="E24" s="247"/>
    </row>
    <row r="25" spans="1:5">
      <c r="A25" s="251"/>
      <c r="B25" s="252"/>
      <c r="C25" s="247"/>
      <c r="D25" s="247"/>
      <c r="E25" s="247"/>
    </row>
    <row r="26" spans="1:5">
      <c r="A26" s="251"/>
      <c r="B26" s="249"/>
      <c r="C26" s="247"/>
      <c r="D26" s="247"/>
      <c r="E26" s="247"/>
    </row>
    <row r="27" spans="1:5">
      <c r="A27" s="247"/>
      <c r="B27" s="253"/>
      <c r="C27" s="247"/>
      <c r="D27" s="247"/>
      <c r="E27" s="247"/>
    </row>
    <row r="28" spans="1:5">
      <c r="A28" s="247"/>
      <c r="B28" s="253"/>
      <c r="C28" s="247"/>
      <c r="D28" s="247"/>
      <c r="E28" s="247"/>
    </row>
    <row r="29" spans="1:5">
      <c r="A29" s="247"/>
      <c r="B29" s="253"/>
      <c r="C29" s="247"/>
      <c r="D29" s="247"/>
      <c r="E29" s="247"/>
    </row>
    <row r="30" spans="1:5">
      <c r="A30" s="247"/>
      <c r="B30" s="253"/>
      <c r="C30" s="247"/>
      <c r="D30" s="247"/>
      <c r="E30" s="247"/>
    </row>
    <row r="31" spans="1:5">
      <c r="A31" s="247"/>
      <c r="B31" s="253"/>
      <c r="C31" s="247"/>
      <c r="D31" s="247"/>
      <c r="E31" s="247"/>
    </row>
    <row r="32" spans="1:5">
      <c r="A32" s="247"/>
      <c r="B32" s="253"/>
      <c r="C32" s="247"/>
      <c r="D32" s="247"/>
      <c r="E32" s="247"/>
    </row>
    <row r="33" spans="1:5">
      <c r="A33" s="247"/>
      <c r="B33" s="253"/>
      <c r="C33" s="247"/>
      <c r="D33" s="247"/>
      <c r="E33" s="24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fnvwZaXBQmZUa6mhXV3aPQ5ITzk=</DigestValue>
    </Reference>
    <Reference URI="#idOfficeObject" Type="http://www.w3.org/2000/09/xmldsig#Object">
      <DigestMethod Algorithm="http://www.w3.org/2000/09/xmldsig#sha1"/>
      <DigestValue>hy21H3oROdxoV4r52kgrVmgz3qQ=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LKu9RGBQgZed0rNaK9gGZArMbYg=</DigestValue>
    </Reference>
  </SignedInfo>
  <SignatureValue>cdFZpeFxhK+F+Fg67MIPybKH2wZqcZKqYY/jqItgkNxb77cHmSnSAO8cPMSwMlPYMOqsDG38D8N1
eVbX03Hl9zWijIwuBjKgj7YmQPeXznHZdSKxp1c13hXmqXj7E3nyLPz2PTFKSwF60pHPJ6Ymm4DQ
4aAy1p8KmUkRYHvk4fAjC49c+xeWdpQjIyeqCNzdIotXO3DQbgcyfYrh7xjPsDT0B/+1FfEKoPrK
CWP4Ue6/Qmvujd7KWZ93cxHYlTOtfI6eNEhKAdjj19UwDs6Q2WlRpIu49XTzTwbdgCDZfQMFeiwD
Nv67glW3LtARCVmxLDK4UOENEU+oE9J45X1STA==</SignatureValue>
  <KeyInfo>
    <X509Data>
      <X509Certificate>MIIGQDCCBSigAwIBAgIKfJNCugACAAERijANBgkqhkiG9w0BAQsFADBKMRIwEAYKCZImiZPyLGQB
GRYCZ2UxEzARBgoJkiaJk/IsZAEZFgNuYmcxHzAdBgNVBAMTFk5CRyBDbGFzcyAyIElOVCBTdWIg
Q0EwHhcNMTkwMjI4MTQxNjIzWhcNMjEwMjI3MTQxNjIzWjA+MRwwGgYDVQQKExNKU0MgQmFuayBP
ZiBHZW9yZ2lhMR4wHAYDVQQDExVCQkcgLSBUYXRvIFRvbWFzaHZpbGkwggEiMA0GCSqGSIb3DQEB
AQUAA4IBDwAwggEKAoIBAQDVsZIxjPPRnri5YRIwNRrAjJT7X3ya2UDPnW0QPo8EdTCVDYBtyaoJ
v0AIPlkpD38Ym+YzxTiflQW2xD1RuNBhQ1tbWK9kIOb+EE5DI5RRhcfPX1K49aahqeG+1Tr3v3d5
/eviVr0b4y2ll0hBTf2PezKkaWEE9luvjyJNg0viTXbma46w2lXb05/no8WoPyAVOt4MmgBNAAB2
EgzsPQ2qe1+GigZrjHk2HaEVshkcp39SUNh/4UB7lNIh4rH2UDhFaCeq+P7PvZV3vONr/wuPOC5Y
xtLTiOg+wbziP2UV4xvUPHma4OKk0BcPMa/Pq++Gsj5acJkLoULL3CrdPWC9AgMBAAGjggMyMIID
LjA8BgkrBgEEAYI3FQcELzAtBiUrBgEEAYI3FQjmsmCDjfVEhoGZCYO4oUqDvoRxBIPEkTOEg4hd
AgFkAgEjMB0GA1UdJQQWMBQGCCsGAQUFBwMCBggrBgEFBQcDBDALBgNVHQ8EBAMCB4AwJwYJKwYB
BAGCNxUKBBowGDAKBggrBgEFBQcDAjAKBggrBgEFBQcDBDAdBgNVHQ4EFgQUWUrQNkaQiav+5EGG
BeS5/E3/QYIwHwYDVR0jBBgwFoAUwy7SL/BMLxnCJ4L89i6sarBJz8EwggElBgNVHR8EggEcMIIB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MjBTdWIlMjBDQSgyKS5jcnQwDQYJKoZIhvcNAQELBQADggEBAJZ4VXOVqI2I4QTzCEyGTcFSqLYd
Ekbhbi7f1p62+DkKDtGUSlJDLiTPTb3dtls7MrpLg0wdw0z3OjuM7dzbPU6KxjTO/MtDYCL6QDFQ
TVNgI/1nOSqV1IzY6UAvFu8uSnlYA1Ux0ybYFKEdV7Y1EpQtNe3AJQLknhVNCvMvzytSQhHTKE7b
5NMnFDRmfs1sGD2kDNjobxQv+vCN58cmYsm3wGPVv9XPblh/aB1IWMzQjJ1Q8Wk0emMUtbwriIOR
eftcrc5Um+x8Wq0zOQsu2jsxf+JAY/KnbQCKajuihtzv9gVAiMbuXCQNXAA6EQQNTyaxrz0HbqZn
kN4cdb37n5Q=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/jMW1h8DnHS2YLgb1UHuucyB7EU=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3YTnVvaPjXwE55UgyamsyyN0ShE=</DigestValue>
      </Reference>
      <Reference URI="/xl/worksheets/sheet9.xml?ContentType=application/vnd.openxmlformats-officedocument.spreadsheetml.worksheet+xml">
        <DigestMethod Algorithm="http://www.w3.org/2000/09/xmldsig#sha1"/>
        <DigestValue>WNDJ5L80JtTRolmAlo9HagNiMWc=</DigestValue>
      </Reference>
      <Reference URI="/xl/worksheets/sheet5.xml?ContentType=application/vnd.openxmlformats-officedocument.spreadsheetml.worksheet+xml">
        <DigestMethod Algorithm="http://www.w3.org/2000/09/xmldsig#sha1"/>
        <DigestValue>AzIz2KKGNlTuv1BY7pxHuvxzZCU=</DigestValue>
      </Reference>
      <Reference URI="/xl/worksheets/sheet8.xml?ContentType=application/vnd.openxmlformats-officedocument.spreadsheetml.worksheet+xml">
        <DigestMethod Algorithm="http://www.w3.org/2000/09/xmldsig#sha1"/>
        <DigestValue>PyrYC8Hus6StDeW8wW6MW2H4Zyw=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3CUtfEQMAgU0HOZYv58P3uOZ31M=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4d3ymZekrajzW9mLn8RcqO2mxsc=</DigestValue>
      </Reference>
      <Reference URI="/xl/worksheets/sheet10.xml?ContentType=application/vnd.openxmlformats-officedocument.spreadsheetml.worksheet+xml">
        <DigestMethod Algorithm="http://www.w3.org/2000/09/xmldsig#sha1"/>
        <DigestValue>Q85uFeko+lSwcJY6DKX/ZURaxDg=</DigestValue>
      </Reference>
      <Reference URI="/xl/styles.xml?ContentType=application/vnd.openxmlformats-officedocument.spreadsheetml.styles+xml">
        <DigestMethod Algorithm="http://www.w3.org/2000/09/xmldsig#sha1"/>
        <DigestValue>OkjCRbBM59pHImVNCep5DvBKN4I=</DigestValue>
      </Reference>
      <Reference URI="/xl/sharedStrings.xml?ContentType=application/vnd.openxmlformats-officedocument.spreadsheetml.sharedStrings+xml">
        <DigestMethod Algorithm="http://www.w3.org/2000/09/xmldsig#sha1"/>
        <DigestValue>oFPRt/u3iwYbg4XiwGU0sKX0W3o=</DigestValue>
      </Reference>
      <Reference URI="/xl/worksheets/sheet3.xml?ContentType=application/vnd.openxmlformats-officedocument.spreadsheetml.worksheet+xml">
        <DigestMethod Algorithm="http://www.w3.org/2000/09/xmldsig#sha1"/>
        <DigestValue>ICe6k9qrNCwUpTo87bVfbndS7WE=</DigestValue>
      </Reference>
      <Reference URI="/xl/worksheets/sheet11.xml?ContentType=application/vnd.openxmlformats-officedocument.spreadsheetml.worksheet+xml">
        <DigestMethod Algorithm="http://www.w3.org/2000/09/xmldsig#sha1"/>
        <DigestValue>FyNemqBqyc/wd0I0SYcA7ZKsc0E=</DigestValue>
      </Reference>
      <Reference URI="/xl/worksheets/sheet18.xml?ContentType=application/vnd.openxmlformats-officedocument.spreadsheetml.worksheet+xml">
        <DigestMethod Algorithm="http://www.w3.org/2000/09/xmldsig#sha1"/>
        <DigestValue>31T6x0gwwuAiRwC5Q3vxuSvUgWw=</DigestValue>
      </Reference>
      <Reference URI="/xl/worksheets/sheet16.xml?ContentType=application/vnd.openxmlformats-officedocument.spreadsheetml.worksheet+xml">
        <DigestMethod Algorithm="http://www.w3.org/2000/09/xmldsig#sha1"/>
        <DigestValue>nhlECRvYSVfpa3GyAmL7yVI9Ij0=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oNjKios20fusa94JpbNQb3YQeIY=</DigestValue>
      </Reference>
      <Reference URI="/xl/worksheets/sheet2.xml?ContentType=application/vnd.openxmlformats-officedocument.spreadsheetml.worksheet+xml">
        <DigestMethod Algorithm="http://www.w3.org/2000/09/xmldsig#sha1"/>
        <DigestValue>0Kyg0UCJ9Sa4zMpY5Oi+gHdJQew=</DigestValue>
      </Reference>
      <Reference URI="/xl/worksheets/sheet12.xml?ContentType=application/vnd.openxmlformats-officedocument.spreadsheetml.worksheet+xml">
        <DigestMethod Algorithm="http://www.w3.org/2000/09/xmldsig#sha1"/>
        <DigestValue>5gz3Smv6NdPtqGJEwefx/xRqzdo=</DigestValue>
      </Reference>
      <Reference URI="/xl/worksheets/sheet4.xml?ContentType=application/vnd.openxmlformats-officedocument.spreadsheetml.worksheet+xml">
        <DigestMethod Algorithm="http://www.w3.org/2000/09/xmldsig#sha1"/>
        <DigestValue>lYmXhxMS+I6V2n+V2wN9DyntDZY=</DigestValue>
      </Reference>
      <Reference URI="/xl/worksheets/sheet15.xml?ContentType=application/vnd.openxmlformats-officedocument.spreadsheetml.worksheet+xml">
        <DigestMethod Algorithm="http://www.w3.org/2000/09/xmldsig#sha1"/>
        <DigestValue>WSc9ZlBttPU9JvT1ukG6UXEQ7Kg=</DigestValue>
      </Reference>
      <Reference URI="/xl/worksheets/sheet14.xml?ContentType=application/vnd.openxmlformats-officedocument.spreadsheetml.worksheet+xml">
        <DigestMethod Algorithm="http://www.w3.org/2000/09/xmldsig#sha1"/>
        <DigestValue>nP3+kYftxW+jOA/vjp0EB12CqVo=</DigestValue>
      </Reference>
      <Reference URI="/xl/workbook.xml?ContentType=application/vnd.openxmlformats-officedocument.spreadsheetml.sheet.main+xml">
        <DigestMethod Algorithm="http://www.w3.org/2000/09/xmldsig#sha1"/>
        <DigestValue>OQ+d3103uGNgdEIJlL8Akme+kWM=</DigestValue>
      </Reference>
      <Reference URI="/xl/worksheets/sheet13.xml?ContentType=application/vnd.openxmlformats-officedocument.spreadsheetml.worksheet+xml">
        <DigestMethod Algorithm="http://www.w3.org/2000/09/xmldsig#sha1"/>
        <DigestValue>WWtnKt8Ka4HqZhO3BkTFewLFeL0=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2019-04-30T12:10:31Z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PE1-BBG-QQ-20190331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2019-04-30T12:10:31Z</xd:SigningTime>
          <xd:SigningCertificate>
            <xd:Cert>
              <xd:CertDigest>
                <DigestMethod Algorithm="http://www.w3.org/2000/09/xmldsig#sha1"/>
                <DigestValue>LiuAe262sG12xCUmLSf+N44DA8o=</DigestValue>
              </xd:CertDigest>
              <xd:IssuerSerial>
                <X509IssuerName>CN=NBG Class 2 INT Sub CA, DC=nbg, DC=ge</X509IssuerName>
                <X509SerialNumber>588289923410232072016266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ebnCxqtuNtQqAwP4WNXolGT+A1Q=</DigestValue>
    </Reference>
    <Reference URI="#idOfficeObject" Type="http://www.w3.org/2000/09/xmldsig#Object">
      <DigestMethod Algorithm="http://www.w3.org/2000/09/xmldsig#sha1"/>
      <DigestValue>hy21H3oROdxoV4r52kgrVmgz3qQ=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8r0pkmEp2ULE96A3eyJMJVoU2S4=</DigestValue>
    </Reference>
  </SignedInfo>
  <SignatureValue>UYbsjC8uL5ISlpcio3jODPgN5AO8oKwBCwKn0eZRnxsWGobL8yrIns0HV8n5RMbfT8q628BPTGU4
u40EZvHpwCxWzZ2Xjbyrl7NHzsyGoFlgpPT3gobK/xoQgN9e1pUaNi1sKGPhnfrXye8MRrV0OrIV
Qg+Ov6tjOUYEK74gbpgoBWkVrERKAF4atHXi2j0SVnRto8/3ooS6/ZOSWKe305NItuBGRuVHVyiV
NUXuPMqOq9yTywjrxEGlRtq8E86SrGIZ76NhUj/aWca4FgtDob4cyNq6sGUb0DxXyA3ZgsxBY3jG
ZhTip8u9BhEe/05nZkbRzhBLOzrOQC2cq0Mmxw==</SignatureValue>
  <KeyInfo>
    <X509Data>
      <X509Certificate>MIIGQDCCBSigAwIBAgIKfJAD1wACAAERiTANBgkqhkiG9w0BAQsFADBKMRIwEAYKCZImiZPyLGQB
GRYCZ2UxEzARBgoJkiaJk/IsZAEZFgNuYmcxHzAdBgNVBAMTFk5CRyBDbGFzcyAyIElOVCBTdWIg
Q0EwHhcNMTkwMjI4MTQxMjUwWhcNMjEwMjI3MTQxMjUwWjA+MRwwGgYDVQQKExNKU0MgQmFuayBP
ZiBHZW9yZ2lhMR4wHAYDVQQDExVCQkcgLSBHaW9yZ2kgQ2hpbGFkemUwggEiMA0GCSqGSIb3DQEB
AQUAA4IBDwAwggEKAoIBAQDapmjIsNaGag5mtaYYA+IEasKqnJ2+HOoUi3oforAxEvwFKYeX3kQ7
QZvbcZQ1AeimBZTeGwjRqUUzPXEN+kb31i2nqLDcXoYtu/PbM+9e87ykWixHzvTiZvr78uOBnPqD
sfgf+HuCyBh6jlRtmV0Dv1thYgze6C3djMCro7ZXNqMK6WARgpH/s2QpiawmquP9J+XCI1A71yTO
aV9LYAcYaTWxY3JRGloNuUKArI0HzUnU8KcJ3YiwHGyP7RGusxstDZIVVWm3iFONIH1YV5T4Rn4O
mWeIF/lUIQt8l7z6yEnogctkKjkDW/TteJG5deRIF+6oeE8XyCYzFEOvfIGxAgMBAAGjggMyMIID
LjA8BgkrBgEEAYI3FQcELzAtBiUrBgEEAYI3FQjmsmCDjfVEhoGZCYO4oUqDvoRxBIPEkTOEg4hd
AgFkAgEjMB0GA1UdJQQWMBQGCCsGAQUFBwMCBggrBgEFBQcDBDALBgNVHQ8EBAMCB4AwJwYJKwYB
BAGCNxUKBBowGDAKBggrBgEFBQcDAjAKBggrBgEFBQcDBDAdBgNVHQ4EFgQUzIe1Dgxc6cWvWwX+
NZFN6UU6ACkwHwYDVR0jBBgwFoAUwy7SL/BMLxnCJ4L89i6sarBJz8EwggElBgNVHR8EggEcMIIB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MjBTdWIlMjBDQSgyKS5jcnQwDQYJKoZIhvcNAQELBQADggEBAIJq+rfQ+9WLZWosHO+k/mA05Swz
nv4OGi3admS9AVuNeJyL7spMrjp6lORsyhMVTcqy9MvyWRJPYcD9uVqLddc9Qpu7kR+4FkWVbrDN
gWJJI2LxvVKxgzZVwRQc9L9czNnTiRusK6lzDbrghSUfRvfGuBs6rSKXyx9vNjvDKM0jHEcnSKS7
WO95wiRJWVVyOZLcxRqD46RVf0AfAfqD4lKwOHR4ISA/KyzvkqmTSHvREelgfeqye7mYOEAG8zjy
W5C67pig2G3pkChHNW57m0HrXv5D5sm3i9trEKfRTdSZNCIO6/21K8bBjanEnYi1e6lf4BFM5wuX
VCZJLKXuEik=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/jMW1h8DnHS2YLgb1UHuucyB7EU=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3YTnVvaPjXwE55UgyamsyyN0ShE=</DigestValue>
      </Reference>
      <Reference URI="/xl/worksheets/sheet9.xml?ContentType=application/vnd.openxmlformats-officedocument.spreadsheetml.worksheet+xml">
        <DigestMethod Algorithm="http://www.w3.org/2000/09/xmldsig#sha1"/>
        <DigestValue>WNDJ5L80JtTRolmAlo9HagNiMWc=</DigestValue>
      </Reference>
      <Reference URI="/xl/worksheets/sheet5.xml?ContentType=application/vnd.openxmlformats-officedocument.spreadsheetml.worksheet+xml">
        <DigestMethod Algorithm="http://www.w3.org/2000/09/xmldsig#sha1"/>
        <DigestValue>AzIz2KKGNlTuv1BY7pxHuvxzZCU=</DigestValue>
      </Reference>
      <Reference URI="/xl/worksheets/sheet8.xml?ContentType=application/vnd.openxmlformats-officedocument.spreadsheetml.worksheet+xml">
        <DigestMethod Algorithm="http://www.w3.org/2000/09/xmldsig#sha1"/>
        <DigestValue>PyrYC8Hus6StDeW8wW6MW2H4Zyw=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3CUtfEQMAgU0HOZYv58P3uOZ31M=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7.xml?ContentType=application/vnd.openxmlformats-officedocument.spreadsheetml.worksheet+xml">
        <DigestMethod Algorithm="http://www.w3.org/2000/09/xmldsig#sha1"/>
        <DigestValue>4d3ymZekrajzW9mLn8RcqO2mxsc=</DigestValue>
      </Reference>
      <Reference URI="/xl/worksheets/sheet10.xml?ContentType=application/vnd.openxmlformats-officedocument.spreadsheetml.worksheet+xml">
        <DigestMethod Algorithm="http://www.w3.org/2000/09/xmldsig#sha1"/>
        <DigestValue>Q85uFeko+lSwcJY6DKX/ZURaxDg=</DigestValue>
      </Reference>
      <Reference URI="/xl/styles.xml?ContentType=application/vnd.openxmlformats-officedocument.spreadsheetml.styles+xml">
        <DigestMethod Algorithm="http://www.w3.org/2000/09/xmldsig#sha1"/>
        <DigestValue>OkjCRbBM59pHImVNCep5DvBKN4I=</DigestValue>
      </Reference>
      <Reference URI="/xl/sharedStrings.xml?ContentType=application/vnd.openxmlformats-officedocument.spreadsheetml.sharedStrings+xml">
        <DigestMethod Algorithm="http://www.w3.org/2000/09/xmldsig#sha1"/>
        <DigestValue>oFPRt/u3iwYbg4XiwGU0sKX0W3o=</DigestValue>
      </Reference>
      <Reference URI="/xl/worksheets/sheet3.xml?ContentType=application/vnd.openxmlformats-officedocument.spreadsheetml.worksheet+xml">
        <DigestMethod Algorithm="http://www.w3.org/2000/09/xmldsig#sha1"/>
        <DigestValue>ICe6k9qrNCwUpTo87bVfbndS7WE=</DigestValue>
      </Reference>
      <Reference URI="/xl/worksheets/sheet11.xml?ContentType=application/vnd.openxmlformats-officedocument.spreadsheetml.worksheet+xml">
        <DigestMethod Algorithm="http://www.w3.org/2000/09/xmldsig#sha1"/>
        <DigestValue>FyNemqBqyc/wd0I0SYcA7ZKsc0E=</DigestValue>
      </Reference>
      <Reference URI="/xl/worksheets/sheet18.xml?ContentType=application/vnd.openxmlformats-officedocument.spreadsheetml.worksheet+xml">
        <DigestMethod Algorithm="http://www.w3.org/2000/09/xmldsig#sha1"/>
        <DigestValue>31T6x0gwwuAiRwC5Q3vxuSvUgWw=</DigestValue>
      </Reference>
      <Reference URI="/xl/worksheets/sheet16.xml?ContentType=application/vnd.openxmlformats-officedocument.spreadsheetml.worksheet+xml">
        <DigestMethod Algorithm="http://www.w3.org/2000/09/xmldsig#sha1"/>
        <DigestValue>nhlECRvYSVfpa3GyAmL7yVI9Ij0=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oNjKios20fusa94JpbNQb3YQeIY=</DigestValue>
      </Reference>
      <Reference URI="/xl/worksheets/sheet2.xml?ContentType=application/vnd.openxmlformats-officedocument.spreadsheetml.worksheet+xml">
        <DigestMethod Algorithm="http://www.w3.org/2000/09/xmldsig#sha1"/>
        <DigestValue>0Kyg0UCJ9Sa4zMpY5Oi+gHdJQew=</DigestValue>
      </Reference>
      <Reference URI="/xl/worksheets/sheet12.xml?ContentType=application/vnd.openxmlformats-officedocument.spreadsheetml.worksheet+xml">
        <DigestMethod Algorithm="http://www.w3.org/2000/09/xmldsig#sha1"/>
        <DigestValue>5gz3Smv6NdPtqGJEwefx/xRqzdo=</DigestValue>
      </Reference>
      <Reference URI="/xl/worksheets/sheet4.xml?ContentType=application/vnd.openxmlformats-officedocument.spreadsheetml.worksheet+xml">
        <DigestMethod Algorithm="http://www.w3.org/2000/09/xmldsig#sha1"/>
        <DigestValue>lYmXhxMS+I6V2n+V2wN9DyntDZY=</DigestValue>
      </Reference>
      <Reference URI="/xl/worksheets/sheet15.xml?ContentType=application/vnd.openxmlformats-officedocument.spreadsheetml.worksheet+xml">
        <DigestMethod Algorithm="http://www.w3.org/2000/09/xmldsig#sha1"/>
        <DigestValue>WSc9ZlBttPU9JvT1ukG6UXEQ7Kg=</DigestValue>
      </Reference>
      <Reference URI="/xl/worksheets/sheet14.xml?ContentType=application/vnd.openxmlformats-officedocument.spreadsheetml.worksheet+xml">
        <DigestMethod Algorithm="http://www.w3.org/2000/09/xmldsig#sha1"/>
        <DigestValue>nP3+kYftxW+jOA/vjp0EB12CqVo=</DigestValue>
      </Reference>
      <Reference URI="/xl/workbook.xml?ContentType=application/vnd.openxmlformats-officedocument.spreadsheetml.sheet.main+xml">
        <DigestMethod Algorithm="http://www.w3.org/2000/09/xmldsig#sha1"/>
        <DigestValue>OQ+d3103uGNgdEIJlL8Akme+kWM=</DigestValue>
      </Reference>
      <Reference URI="/xl/worksheets/sheet13.xml?ContentType=application/vnd.openxmlformats-officedocument.spreadsheetml.worksheet+xml">
        <DigestMethod Algorithm="http://www.w3.org/2000/09/xmldsig#sha1"/>
        <DigestValue>WWtnKt8Ka4HqZhO3BkTFewLFeL0=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2019-04-30T12:14:55Z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PE1-BBG-QQ-20190331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2019-04-30T12:14:55Z</xd:SigningTime>
          <xd:SigningCertificate>
            <xd:Cert>
              <xd:CertDigest>
                <DigestMethod Algorithm="http://www.w3.org/2000/09/xmldsig#sha1"/>
                <DigestValue>FVvnxmpwr7ViYEMVm0SQWHFIZh0=</DigestValue>
              </xd:CertDigest>
              <xd:IssuerSerial>
                <X509IssuerName>CN=NBG Class 2 INT Sub CA, DC=nbg, DC=ge</X509IssuerName>
                <X509SerialNumber>588230051712360878510473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2019-04-30T12:10:24Z</dcterms:modified>
</cp:coreProperties>
</file>