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45" i="69" l="1"/>
  <c r="C37" i="69"/>
  <c r="C15" i="69"/>
  <c r="C25" i="69" s="1"/>
  <c r="G34" i="85" l="1"/>
  <c r="F34" i="85"/>
  <c r="D34" i="85"/>
  <c r="C34" i="85"/>
  <c r="H14" i="83"/>
  <c r="G14" i="83"/>
  <c r="F14" i="83"/>
  <c r="E14" i="83"/>
  <c r="D14" i="83"/>
  <c r="C14" i="83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6" i="86" l="1"/>
  <c r="D13" i="86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/>
  <c r="C14" i="92"/>
  <c r="N13" i="92"/>
  <c r="N12" i="92"/>
  <c r="E12" i="92"/>
  <c r="N11" i="92"/>
  <c r="E11" i="92"/>
  <c r="N10" i="92"/>
  <c r="E10" i="92"/>
  <c r="E7" i="92" s="1"/>
  <c r="N9" i="92"/>
  <c r="E9" i="92"/>
  <c r="N8" i="92"/>
  <c r="E8" i="92"/>
  <c r="C7" i="92"/>
  <c r="N14" i="92" l="1"/>
  <c r="N7" i="92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N21" i="92" l="1"/>
  <c r="C21" i="88"/>
  <c r="T21" i="64" l="1"/>
  <c r="U21" i="64"/>
  <c r="S21" i="64"/>
  <c r="C21" i="64"/>
  <c r="G22" i="91"/>
  <c r="H22" i="91" s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34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<sst xmlns="http://schemas.openxmlformats.org/spreadsheetml/2006/main" count="739" uniqueCount="527">
  <si>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</si>
  <si>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</si>
  <si>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</si>
  <si>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</si>
  <si>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</si>
  <si>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</si>
  <si>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</si>
  <si>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</si>
  <si>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</si>
  <si>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</si>
  <si>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</si>
  <si>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</si>
  <si>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</si>
  <si>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</si>
  <si>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</si>
  <si>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</si>
  <si>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</si>
  <si>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</si>
  <si>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</si>
  <si>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</si>
  <si>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</si>
  <si>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</si>
  <si>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</si>
  <si>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</si>
  <si>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</si>
  <si>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</si>
  <si>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</si>
  <si>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</si>
  <si>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</si>
  <si>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</si>
  <si>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</si>
  <si>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</si>
  <si>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</si>
  <si>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</si>
  <si>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</si>
  <si>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</si>
  <si>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</si>
  <si>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</si>
  <si>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</si>
  <si>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</si>
  <si>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</si>
  <si>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</si>
  <si>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</si>
  <si>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</si>
  <si>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</si>
  <si>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</si>
  <si>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</si>
  <si>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</si>
  <si>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</si>
  <si>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</si>
  <si>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</si>
  <si>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</si>
  <si>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</si>
  <si>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</si>
  <si>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</si>
  <si>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</si>
  <si>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</si>
  <si>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</si>
  <si>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</si>
  <si>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</si>
  <si>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</si>
  <si>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</si>
  <si>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</si>
  <si>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</si>
  <si>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</si>
  <si>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</si>
  <si>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</si>
  <si>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</si>
  <si>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</si>
  <si>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</si>
  <si>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</si>
  <si>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</si>
  <si>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</si>
  <si>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</si>
  <si>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</si>
  <si>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</si>
  <si>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</si>
  <si>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</si>
  <si>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</si>
  <si>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</si>
  <si>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</si>
  <si>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</si>
  <si>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</si>
  <si>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</si>
  <si>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</si>
  <si>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</si>
  <si>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</si>
  <si>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</si>
  <si>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</si>
  <si>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</si>
  <si>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</si>
  <si>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</si>
  <si>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</si>
  <si>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</si>
  <si>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</si>
  <si>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</si>
  <si>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</si>
  <si>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</si>
  <si>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</si>
  <si>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</si>
  <si>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</si>
  <si>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</si>
  <si>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</si>
  <si>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</si>
  <si>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</si>
  <si>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</si>
  <si>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</si>
  <si>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</si>
  <si>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</si>
  <si>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</si>
  <si>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</si>
  <si>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</si>
  <si>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</si>
  <si>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</si>
  <si>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</si>
  <si>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</si>
  <si>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</si>
  <si>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</si>
  <si>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</si>
  <si>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</si>
  <si>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</si>
  <si>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</si>
  <si>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</si>
  <si>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</si>
  <si>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</si>
  <si>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</si>
  <si>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</si>
  <si>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</si>
  <si>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</si>
  <si>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</si>
  <si>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</si>
  <si>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</si>
  <si>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</si>
  <si>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</si>
  <si>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</si>
  <si>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</si>
  <si>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</si>
  <si>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</si>
  <si>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</si>
  <si>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</si>
  <si>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</si>
  <si>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</si>
  <si>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</si>
  <si>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</si>
  <si>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</si>
  <si>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</si>
  <si>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</si>
  <si>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</si>
  <si>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</si>
  <si>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</si>
  <si>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</si>
  <si>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</si>
  <si>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</si>
  <si>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</si>
  <si>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</si>
  <si>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</si>
  <si>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</si>
  <si>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</si>
  <si>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</si>
  <si>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</si>
  <si>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</si>
  <si>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</si>
  <si>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</si>
  <si>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</si>
  <si>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</si>
  <si>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</si>
  <si>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</si>
  <si>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</si>
  <si>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</si>
  <si>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</si>
  <si>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</si>
  <si>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</si>
  <si>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</si>
  <si>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</si>
  <si>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</si>
  <si>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</si>
  <si>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</si>
  <si>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</si>
  <si>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</si>
  <si>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</si>
  <si>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</si>
  <si>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</si>
  <si>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</si>
  <si>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</si>
  <si>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</si>
  <si>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</si>
  <si>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</si>
  <si>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</si>
  <si>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</si>
  <si>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</si>
  <si>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</si>
  <si>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</si>
  <si>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</si>
  <si>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</si>
  <si>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</si>
  <si>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</si>
  <si>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</si>
  <si>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</si>
  <si>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</si>
  <si>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</si>
  <si>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</si>
  <si>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</si>
  <si>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</si>
  <si>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</si>
  <si>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</si>
  <si>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</si>
  <si>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</si>
  <si>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</si>
  <si>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</si>
  <si>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</si>
  <si>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</si>
  <si>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</si>
  <si>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</si>
  <si>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</si>
  <si>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</si>
  <si>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</si>
  <si>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</si>
  <si>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</si>
  <si>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</si>
  <si>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</si>
  <si>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</si>
  <si>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</si>
  <si>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</si>
  <si>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</si>
  <si>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</si>
  <si>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</si>
  <si>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</si>
  <si>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</si>
  <si>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</si>
  <si>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</si>
  <si>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</si>
  <si>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</si>
  <si>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</si>
  <si>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</si>
  <si>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</si>
  <si>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</si>
  <si>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</si>
  <si>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</si>
  <si>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</si>
  <si>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</si>
  <si>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</si>
  <si>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</si>
  <si>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</si>
  <si>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</si>
  <si>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</si>
  <si>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</si>
  <si>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</si>
  <si>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</si>
  <si>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</si>
  <si>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</si>
  <si>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</si>
  <si>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</si>
  <si>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</si>
  <si>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</si>
  <si>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</si>
  <si>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</si>
  <si>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</si>
  <si>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</si>
  <si>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</si>
  <si>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</si>
  <si>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</si>
  <si>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</si>
  <si>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</si>
  <si>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</si>
  <si>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</si>
  <si>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</si>
  <si>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</si>
  <si>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</si>
  <si>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</si>
  <si>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</si>
  <si>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</si>
  <si>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</si>
  <si>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</si>
  <si>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</si>
  <si>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</si>
  <si>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</si>
  <si>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</si>
  <si>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</si>
  <si>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</si>
  <si>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</si>
  <si>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</si>
  <si>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</si>
  <si>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</si>
  <si>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</si>
  <si>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</si>
  <si>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</si>
  <si>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</si>
  <si>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</si>
  <si>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</si>
  <si>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</si>
  <si>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</si>
  <si>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</si>
  <si>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</si>
  <si>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</si>
  <si>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</si>
  <si>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</si>
  <si>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</si>
  <si>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</si>
  <si>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</si>
  <si>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</si>
  <si>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</si>
  <si>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</si>
  <si>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</si>
  <si>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</si>
  <si>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</si>
  <si>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</si>
  <si>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</si>
  <si>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</si>
  <si>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</si>
  <si>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</si>
  <si>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</si>
  <si>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</si>
  <si>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</si>
  <si>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</si>
  <si>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</si>
  <si>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</si>
  <si>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</si>
  <si>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</si>
  <si>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</si>
  <si>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</si>
  <si>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</si>
  <si>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</si>
  <si>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</si>
  <si>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</si>
  <si>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</si>
  <si>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</si>
  <si>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</si>
  <si>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</si>
  <si>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</si>
  <si>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</si>
  <si>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</si>
  <si>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</si>
  <si>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</si>
  <si>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</si>
  <si>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</si>
  <si>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</si>
  <si>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</si>
  <si>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</si>
  <si>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</si>
  <si>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</si>
  <si>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</si>
  <si>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</si>
  <si>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</si>
  <si>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</si>
  <si>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</si>
  <si>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</si>
  <si>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</si>
  <si>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</si>
  <si>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</si>
  <si>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</si>
  <si>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</si>
  <si>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</si>
  <si>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</si>
  <si>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</si>
  <si>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</si>
  <si>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</si>
  <si>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</si>
  <si>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</si>
  <si>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</si>
  <si>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</si>
  <si>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</si>
  <si>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</si>
  <si>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</si>
  <si>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</si>
  <si>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</si>
  <si>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</si>
  <si>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</si>
  <si>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</si>
  <si>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</si>
  <si>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</si>
  <si>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</si>
  <si>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</si>
  <si>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</si>
  <si>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</si>
  <si>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</si>
  <si>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</si>
  <si>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</si>
  <si>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</si>
  <si>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</si>
  <si>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</si>
  <si>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</si>
  <si>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</si>
  <si>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</si>
  <si>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</si>
  <si>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</si>
  <si>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</si>
  <si>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</si>
  <si>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</si>
  <si>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</si>
  <si>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</si>
  <si>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</si>
  <si>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</si>
  <si>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</si>
  <si>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</si>
  <si>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</si>
  <si>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</si>
  <si>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</si>
  <si>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</si>
  <si>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</si>
  <si>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</si>
  <si>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</si>
  <si>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</si>
  <si>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</si>
  <si>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</si>
  <si>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</si>
  <si>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</si>
  <si>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</si>
  <si>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</si>
  <si>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</si>
  <si>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</si>
  <si>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</si>
  <si>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</si>
  <si>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</si>
  <si>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</si>
  <si>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</si>
  <si>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</si>
  <si>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</si>
  <si>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</si>
  <si>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</si>
  <si>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</si>
  <si>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</si>
  <si>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</si>
  <si>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</si>
  <si>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</si>
  <si>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</si>
  <si>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</si>
  <si>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</si>
  <si>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</si>
  <si>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</si>
  <si>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</si>
  <si>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</si>
  <si>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</si>
  <si>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</si>
  <si>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</si>
  <si>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</si>
  <si>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</si>
  <si>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</si>
  <si>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</si>
  <si>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</si>
  <si>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</si>
  <si>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</si>
  <si>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</si>
  <si>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</si>
  <si>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</si>
  <si>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</si>
  <si>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</si>
  <si>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</si>
  <si>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</si>
  <si>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</si>
  <si>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</si>
  <si>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</si>
  <si>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</si>
  <si>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</si>
  <si>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</si>
  <si>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</si>
  <si>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</si>
  <si>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</si>
  <si>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</si>
  <si>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</si>
  <si>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</si>
  <si>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</si>
  <si>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</si>
  <si>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</si>
  <si>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</si>
  <si>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</si>
  <si>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</si>
  <si>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</si>
  <si>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</si>
  <si>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</si>
  <si>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</si>
  <si>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</si>
  <si>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</si>
  <si>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</si>
  <si>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</si>
  <si>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</si>
  <si>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</si>
  <si>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</si>
  <si>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</si>
  <si>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</si>
  <si>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</si>
  <si>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</si>
  <si>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</si>
  <si>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</si>
  <si>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</si>
  <si>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</si>
  <si>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</si>
  <si>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</si>
  <si>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</si>
  <si>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</si>
  <si>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</si>
  <si>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კოეფიციენტი</t>
  </si>
  <si>
    <t>თანხა (ლარი)</t>
  </si>
  <si>
    <t>Bank of Georgia</t>
  </si>
  <si>
    <t xml:space="preserve">Neil Janin </t>
  </si>
  <si>
    <t xml:space="preserve">Kakhaber Kiknavelidze 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</si>
  <si>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</si>
  <si>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</si>
  <si>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</si>
  <si>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</si>
  <si>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</si>
  <si>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</si>
  <si>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</si>
  <si>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</si>
  <si>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</si>
  <si>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</si>
  <si>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</si>
  <si>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</si>
  <si>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</si>
  <si>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Bank of Georgia Group Plc</t>
  </si>
  <si>
    <t>JSC BGEO Group</t>
  </si>
  <si>
    <t>JSC Georgia Capital</t>
  </si>
  <si>
    <t>Andreas Wolf</t>
  </si>
  <si>
    <t>Table 9 (Capital), N37</t>
  </si>
  <si>
    <t>Table 9 (Capital), N39</t>
  </si>
  <si>
    <t>Table 9 (Capital), N17</t>
  </si>
  <si>
    <t>Table 9 (Capital), N13</t>
  </si>
  <si>
    <t>Table 9 (Capital), N18</t>
  </si>
  <si>
    <t>Table 9 (Capital), N10</t>
  </si>
  <si>
    <t>of which General reserves of off balance liabilities</t>
  </si>
  <si>
    <t>Table 9 (Capital), N2</t>
  </si>
  <si>
    <t>Table 9 (Capital), N12</t>
  </si>
  <si>
    <t>Table 9 (Capital), N3</t>
  </si>
  <si>
    <t>Table 9 (Capital), N6</t>
  </si>
  <si>
    <t>Table 9 (Capital), N4,N8</t>
  </si>
  <si>
    <t xml:space="preserve">of which general reserve </t>
  </si>
  <si>
    <t>of which loan loss general reserve</t>
  </si>
  <si>
    <t xml:space="preserve"> Pillar 4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</si>
</sst>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 style="medium">
        <color indexed="64"/>
      </right>
      <top/>
      <bottom style="thin">
        <color theme="6" tint="-0.499984740745262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1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1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1" xfId="0" applyNumberFormat="1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left" indent="1"/>
    </xf>
    <xf numFmtId="0" fontId="45" fillId="0" borderId="72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1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2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2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9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7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193" fontId="2" fillId="0" borderId="24" xfId="0" applyNumberFormat="1" applyFont="1" applyFill="1" applyBorder="1" applyAlignment="1" applyProtection="1">
      <alignment horizontal="right"/>
    </xf>
    <xf numFmtId="193" fontId="2" fillId="36" borderId="24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1" xfId="0" applyNumberFormat="1" applyFont="1" applyBorder="1" applyAlignment="1">
      <alignment wrapText="1"/>
    </xf>
    <xf numFmtId="193" fontId="84" fillId="36" borderId="21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8" fillId="0" borderId="0" xfId="0" applyFont="1"/>
    <xf numFmtId="0" fontId="3" fillId="0" borderId="67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3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1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3" xfId="0" applyFont="1" applyFill="1" applyBorder="1" applyAlignment="1">
      <alignment horizontal="left"/>
    </xf>
    <xf numFmtId="0" fontId="100" fillId="3" borderId="84" xfId="0" applyFont="1" applyFill="1" applyBorder="1" applyAlignment="1">
      <alignment horizontal="left"/>
    </xf>
    <xf numFmtId="0" fontId="4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5" xfId="0" applyFont="1" applyFill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5" xfId="0" applyFont="1" applyFill="1" applyBorder="1"/>
    <xf numFmtId="193" fontId="84" fillId="0" borderId="85" xfId="0" applyNumberFormat="1" applyFont="1" applyFill="1" applyBorder="1" applyAlignment="1">
      <alignment horizontal="center" vertical="center"/>
    </xf>
    <xf numFmtId="193" fontId="84" fillId="0" borderId="86" xfId="0" applyNumberFormat="1" applyFont="1" applyFill="1" applyBorder="1" applyAlignment="1">
      <alignment horizontal="center" vertical="center"/>
    </xf>
    <xf numFmtId="0" fontId="84" fillId="0" borderId="85" xfId="0" applyFont="1" applyFill="1" applyBorder="1" applyAlignment="1">
      <alignment horizontal="left" indent="1"/>
    </xf>
    <xf numFmtId="193" fontId="88" fillId="0" borderId="85" xfId="0" applyNumberFormat="1" applyFont="1" applyFill="1" applyBorder="1" applyAlignment="1">
      <alignment horizontal="center" vertical="center"/>
    </xf>
    <xf numFmtId="0" fontId="88" fillId="0" borderId="85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3" xfId="5" applyNumberFormat="1" applyFont="1" applyFill="1" applyBorder="1" applyAlignment="1" applyProtection="1">
      <alignment horizontal="left" vertical="center"/>
      <protection locked="0"/>
    </xf>
    <xf numFmtId="0" fontId="103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5" xfId="0" applyFont="1" applyBorder="1" applyAlignment="1">
      <alignment vertical="center" wrapText="1"/>
    </xf>
    <xf numFmtId="14" fontId="2" fillId="3" borderId="85" xfId="8" quotePrefix="1" applyNumberFormat="1" applyFont="1" applyFill="1" applyBorder="1" applyAlignment="1" applyProtection="1">
      <alignment horizontal="left"/>
      <protection locked="0"/>
    </xf>
    <xf numFmtId="3" fontId="105" fillId="36" borderId="85" xfId="0" applyNumberFormat="1" applyFont="1" applyFill="1" applyBorder="1" applyAlignment="1">
      <alignment vertical="center" wrapText="1"/>
    </xf>
    <xf numFmtId="3" fontId="105" fillId="36" borderId="86" xfId="0" applyNumberFormat="1" applyFont="1" applyFill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6" xfId="0" applyNumberFormat="1" applyFont="1" applyBorder="1" applyAlignment="1">
      <alignment vertical="center" wrapText="1"/>
    </xf>
    <xf numFmtId="3" fontId="105" fillId="0" borderId="85" xfId="0" applyNumberFormat="1" applyFont="1" applyFill="1" applyBorder="1" applyAlignment="1">
      <alignment vertical="center" wrapText="1"/>
    </xf>
    <xf numFmtId="3" fontId="105" fillId="36" borderId="2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6" fillId="0" borderId="85" xfId="17" applyFill="1" applyBorder="1" applyAlignment="1" applyProtection="1"/>
    <xf numFmtId="49" fontId="84" fillId="0" borderId="85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right" vertical="center" wrapText="1"/>
    </xf>
    <xf numFmtId="0" fontId="95" fillId="2" borderId="20" xfId="0" applyFont="1" applyFill="1" applyBorder="1" applyAlignment="1">
      <alignment horizontal="right" vertical="center"/>
    </xf>
    <xf numFmtId="0" fontId="96" fillId="0" borderId="20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7" fillId="70" borderId="102" xfId="20964" applyFont="1" applyFill="1" applyBorder="1" applyAlignment="1">
      <alignment horizontal="center" vertical="center"/>
    </xf>
    <xf numFmtId="0" fontId="107" fillId="70" borderId="103" xfId="20964" applyFont="1" applyFill="1" applyBorder="1" applyAlignment="1">
      <alignment horizontal="left" vertical="center" wrapText="1"/>
    </xf>
    <xf numFmtId="164" fontId="107" fillId="0" borderId="104" xfId="7" applyNumberFormat="1" applyFont="1" applyFill="1" applyBorder="1" applyAlignment="1" applyProtection="1">
      <alignment horizontal="right" vertical="center"/>
      <protection locked="0"/>
    </xf>
    <xf numFmtId="0" fontId="106" fillId="78" borderId="104" xfId="20964" applyFont="1" applyFill="1" applyBorder="1" applyAlignment="1">
      <alignment horizontal="center" vertical="center"/>
    </xf>
    <xf numFmtId="0" fontId="106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8" fillId="70" borderId="102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vertical="center" wrapText="1"/>
    </xf>
    <xf numFmtId="0" fontId="107" fillId="70" borderId="103" xfId="20964" applyFont="1" applyFill="1" applyBorder="1" applyAlignment="1">
      <alignment horizontal="left" vertical="center"/>
    </xf>
    <xf numFmtId="0" fontId="108" fillId="3" borderId="102" xfId="20964" applyFont="1" applyFill="1" applyBorder="1" applyAlignment="1">
      <alignment horizontal="center" vertical="center"/>
    </xf>
    <xf numFmtId="0" fontId="107" fillId="3" borderId="103" xfId="20964" applyFont="1" applyFill="1" applyBorder="1" applyAlignment="1">
      <alignment horizontal="left" vertical="center"/>
    </xf>
    <xf numFmtId="0" fontId="108" fillId="0" borderId="102" xfId="20964" applyFont="1" applyFill="1" applyBorder="1" applyAlignment="1">
      <alignment horizontal="center" vertical="center"/>
    </xf>
    <xf numFmtId="0" fontId="107" fillId="0" borderId="103" xfId="20964" applyFont="1" applyFill="1" applyBorder="1" applyAlignment="1">
      <alignment horizontal="left" vertical="center"/>
    </xf>
    <xf numFmtId="0" fontId="109" fillId="78" borderId="104" xfId="20964" applyFont="1" applyFill="1" applyBorder="1" applyAlignment="1">
      <alignment horizontal="center" vertical="center"/>
    </xf>
    <xf numFmtId="0" fontId="106" fillId="78" borderId="106" xfId="20964" applyFont="1" applyFill="1" applyBorder="1" applyAlignment="1">
      <alignment vertical="center"/>
    </xf>
    <xf numFmtId="164" fontId="107" fillId="78" borderId="104" xfId="7" applyNumberFormat="1" applyFont="1" applyFill="1" applyBorder="1" applyAlignment="1" applyProtection="1">
      <alignment horizontal="right" vertical="center"/>
      <protection locked="0"/>
    </xf>
    <xf numFmtId="0" fontId="106" fillId="77" borderId="105" xfId="20964" applyFont="1" applyFill="1" applyBorder="1" applyAlignment="1">
      <alignment vertical="center"/>
    </xf>
    <xf numFmtId="0" fontId="106" fillId="77" borderId="106" xfId="20964" applyFont="1" applyFill="1" applyBorder="1" applyAlignment="1">
      <alignment vertical="center"/>
    </xf>
    <xf numFmtId="164" fontId="106" fillId="77" borderId="103" xfId="7" applyNumberFormat="1" applyFont="1" applyFill="1" applyBorder="1" applyAlignment="1">
      <alignment horizontal="right" vertical="center"/>
    </xf>
    <xf numFmtId="0" fontId="111" fillId="3" borderId="102" xfId="20964" applyFont="1" applyFill="1" applyBorder="1" applyAlignment="1">
      <alignment horizontal="center" vertical="center"/>
    </xf>
    <xf numFmtId="0" fontId="112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1" fillId="70" borderId="102" xfId="20964" applyFont="1" applyFill="1" applyBorder="1" applyAlignment="1">
      <alignment horizontal="center" vertical="center"/>
    </xf>
    <xf numFmtId="164" fontId="107" fillId="3" borderId="104" xfId="7" applyNumberFormat="1" applyFont="1" applyFill="1" applyBorder="1" applyAlignment="1" applyProtection="1">
      <alignment horizontal="right" vertical="center"/>
      <protection locked="0"/>
    </xf>
    <xf numFmtId="0" fontId="112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left" vertical="center" wrapText="1"/>
    </xf>
    <xf numFmtId="10" fontId="97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1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3" fillId="0" borderId="24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4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85" fillId="0" borderId="104" xfId="0" applyFont="1" applyBorder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1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1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1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1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4" xfId="20962" applyNumberFormat="1" applyFont="1" applyFill="1" applyBorder="1" applyAlignment="1" applyProtection="1">
      <alignment vertical="center"/>
      <protection locked="0"/>
    </xf>
    <xf numFmtId="10" fontId="87" fillId="2" borderId="24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1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1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1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1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4" xfId="7" applyNumberFormat="1" applyFont="1" applyFill="1" applyBorder="1" applyAlignment="1">
      <alignment horizontal="right"/>
    </xf>
    <xf numFmtId="164" fontId="2" fillId="36" borderId="24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95" fillId="0" borderId="104" xfId="11" applyFont="1" applyFill="1" applyBorder="1" applyProtection="1">
      <protection locked="0"/>
    </xf>
    <xf numFmtId="10" fontId="84" fillId="0" borderId="89" xfId="20962" applyNumberFormat="1" applyFont="1" applyBorder="1" applyAlignment="1"/>
    <xf numFmtId="0" fontId="113" fillId="0" borderId="104" xfId="0" applyFont="1" applyFill="1" applyBorder="1" applyProtection="1">
      <protection locked="0"/>
    </xf>
    <xf numFmtId="10" fontId="84" fillId="0" borderId="41" xfId="20962" applyNumberFormat="1" applyFont="1" applyBorder="1" applyAlignment="1"/>
    <xf numFmtId="164" fontId="3" fillId="0" borderId="86" xfId="7" applyNumberFormat="1" applyFont="1" applyFill="1" applyBorder="1" applyAlignment="1">
      <alignment horizontal="right" vertical="center" wrapText="1"/>
    </xf>
    <xf numFmtId="164" fontId="4" fillId="36" borderId="86" xfId="7" applyNumberFormat="1" applyFont="1" applyFill="1" applyBorder="1" applyAlignment="1">
      <alignment horizontal="left" vertical="center" wrapText="1"/>
    </xf>
    <xf numFmtId="164" fontId="4" fillId="36" borderId="86" xfId="7" applyNumberFormat="1" applyFont="1" applyFill="1" applyBorder="1" applyAlignment="1">
      <alignment horizontal="center" vertical="center" wrapText="1"/>
    </xf>
    <xf numFmtId="164" fontId="3" fillId="0" borderId="25" xfId="7" applyNumberFormat="1" applyFont="1" applyFill="1" applyBorder="1" applyAlignment="1">
      <alignment horizontal="right" vertical="center" wrapText="1"/>
    </xf>
    <xf numFmtId="193" fontId="114" fillId="36" borderId="13" xfId="0" applyNumberFormat="1" applyFont="1" applyFill="1" applyBorder="1" applyAlignment="1">
      <alignment vertical="center"/>
    </xf>
    <xf numFmtId="0" fontId="88" fillId="0" borderId="107" xfId="0" applyFont="1" applyBorder="1" applyAlignment="1">
      <alignment horizontal="right" wrapText="1"/>
    </xf>
    <xf numFmtId="0" fontId="84" fillId="0" borderId="108" xfId="0" applyFont="1" applyBorder="1" applyAlignment="1">
      <alignment wrapText="1"/>
    </xf>
    <xf numFmtId="167" fontId="84" fillId="0" borderId="109" xfId="0" applyNumberFormat="1" applyFont="1" applyBorder="1" applyAlignment="1">
      <alignment horizontal="center"/>
    </xf>
    <xf numFmtId="193" fontId="84" fillId="0" borderId="104" xfId="0" applyNumberFormat="1" applyFont="1" applyBorder="1" applyAlignment="1">
      <alignment vertical="center"/>
    </xf>
    <xf numFmtId="193" fontId="115" fillId="36" borderId="16" xfId="0" applyNumberFormat="1" applyFont="1" applyFill="1" applyBorder="1" applyAlignment="1">
      <alignment vertical="center"/>
    </xf>
    <xf numFmtId="167" fontId="116" fillId="76" borderId="62" xfId="0" applyNumberFormat="1" applyFont="1" applyFill="1" applyBorder="1" applyAlignment="1">
      <alignment horizontal="center"/>
    </xf>
    <xf numFmtId="167" fontId="114" fillId="0" borderId="62" xfId="0" applyNumberFormat="1" applyFont="1" applyBorder="1" applyAlignment="1">
      <alignment horizontal="center"/>
    </xf>
    <xf numFmtId="167" fontId="114" fillId="0" borderId="65" xfId="0" applyNumberFormat="1" applyFont="1" applyBorder="1" applyAlignment="1">
      <alignment horizontal="center"/>
    </xf>
    <xf numFmtId="167" fontId="114" fillId="0" borderId="66" xfId="0" applyNumberFormat="1" applyFont="1" applyBorder="1" applyAlignment="1">
      <alignment horizontal="center"/>
    </xf>
    <xf numFmtId="167" fontId="115" fillId="36" borderId="59" xfId="0" applyNumberFormat="1" applyFont="1" applyFill="1" applyBorder="1" applyAlignment="1">
      <alignment horizontal="center"/>
    </xf>
    <xf numFmtId="193" fontId="115" fillId="36" borderId="61" xfId="0" applyNumberFormat="1" applyFont="1" applyFill="1" applyBorder="1" applyAlignment="1">
      <alignment vertical="center"/>
    </xf>
    <xf numFmtId="164" fontId="9" fillId="37" borderId="0" xfId="7" applyNumberFormat="1" applyFont="1" applyFill="1" applyBorder="1"/>
    <xf numFmtId="164" fontId="3" fillId="0" borderId="90" xfId="7" applyNumberFormat="1" applyFont="1" applyFill="1" applyBorder="1" applyAlignment="1">
      <alignment vertical="center"/>
    </xf>
    <xf numFmtId="164" fontId="3" fillId="0" borderId="68" xfId="7" applyNumberFormat="1" applyFont="1" applyFill="1" applyBorder="1" applyAlignment="1">
      <alignment vertical="center"/>
    </xf>
    <xf numFmtId="164" fontId="3" fillId="3" borderId="88" xfId="7" applyNumberFormat="1" applyFont="1" applyFill="1" applyBorder="1" applyAlignment="1">
      <alignment vertical="center"/>
    </xf>
    <xf numFmtId="164" fontId="3" fillId="3" borderId="89" xfId="7" applyNumberFormat="1" applyFont="1" applyFill="1" applyBorder="1" applyAlignment="1">
      <alignment vertical="center"/>
    </xf>
    <xf numFmtId="164" fontId="3" fillId="0" borderId="85" xfId="7" applyNumberFormat="1" applyFont="1" applyFill="1" applyBorder="1" applyAlignment="1">
      <alignment vertical="center"/>
    </xf>
    <xf numFmtId="164" fontId="3" fillId="0" borderId="91" xfId="7" applyNumberFormat="1" applyFont="1" applyFill="1" applyBorder="1" applyAlignment="1">
      <alignment vertical="center"/>
    </xf>
    <xf numFmtId="164" fontId="3" fillId="0" borderId="86" xfId="7" applyNumberFormat="1" applyFont="1" applyFill="1" applyBorder="1" applyAlignment="1">
      <alignment vertical="center"/>
    </xf>
    <xf numFmtId="164" fontId="3" fillId="0" borderId="24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3" borderId="0" xfId="7" applyNumberFormat="1" applyFont="1" applyFill="1" applyBorder="1" applyAlignment="1">
      <alignment vertical="center"/>
    </xf>
    <xf numFmtId="164" fontId="9" fillId="37" borderId="58" xfId="7" applyNumberFormat="1" applyFont="1" applyFill="1" applyBorder="1"/>
    <xf numFmtId="164" fontId="3" fillId="0" borderId="2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164" fontId="9" fillId="37" borderId="26" xfId="7" applyNumberFormat="1" applyFont="1" applyFill="1" applyBorder="1"/>
    <xf numFmtId="164" fontId="9" fillId="37" borderId="94" xfId="7" applyNumberFormat="1" applyFont="1" applyFill="1" applyBorder="1"/>
    <xf numFmtId="164" fontId="9" fillId="37" borderId="27" xfId="7" applyNumberFormat="1" applyFont="1" applyFill="1" applyBorder="1"/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7" fillId="0" borderId="104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/>
    <xf numFmtId="14" fontId="84" fillId="0" borderId="0" xfId="0" applyNumberFormat="1" applyFont="1"/>
    <xf numFmtId="0" fontId="94" fillId="0" borderId="70" xfId="0" applyFont="1" applyBorder="1" applyAlignment="1">
      <alignment horizontal="left" wrapText="1"/>
    </xf>
    <xf numFmtId="0" fontId="94" fillId="0" borderId="69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164" fontId="2" fillId="0" borderId="28" xfId="7" applyNumberFormat="1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5" xfId="0" applyFont="1" applyFill="1" applyBorder="1" applyAlignment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75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6" xfId="13" applyFont="1" applyFill="1" applyBorder="1" applyAlignment="1" applyProtection="1">
      <alignment horizontal="center" vertical="center" wrapText="1"/>
      <protection locked="0"/>
    </xf>
    <xf numFmtId="0" fontId="99" fillId="3" borderId="68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4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86" fillId="0" borderId="79" xfId="0" applyFont="1" applyBorder="1" applyAlignment="1">
      <alignment horizontal="center"/>
    </xf>
    <xf numFmtId="0" fontId="86" fillId="0" borderId="8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164" fontId="3" fillId="0" borderId="63" xfId="7" applyNumberFormat="1" applyFont="1" applyFill="1" applyBorder="1" applyAlignment="1">
      <alignment horizontal="center" vertical="center" wrapText="1"/>
    </xf>
    <xf numFmtId="164" fontId="3" fillId="0" borderId="58" xfId="7" applyNumberFormat="1" applyFont="1" applyFill="1" applyBorder="1" applyAlignment="1">
      <alignment horizontal="center" vertical="center" wrapText="1"/>
    </xf>
    <xf numFmtId="164" fontId="3" fillId="0" borderId="82" xfId="7" applyNumberFormat="1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4"/>
      <c r="B1" s="232" t="s">
        <v>526</v>
      </c>
      <c r="C1" s="184"/>
    </row>
    <row r="2" spans="1:3">
      <c r="A2" s="233">
        <v>1</v>
      </c>
      <c r="B2" s="387" t="s">
        <v>355</v>
      </c>
      <c r="C2" s="449" t="s">
        <v>492</v>
      </c>
    </row>
    <row r="3" spans="1:3">
      <c r="A3" s="233">
        <v>2</v>
      </c>
      <c r="B3" s="388" t="s">
        <v>352</v>
      </c>
      <c r="C3" s="449" t="s">
        <v>493</v>
      </c>
    </row>
    <row r="4" spans="1:3">
      <c r="A4" s="233">
        <v>3</v>
      </c>
      <c r="B4" s="389" t="s">
        <v>356</v>
      </c>
      <c r="C4" s="449" t="s">
        <v>494</v>
      </c>
    </row>
    <row r="5" spans="1:3">
      <c r="A5" s="234">
        <v>4</v>
      </c>
      <c r="B5" s="390" t="s">
        <v>353</v>
      </c>
      <c r="C5" s="449" t="s">
        <v>495</v>
      </c>
    </row>
    <row r="6" spans="1:3" s="235" customFormat="1" ht="45.75" customHeight="1">
      <c r="A6" s="533" t="s">
        <v>431</v>
      </c>
      <c r="B6" s="534"/>
      <c r="C6" s="534"/>
    </row>
    <row r="7" spans="1:3" ht="15">
      <c r="A7" s="236" t="s">
        <v>34</v>
      </c>
      <c r="B7" s="232" t="s">
        <v>354</v>
      </c>
    </row>
    <row r="8" spans="1:3">
      <c r="A8" s="184">
        <v>1</v>
      </c>
      <c r="B8" s="282" t="s">
        <v>25</v>
      </c>
    </row>
    <row r="9" spans="1:3">
      <c r="A9" s="184">
        <v>2</v>
      </c>
      <c r="B9" s="283" t="s">
        <v>26</v>
      </c>
    </row>
    <row r="10" spans="1:3">
      <c r="A10" s="184">
        <v>3</v>
      </c>
      <c r="B10" s="283" t="s">
        <v>27</v>
      </c>
    </row>
    <row r="11" spans="1:3">
      <c r="A11" s="184">
        <v>4</v>
      </c>
      <c r="B11" s="283" t="s">
        <v>28</v>
      </c>
      <c r="C11" s="105"/>
    </row>
    <row r="12" spans="1:3">
      <c r="A12" s="184">
        <v>5</v>
      </c>
      <c r="B12" s="283" t="s">
        <v>29</v>
      </c>
    </row>
    <row r="13" spans="1:3">
      <c r="A13" s="184">
        <v>6</v>
      </c>
      <c r="B13" s="284" t="s">
        <v>363</v>
      </c>
    </row>
    <row r="14" spans="1:3">
      <c r="A14" s="184">
        <v>7</v>
      </c>
      <c r="B14" s="283" t="s">
        <v>357</v>
      </c>
    </row>
    <row r="15" spans="1:3">
      <c r="A15" s="184">
        <v>8</v>
      </c>
      <c r="B15" s="283" t="s">
        <v>358</v>
      </c>
    </row>
    <row r="16" spans="1:3">
      <c r="A16" s="184">
        <v>9</v>
      </c>
      <c r="B16" s="283" t="s">
        <v>30</v>
      </c>
    </row>
    <row r="17" spans="1:2">
      <c r="A17" s="386" t="s">
        <v>430</v>
      </c>
      <c r="B17" s="385" t="s">
        <v>416</v>
      </c>
    </row>
    <row r="18" spans="1:2">
      <c r="A18" s="184">
        <v>10</v>
      </c>
      <c r="B18" s="283" t="s">
        <v>31</v>
      </c>
    </row>
    <row r="19" spans="1:2">
      <c r="A19" s="184">
        <v>11</v>
      </c>
      <c r="B19" s="284" t="s">
        <v>359</v>
      </c>
    </row>
    <row r="20" spans="1:2">
      <c r="A20" s="184">
        <v>12</v>
      </c>
      <c r="B20" s="284" t="s">
        <v>32</v>
      </c>
    </row>
    <row r="21" spans="1:2">
      <c r="A21" s="443">
        <v>13</v>
      </c>
      <c r="B21" s="444" t="s">
        <v>360</v>
      </c>
    </row>
    <row r="22" spans="1:2">
      <c r="A22" s="443">
        <v>14</v>
      </c>
      <c r="B22" s="445" t="s">
        <v>387</v>
      </c>
    </row>
    <row r="23" spans="1:2">
      <c r="A23" s="446">
        <v>15</v>
      </c>
      <c r="B23" s="447" t="s">
        <v>33</v>
      </c>
    </row>
    <row r="24" spans="1:2">
      <c r="A24" s="446">
        <v>15.1</v>
      </c>
      <c r="B24" s="448" t="s">
        <v>444</v>
      </c>
    </row>
    <row r="25" spans="1:2">
      <c r="A25" s="108"/>
      <c r="B25" s="20"/>
    </row>
    <row r="26" spans="1:2">
      <c r="A26" s="108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08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Bank of Georgia</v>
      </c>
    </row>
    <row r="2" spans="1:3" s="95" customFormat="1" ht="15.75" customHeight="1">
      <c r="A2" s="95" t="s">
        <v>36</v>
      </c>
      <c r="B2" s="532">
        <f>'1. key ratios '!B2</f>
        <v>43465</v>
      </c>
    </row>
    <row r="3" spans="1:3" s="95" customFormat="1" ht="15.75" customHeight="1"/>
    <row r="4" spans="1:3" ht="13.5" thickBot="1">
      <c r="A4" s="108" t="s">
        <v>256</v>
      </c>
      <c r="B4" s="165" t="s">
        <v>255</v>
      </c>
    </row>
    <row r="5" spans="1:3">
      <c r="A5" s="109" t="s">
        <v>11</v>
      </c>
      <c r="B5" s="110"/>
      <c r="C5" s="111" t="s">
        <v>78</v>
      </c>
    </row>
    <row r="6" spans="1:3">
      <c r="A6" s="112">
        <v>1</v>
      </c>
      <c r="B6" s="113" t="s">
        <v>254</v>
      </c>
      <c r="C6" s="114">
        <f>SUM(C7:C11)</f>
        <v>1499083761.3730986</v>
      </c>
    </row>
    <row r="7" spans="1:3">
      <c r="A7" s="112">
        <v>2</v>
      </c>
      <c r="B7" s="115" t="s">
        <v>253</v>
      </c>
      <c r="C7" s="116">
        <v>27993660.18</v>
      </c>
    </row>
    <row r="8" spans="1:3">
      <c r="A8" s="112">
        <v>3</v>
      </c>
      <c r="B8" s="117" t="s">
        <v>252</v>
      </c>
      <c r="C8" s="116">
        <v>178530901.96000001</v>
      </c>
    </row>
    <row r="9" spans="1:3">
      <c r="A9" s="112">
        <v>4</v>
      </c>
      <c r="B9" s="117" t="s">
        <v>251</v>
      </c>
      <c r="C9" s="116">
        <v>27271235</v>
      </c>
    </row>
    <row r="10" spans="1:3">
      <c r="A10" s="112">
        <v>5</v>
      </c>
      <c r="B10" s="117" t="s">
        <v>250</v>
      </c>
      <c r="C10" s="116">
        <v>0</v>
      </c>
    </row>
    <row r="11" spans="1:3">
      <c r="A11" s="112">
        <v>6</v>
      </c>
      <c r="B11" s="118" t="s">
        <v>249</v>
      </c>
      <c r="C11" s="116">
        <v>1265287964.2330985</v>
      </c>
    </row>
    <row r="12" spans="1:3" s="81" customFormat="1">
      <c r="A12" s="112">
        <v>7</v>
      </c>
      <c r="B12" s="113" t="s">
        <v>248</v>
      </c>
      <c r="C12" s="119">
        <f>SUM(C13:C27)</f>
        <v>119130983.53999999</v>
      </c>
    </row>
    <row r="13" spans="1:3" s="81" customFormat="1">
      <c r="A13" s="112">
        <v>8</v>
      </c>
      <c r="B13" s="120" t="s">
        <v>247</v>
      </c>
      <c r="C13" s="121">
        <v>27271235</v>
      </c>
    </row>
    <row r="14" spans="1:3" s="81" customFormat="1" ht="25.5">
      <c r="A14" s="112">
        <v>9</v>
      </c>
      <c r="B14" s="122" t="s">
        <v>246</v>
      </c>
      <c r="C14" s="121">
        <v>0</v>
      </c>
    </row>
    <row r="15" spans="1:3" s="81" customFormat="1">
      <c r="A15" s="112">
        <v>10</v>
      </c>
      <c r="B15" s="123" t="s">
        <v>245</v>
      </c>
      <c r="C15" s="121">
        <v>78478520.159999996</v>
      </c>
    </row>
    <row r="16" spans="1:3" s="81" customFormat="1">
      <c r="A16" s="112">
        <v>11</v>
      </c>
      <c r="B16" s="124" t="s">
        <v>244</v>
      </c>
      <c r="C16" s="121">
        <v>0</v>
      </c>
    </row>
    <row r="17" spans="1:3" s="81" customFormat="1">
      <c r="A17" s="112">
        <v>12</v>
      </c>
      <c r="B17" s="123" t="s">
        <v>243</v>
      </c>
      <c r="C17" s="121">
        <v>1184864.2</v>
      </c>
    </row>
    <row r="18" spans="1:3" s="81" customFormat="1">
      <c r="A18" s="112">
        <v>13</v>
      </c>
      <c r="B18" s="123" t="s">
        <v>242</v>
      </c>
      <c r="C18" s="121">
        <v>0</v>
      </c>
    </row>
    <row r="19" spans="1:3" s="81" customFormat="1">
      <c r="A19" s="112">
        <v>14</v>
      </c>
      <c r="B19" s="123" t="s">
        <v>241</v>
      </c>
      <c r="C19" s="121">
        <v>0</v>
      </c>
    </row>
    <row r="20" spans="1:3" s="81" customFormat="1">
      <c r="A20" s="112">
        <v>15</v>
      </c>
      <c r="B20" s="123" t="s">
        <v>240</v>
      </c>
      <c r="C20" s="121">
        <v>0</v>
      </c>
    </row>
    <row r="21" spans="1:3" s="81" customFormat="1" ht="25.5">
      <c r="A21" s="112">
        <v>16</v>
      </c>
      <c r="B21" s="122" t="s">
        <v>239</v>
      </c>
      <c r="C21" s="121">
        <v>0</v>
      </c>
    </row>
    <row r="22" spans="1:3" s="81" customFormat="1">
      <c r="A22" s="112">
        <v>17</v>
      </c>
      <c r="B22" s="125" t="s">
        <v>238</v>
      </c>
      <c r="C22" s="121">
        <v>12196364.18</v>
      </c>
    </row>
    <row r="23" spans="1:3" s="81" customFormat="1">
      <c r="A23" s="112">
        <v>18</v>
      </c>
      <c r="B23" s="122" t="s">
        <v>237</v>
      </c>
      <c r="C23" s="121">
        <v>0</v>
      </c>
    </row>
    <row r="24" spans="1:3" s="81" customFormat="1" ht="25.5">
      <c r="A24" s="112">
        <v>19</v>
      </c>
      <c r="B24" s="122" t="s">
        <v>214</v>
      </c>
      <c r="C24" s="121">
        <v>0</v>
      </c>
    </row>
    <row r="25" spans="1:3" s="81" customFormat="1">
      <c r="A25" s="112">
        <v>20</v>
      </c>
      <c r="B25" s="126" t="s">
        <v>236</v>
      </c>
      <c r="C25" s="121">
        <v>0</v>
      </c>
    </row>
    <row r="26" spans="1:3" s="81" customFormat="1">
      <c r="A26" s="112">
        <v>21</v>
      </c>
      <c r="B26" s="126" t="s">
        <v>235</v>
      </c>
      <c r="C26" s="121">
        <v>0</v>
      </c>
    </row>
    <row r="27" spans="1:3" s="81" customFormat="1">
      <c r="A27" s="112">
        <v>22</v>
      </c>
      <c r="B27" s="126" t="s">
        <v>234</v>
      </c>
      <c r="C27" s="121">
        <v>0</v>
      </c>
    </row>
    <row r="28" spans="1:3" s="81" customFormat="1">
      <c r="A28" s="112">
        <v>23</v>
      </c>
      <c r="B28" s="127" t="s">
        <v>233</v>
      </c>
      <c r="C28" s="119">
        <f>C6-C12</f>
        <v>1379952777.8330986</v>
      </c>
    </row>
    <row r="29" spans="1:3" s="81" customFormat="1">
      <c r="A29" s="128"/>
      <c r="B29" s="129"/>
      <c r="C29" s="121"/>
    </row>
    <row r="30" spans="1:3" s="81" customFormat="1">
      <c r="A30" s="128">
        <v>24</v>
      </c>
      <c r="B30" s="127" t="s">
        <v>232</v>
      </c>
      <c r="C30" s="119">
        <f>C31+C34</f>
        <v>0</v>
      </c>
    </row>
    <row r="31" spans="1:3" s="81" customFormat="1">
      <c r="A31" s="128">
        <v>25</v>
      </c>
      <c r="B31" s="117" t="s">
        <v>231</v>
      </c>
      <c r="C31" s="130">
        <f>C32+C33</f>
        <v>0</v>
      </c>
    </row>
    <row r="32" spans="1:3" s="81" customFormat="1">
      <c r="A32" s="128">
        <v>26</v>
      </c>
      <c r="B32" s="131" t="s">
        <v>313</v>
      </c>
      <c r="C32" s="121"/>
    </row>
    <row r="33" spans="1:3" s="81" customFormat="1">
      <c r="A33" s="128">
        <v>27</v>
      </c>
      <c r="B33" s="131" t="s">
        <v>230</v>
      </c>
      <c r="C33" s="121"/>
    </row>
    <row r="34" spans="1:3" s="81" customFormat="1">
      <c r="A34" s="128">
        <v>28</v>
      </c>
      <c r="B34" s="117" t="s">
        <v>229</v>
      </c>
      <c r="C34" s="121"/>
    </row>
    <row r="35" spans="1:3" s="81" customFormat="1">
      <c r="A35" s="128">
        <v>29</v>
      </c>
      <c r="B35" s="127" t="s">
        <v>228</v>
      </c>
      <c r="C35" s="119">
        <f>SUM(C36:C40)</f>
        <v>0</v>
      </c>
    </row>
    <row r="36" spans="1:3" s="81" customFormat="1">
      <c r="A36" s="128">
        <v>30</v>
      </c>
      <c r="B36" s="122" t="s">
        <v>227</v>
      </c>
      <c r="C36" s="121"/>
    </row>
    <row r="37" spans="1:3" s="81" customFormat="1">
      <c r="A37" s="128">
        <v>31</v>
      </c>
      <c r="B37" s="123" t="s">
        <v>226</v>
      </c>
      <c r="C37" s="121"/>
    </row>
    <row r="38" spans="1:3" s="81" customFormat="1" ht="25.5">
      <c r="A38" s="128">
        <v>32</v>
      </c>
      <c r="B38" s="122" t="s">
        <v>225</v>
      </c>
      <c r="C38" s="121"/>
    </row>
    <row r="39" spans="1:3" s="81" customFormat="1" ht="25.5">
      <c r="A39" s="128">
        <v>33</v>
      </c>
      <c r="B39" s="122" t="s">
        <v>214</v>
      </c>
      <c r="C39" s="121"/>
    </row>
    <row r="40" spans="1:3" s="81" customFormat="1">
      <c r="A40" s="128">
        <v>34</v>
      </c>
      <c r="B40" s="126" t="s">
        <v>224</v>
      </c>
      <c r="C40" s="121"/>
    </row>
    <row r="41" spans="1:3" s="81" customFormat="1">
      <c r="A41" s="128">
        <v>35</v>
      </c>
      <c r="B41" s="127" t="s">
        <v>223</v>
      </c>
      <c r="C41" s="119">
        <f>C30-C35</f>
        <v>0</v>
      </c>
    </row>
    <row r="42" spans="1:3" s="81" customFormat="1">
      <c r="A42" s="128"/>
      <c r="B42" s="129"/>
      <c r="C42" s="121"/>
    </row>
    <row r="43" spans="1:3" s="81" customFormat="1">
      <c r="A43" s="128">
        <v>36</v>
      </c>
      <c r="B43" s="132" t="s">
        <v>222</v>
      </c>
      <c r="C43" s="119">
        <f>SUM(C44:C46)</f>
        <v>502354739.32796311</v>
      </c>
    </row>
    <row r="44" spans="1:3" s="81" customFormat="1">
      <c r="A44" s="128">
        <v>37</v>
      </c>
      <c r="B44" s="117" t="s">
        <v>221</v>
      </c>
      <c r="C44" s="121">
        <v>380077200</v>
      </c>
    </row>
    <row r="45" spans="1:3" s="81" customFormat="1">
      <c r="A45" s="128">
        <v>38</v>
      </c>
      <c r="B45" s="117" t="s">
        <v>220</v>
      </c>
      <c r="C45" s="121">
        <v>0</v>
      </c>
    </row>
    <row r="46" spans="1:3" s="81" customFormat="1">
      <c r="A46" s="128">
        <v>39</v>
      </c>
      <c r="B46" s="117" t="s">
        <v>219</v>
      </c>
      <c r="C46" s="121">
        <v>122277539.32796311</v>
      </c>
    </row>
    <row r="47" spans="1:3" s="81" customFormat="1">
      <c r="A47" s="128">
        <v>40</v>
      </c>
      <c r="B47" s="132" t="s">
        <v>218</v>
      </c>
      <c r="C47" s="119">
        <f>SUM(C48:C51)</f>
        <v>0</v>
      </c>
    </row>
    <row r="48" spans="1:3" s="81" customFormat="1">
      <c r="A48" s="128">
        <v>41</v>
      </c>
      <c r="B48" s="122" t="s">
        <v>217</v>
      </c>
      <c r="C48" s="121"/>
    </row>
    <row r="49" spans="1:3" s="81" customFormat="1">
      <c r="A49" s="128">
        <v>42</v>
      </c>
      <c r="B49" s="123" t="s">
        <v>216</v>
      </c>
      <c r="C49" s="121"/>
    </row>
    <row r="50" spans="1:3" s="81" customFormat="1">
      <c r="A50" s="128">
        <v>43</v>
      </c>
      <c r="B50" s="122" t="s">
        <v>215</v>
      </c>
      <c r="C50" s="121"/>
    </row>
    <row r="51" spans="1:3" s="81" customFormat="1" ht="25.5">
      <c r="A51" s="128">
        <v>44</v>
      </c>
      <c r="B51" s="122" t="s">
        <v>214</v>
      </c>
      <c r="C51" s="121"/>
    </row>
    <row r="52" spans="1:3" s="81" customFormat="1" ht="13.5" thickBot="1">
      <c r="A52" s="133">
        <v>45</v>
      </c>
      <c r="B52" s="134" t="s">
        <v>213</v>
      </c>
      <c r="C52" s="135">
        <f>C43-C47</f>
        <v>502354739.32796311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/>
  </sheetViews>
  <sheetFormatPr defaultColWidth="9.140625" defaultRowHeight="12.75"/>
  <cols>
    <col min="1" max="1" width="9.42578125" style="298" bestFit="1" customWidth="1"/>
    <col min="2" max="2" width="59" style="298" customWidth="1"/>
    <col min="3" max="3" width="16.7109375" style="298" bestFit="1" customWidth="1"/>
    <col min="4" max="4" width="15.7109375" style="298" bestFit="1" customWidth="1"/>
    <col min="5" max="16384" width="9.140625" style="298"/>
  </cols>
  <sheetData>
    <row r="1" spans="1:4" ht="15">
      <c r="A1" s="359" t="s">
        <v>35</v>
      </c>
      <c r="B1" s="360" t="str">
        <f>'Info '!C2</f>
        <v>Bank of Georgia</v>
      </c>
    </row>
    <row r="2" spans="1:4" s="265" customFormat="1" ht="15.75" customHeight="1">
      <c r="A2" s="265" t="s">
        <v>36</v>
      </c>
      <c r="B2" s="532">
        <f>'1. key ratios '!B2</f>
        <v>43465</v>
      </c>
    </row>
    <row r="3" spans="1:4" s="265" customFormat="1" ht="15.75" customHeight="1"/>
    <row r="4" spans="1:4" ht="13.5" thickBot="1">
      <c r="A4" s="325" t="s">
        <v>415</v>
      </c>
      <c r="B4" s="368" t="s">
        <v>416</v>
      </c>
    </row>
    <row r="5" spans="1:4" s="369" customFormat="1" ht="12.75" customHeight="1">
      <c r="A5" s="441"/>
      <c r="B5" s="442" t="s">
        <v>419</v>
      </c>
      <c r="C5" s="361" t="s">
        <v>417</v>
      </c>
      <c r="D5" s="362" t="s">
        <v>418</v>
      </c>
    </row>
    <row r="6" spans="1:4" s="370" customFormat="1">
      <c r="A6" s="363">
        <v>1</v>
      </c>
      <c r="B6" s="437" t="s">
        <v>420</v>
      </c>
      <c r="C6" s="437"/>
      <c r="D6" s="364"/>
    </row>
    <row r="7" spans="1:4" s="370" customFormat="1">
      <c r="A7" s="365" t="s">
        <v>406</v>
      </c>
      <c r="B7" s="438" t="s">
        <v>421</v>
      </c>
      <c r="C7" s="430">
        <v>4.4999999999999998E-2</v>
      </c>
      <c r="D7" s="492">
        <v>510239698.19712859</v>
      </c>
    </row>
    <row r="8" spans="1:4" s="370" customFormat="1">
      <c r="A8" s="365" t="s">
        <v>407</v>
      </c>
      <c r="B8" s="438" t="s">
        <v>422</v>
      </c>
      <c r="C8" s="431">
        <v>0.06</v>
      </c>
      <c r="D8" s="492">
        <v>680319597.5961715</v>
      </c>
    </row>
    <row r="9" spans="1:4" s="370" customFormat="1">
      <c r="A9" s="365" t="s">
        <v>408</v>
      </c>
      <c r="B9" s="438" t="s">
        <v>423</v>
      </c>
      <c r="C9" s="431">
        <v>0.08</v>
      </c>
      <c r="D9" s="492">
        <v>907092796.79489529</v>
      </c>
    </row>
    <row r="10" spans="1:4" s="370" customFormat="1">
      <c r="A10" s="363" t="s">
        <v>409</v>
      </c>
      <c r="B10" s="437" t="s">
        <v>424</v>
      </c>
      <c r="C10" s="432"/>
      <c r="D10" s="493"/>
    </row>
    <row r="11" spans="1:4" s="371" customFormat="1">
      <c r="A11" s="366" t="s">
        <v>410</v>
      </c>
      <c r="B11" s="429" t="s">
        <v>425</v>
      </c>
      <c r="C11" s="433">
        <v>2.5000000000000001E-2</v>
      </c>
      <c r="D11" s="492">
        <v>283466498.9984048</v>
      </c>
    </row>
    <row r="12" spans="1:4" s="371" customFormat="1">
      <c r="A12" s="366" t="s">
        <v>411</v>
      </c>
      <c r="B12" s="429" t="s">
        <v>426</v>
      </c>
      <c r="C12" s="433">
        <v>0</v>
      </c>
      <c r="D12" s="492">
        <v>0</v>
      </c>
    </row>
    <row r="13" spans="1:4" s="371" customFormat="1">
      <c r="A13" s="366" t="s">
        <v>412</v>
      </c>
      <c r="B13" s="429" t="s">
        <v>427</v>
      </c>
      <c r="C13" s="433">
        <v>0.01</v>
      </c>
      <c r="D13" s="492">
        <v>113386599.59936191</v>
      </c>
    </row>
    <row r="14" spans="1:4" s="371" customFormat="1">
      <c r="A14" s="363" t="s">
        <v>413</v>
      </c>
      <c r="B14" s="437" t="s">
        <v>489</v>
      </c>
      <c r="C14" s="434"/>
      <c r="D14" s="493"/>
    </row>
    <row r="15" spans="1:4" s="371" customFormat="1">
      <c r="A15" s="366">
        <v>3.1</v>
      </c>
      <c r="B15" s="429" t="s">
        <v>432</v>
      </c>
      <c r="C15" s="433">
        <v>1.4455397306341031E-2</v>
      </c>
      <c r="D15" s="492">
        <v>163904834.64237851</v>
      </c>
    </row>
    <row r="16" spans="1:4" s="371" customFormat="1">
      <c r="A16" s="366">
        <v>3.2</v>
      </c>
      <c r="B16" s="429" t="s">
        <v>433</v>
      </c>
      <c r="C16" s="433">
        <v>1.9338072662282081E-2</v>
      </c>
      <c r="D16" s="492">
        <v>219267830.19815451</v>
      </c>
    </row>
    <row r="17" spans="1:6" s="370" customFormat="1">
      <c r="A17" s="366">
        <v>3.3</v>
      </c>
      <c r="B17" s="429" t="s">
        <v>434</v>
      </c>
      <c r="C17" s="433">
        <v>4.3717453903825365E-2</v>
      </c>
      <c r="D17" s="492">
        <v>495697344.12966084</v>
      </c>
    </row>
    <row r="18" spans="1:6" s="369" customFormat="1" ht="12.75" customHeight="1">
      <c r="A18" s="439"/>
      <c r="B18" s="440" t="s">
        <v>488</v>
      </c>
      <c r="C18" s="435" t="s">
        <v>490</v>
      </c>
      <c r="D18" s="494" t="s">
        <v>491</v>
      </c>
    </row>
    <row r="19" spans="1:6" s="370" customFormat="1">
      <c r="A19" s="367">
        <v>4</v>
      </c>
      <c r="B19" s="429" t="s">
        <v>428</v>
      </c>
      <c r="C19" s="433">
        <v>9.4455397306341032E-2</v>
      </c>
      <c r="D19" s="492">
        <v>1070997631.4372739</v>
      </c>
    </row>
    <row r="20" spans="1:6" s="370" customFormat="1">
      <c r="A20" s="367">
        <v>5</v>
      </c>
      <c r="B20" s="429" t="s">
        <v>145</v>
      </c>
      <c r="C20" s="433">
        <v>0.11433807266228208</v>
      </c>
      <c r="D20" s="492">
        <v>1296440526.3920927</v>
      </c>
    </row>
    <row r="21" spans="1:6" s="370" customFormat="1" ht="13.5" thickBot="1">
      <c r="A21" s="372" t="s">
        <v>414</v>
      </c>
      <c r="B21" s="373" t="s">
        <v>429</v>
      </c>
      <c r="C21" s="436">
        <v>0.15871745390382536</v>
      </c>
      <c r="D21" s="495">
        <v>1799643239.5223227</v>
      </c>
    </row>
    <row r="22" spans="1:6">
      <c r="F22" s="32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39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Bank of Georgia</v>
      </c>
      <c r="E1" s="4"/>
      <c r="F1" s="4"/>
    </row>
    <row r="2" spans="1:6" s="95" customFormat="1" ht="15.75" customHeight="1">
      <c r="A2" s="2" t="s">
        <v>36</v>
      </c>
      <c r="B2" s="532">
        <f>'1. key ratios '!B2</f>
        <v>43465</v>
      </c>
    </row>
    <row r="3" spans="1:6" s="95" customFormat="1" ht="15.75" customHeight="1">
      <c r="A3" s="136"/>
    </row>
    <row r="4" spans="1:6" s="95" customFormat="1" ht="15.75" customHeight="1" thickBot="1">
      <c r="A4" s="95" t="s">
        <v>91</v>
      </c>
      <c r="B4" s="256" t="s">
        <v>297</v>
      </c>
      <c r="D4" s="56" t="s">
        <v>78</v>
      </c>
    </row>
    <row r="5" spans="1:6" ht="25.5">
      <c r="A5" s="137" t="s">
        <v>11</v>
      </c>
      <c r="B5" s="287" t="s">
        <v>351</v>
      </c>
      <c r="C5" s="138" t="s">
        <v>98</v>
      </c>
      <c r="D5" s="139" t="s">
        <v>99</v>
      </c>
    </row>
    <row r="6" spans="1:6">
      <c r="A6" s="101">
        <v>1</v>
      </c>
      <c r="B6" s="140" t="s">
        <v>40</v>
      </c>
      <c r="C6" s="141">
        <v>506582333.95999998</v>
      </c>
      <c r="D6" s="142"/>
      <c r="E6" s="143"/>
    </row>
    <row r="7" spans="1:6">
      <c r="A7" s="101">
        <v>2</v>
      </c>
      <c r="B7" s="144" t="s">
        <v>41</v>
      </c>
      <c r="C7" s="145">
        <v>1485630127.96</v>
      </c>
      <c r="D7" s="146"/>
      <c r="E7" s="143"/>
    </row>
    <row r="8" spans="1:6">
      <c r="A8" s="101">
        <v>3</v>
      </c>
      <c r="B8" s="144" t="s">
        <v>42</v>
      </c>
      <c r="C8" s="145">
        <v>562627042.47000003</v>
      </c>
      <c r="D8" s="146"/>
      <c r="E8" s="143"/>
    </row>
    <row r="9" spans="1:6">
      <c r="A9" s="101">
        <v>4</v>
      </c>
      <c r="B9" s="144" t="s">
        <v>43</v>
      </c>
      <c r="C9" s="145">
        <v>303.24</v>
      </c>
      <c r="D9" s="146"/>
      <c r="E9" s="143"/>
    </row>
    <row r="10" spans="1:6">
      <c r="A10" s="101">
        <v>5</v>
      </c>
      <c r="B10" s="144" t="s">
        <v>44</v>
      </c>
      <c r="C10" s="145">
        <v>1829215911.0228</v>
      </c>
      <c r="D10" s="146"/>
      <c r="E10" s="143"/>
    </row>
    <row r="11" spans="1:6">
      <c r="A11" s="101"/>
      <c r="B11" s="151" t="s">
        <v>524</v>
      </c>
      <c r="C11" s="147">
        <v>-489010</v>
      </c>
      <c r="D11" s="148"/>
      <c r="E11" s="149"/>
    </row>
    <row r="12" spans="1:6">
      <c r="A12" s="101">
        <v>6.1</v>
      </c>
      <c r="B12" s="257" t="s">
        <v>45</v>
      </c>
      <c r="C12" s="147">
        <v>8911639277.4370003</v>
      </c>
      <c r="D12" s="148"/>
      <c r="E12" s="149"/>
    </row>
    <row r="13" spans="1:6" ht="15.75">
      <c r="A13" s="101">
        <v>6.2</v>
      </c>
      <c r="B13" s="258" t="s">
        <v>46</v>
      </c>
      <c r="C13" s="150">
        <v>-426285610.78310001</v>
      </c>
      <c r="D13" s="502" t="s">
        <v>512</v>
      </c>
      <c r="E13" s="143"/>
    </row>
    <row r="14" spans="1:6" ht="15.75">
      <c r="A14" s="101"/>
      <c r="B14" s="151" t="s">
        <v>525</v>
      </c>
      <c r="C14" s="145">
        <v>-159929000.63609999</v>
      </c>
      <c r="D14" s="502" t="s">
        <v>513</v>
      </c>
      <c r="E14" s="143"/>
    </row>
    <row r="15" spans="1:6" ht="15.75">
      <c r="A15" s="101">
        <v>6</v>
      </c>
      <c r="B15" s="144" t="s">
        <v>47</v>
      </c>
      <c r="C15" s="496">
        <f>C12+C13</f>
        <v>8485353666.6539001</v>
      </c>
      <c r="D15" s="502"/>
      <c r="E15" s="143"/>
    </row>
    <row r="16" spans="1:6" ht="15.75">
      <c r="A16" s="101">
        <v>7</v>
      </c>
      <c r="B16" s="144" t="s">
        <v>48</v>
      </c>
      <c r="C16" s="145">
        <v>100738053.8611</v>
      </c>
      <c r="D16" s="502"/>
      <c r="E16" s="143"/>
    </row>
    <row r="17" spans="1:5" ht="15.75">
      <c r="A17" s="101">
        <v>8</v>
      </c>
      <c r="B17" s="285" t="s">
        <v>209</v>
      </c>
      <c r="C17" s="147">
        <v>56934467.355000004</v>
      </c>
      <c r="D17" s="502"/>
      <c r="E17" s="143"/>
    </row>
    <row r="18" spans="1:5" ht="15.75">
      <c r="A18" s="101">
        <v>9</v>
      </c>
      <c r="B18" s="144" t="s">
        <v>49</v>
      </c>
      <c r="C18" s="147">
        <v>130049276.84</v>
      </c>
      <c r="D18" s="502"/>
      <c r="E18" s="143"/>
    </row>
    <row r="19" spans="1:5" ht="15.75">
      <c r="A19" s="101">
        <v>9.1</v>
      </c>
      <c r="B19" s="151" t="s">
        <v>94</v>
      </c>
      <c r="C19" s="147">
        <v>12196364.18</v>
      </c>
      <c r="D19" s="502" t="s">
        <v>514</v>
      </c>
      <c r="E19" s="143"/>
    </row>
    <row r="20" spans="1:5" ht="15.75">
      <c r="A20" s="101">
        <v>9.1999999999999993</v>
      </c>
      <c r="B20" s="151" t="s">
        <v>95</v>
      </c>
      <c r="C20" s="145">
        <v>0</v>
      </c>
      <c r="D20" s="502" t="s">
        <v>515</v>
      </c>
      <c r="E20" s="143"/>
    </row>
    <row r="21" spans="1:5" ht="15.75">
      <c r="A21" s="101">
        <v>9.3000000000000007</v>
      </c>
      <c r="B21" s="259" t="s">
        <v>279</v>
      </c>
      <c r="C21" s="145">
        <v>0</v>
      </c>
      <c r="D21" s="502" t="s">
        <v>516</v>
      </c>
      <c r="E21" s="143"/>
    </row>
    <row r="22" spans="1:5" ht="15.75">
      <c r="A22" s="101">
        <v>10</v>
      </c>
      <c r="B22" s="144" t="s">
        <v>50</v>
      </c>
      <c r="C22" s="153">
        <v>363916827.85000002</v>
      </c>
      <c r="D22" s="503"/>
      <c r="E22" s="143"/>
    </row>
    <row r="23" spans="1:5" ht="15.75">
      <c r="A23" s="101">
        <v>10.1</v>
      </c>
      <c r="B23" s="497" t="s">
        <v>96</v>
      </c>
      <c r="C23" s="500">
        <v>78478520.159999996</v>
      </c>
      <c r="D23" s="502" t="s">
        <v>517</v>
      </c>
      <c r="E23" s="155"/>
    </row>
    <row r="24" spans="1:5">
      <c r="A24" s="101">
        <v>11</v>
      </c>
      <c r="B24" s="498" t="s">
        <v>51</v>
      </c>
      <c r="C24" s="500">
        <v>243188156.65540004</v>
      </c>
      <c r="D24" s="499"/>
      <c r="E24" s="143"/>
    </row>
    <row r="25" spans="1:5" ht="15">
      <c r="A25" s="101">
        <v>12</v>
      </c>
      <c r="B25" s="154" t="s">
        <v>52</v>
      </c>
      <c r="C25" s="501">
        <f>SUM(C6:C10,C15:C18,C22,C24)</f>
        <v>13764236167.868198</v>
      </c>
      <c r="D25" s="146"/>
      <c r="E25" s="143"/>
    </row>
    <row r="26" spans="1:5">
      <c r="A26" s="101">
        <v>13</v>
      </c>
      <c r="B26" s="144" t="s">
        <v>54</v>
      </c>
      <c r="C26" s="145">
        <v>199889172.36000001</v>
      </c>
      <c r="D26" s="146"/>
      <c r="E26" s="143"/>
    </row>
    <row r="27" spans="1:5">
      <c r="A27" s="101">
        <v>14</v>
      </c>
      <c r="B27" s="144" t="s">
        <v>55</v>
      </c>
      <c r="C27" s="145">
        <v>2181353485.6065001</v>
      </c>
      <c r="D27" s="146"/>
      <c r="E27" s="143"/>
    </row>
    <row r="28" spans="1:5">
      <c r="A28" s="101">
        <v>15</v>
      </c>
      <c r="B28" s="144" t="s">
        <v>56</v>
      </c>
      <c r="C28" s="145">
        <v>1878610035.5900002</v>
      </c>
      <c r="D28" s="146"/>
      <c r="E28" s="143"/>
    </row>
    <row r="29" spans="1:5">
      <c r="A29" s="101">
        <v>16</v>
      </c>
      <c r="B29" s="144" t="s">
        <v>57</v>
      </c>
      <c r="C29" s="145">
        <v>3727726497.8500004</v>
      </c>
      <c r="D29" s="146"/>
      <c r="E29" s="143"/>
    </row>
    <row r="30" spans="1:5">
      <c r="A30" s="101">
        <v>17</v>
      </c>
      <c r="B30" s="144" t="s">
        <v>58</v>
      </c>
      <c r="C30" s="145">
        <v>1619004125</v>
      </c>
      <c r="D30" s="146"/>
      <c r="E30" s="143"/>
    </row>
    <row r="31" spans="1:5">
      <c r="A31" s="101">
        <v>18</v>
      </c>
      <c r="B31" s="144" t="s">
        <v>59</v>
      </c>
      <c r="C31" s="145">
        <v>1940012770.4246001</v>
      </c>
      <c r="D31" s="146"/>
      <c r="E31" s="143"/>
    </row>
    <row r="32" spans="1:5">
      <c r="A32" s="101">
        <v>19</v>
      </c>
      <c r="B32" s="144" t="s">
        <v>60</v>
      </c>
      <c r="C32" s="145">
        <v>64223813.160000004</v>
      </c>
      <c r="D32" s="146"/>
      <c r="E32" s="143"/>
    </row>
    <row r="33" spans="1:5">
      <c r="A33" s="101">
        <v>20</v>
      </c>
      <c r="B33" s="144" t="s">
        <v>61</v>
      </c>
      <c r="C33" s="145">
        <v>240644370.98399997</v>
      </c>
      <c r="D33" s="146"/>
      <c r="E33" s="143"/>
    </row>
    <row r="34" spans="1:5" ht="15.75">
      <c r="A34" s="101"/>
      <c r="B34" s="156" t="s">
        <v>518</v>
      </c>
      <c r="C34" s="145">
        <v>18298461.973999999</v>
      </c>
      <c r="D34" s="504" t="s">
        <v>513</v>
      </c>
      <c r="E34" s="155"/>
    </row>
    <row r="35" spans="1:5" ht="15.75">
      <c r="A35" s="101">
        <v>21</v>
      </c>
      <c r="B35" s="152" t="s">
        <v>62</v>
      </c>
      <c r="C35" s="145">
        <v>414873000</v>
      </c>
      <c r="D35" s="504"/>
      <c r="E35" s="143"/>
    </row>
    <row r="36" spans="1:5" ht="15.75">
      <c r="A36" s="101">
        <v>21.1</v>
      </c>
      <c r="B36" s="156" t="s">
        <v>97</v>
      </c>
      <c r="C36" s="145">
        <v>380077200</v>
      </c>
      <c r="D36" s="505" t="s">
        <v>512</v>
      </c>
      <c r="E36" s="143"/>
    </row>
    <row r="37" spans="1:5" ht="15.75">
      <c r="A37" s="101">
        <v>22</v>
      </c>
      <c r="B37" s="154" t="s">
        <v>63</v>
      </c>
      <c r="C37" s="501">
        <f>SUM(C26:C33)+C35</f>
        <v>12266337270.975101</v>
      </c>
      <c r="D37" s="506"/>
      <c r="E37" s="143"/>
    </row>
    <row r="38" spans="1:5" ht="15.75">
      <c r="A38" s="101">
        <v>23</v>
      </c>
      <c r="B38" s="152" t="s">
        <v>65</v>
      </c>
      <c r="C38" s="145">
        <v>27993660.18</v>
      </c>
      <c r="D38" s="503" t="s">
        <v>519</v>
      </c>
      <c r="E38" s="143"/>
    </row>
    <row r="39" spans="1:5" ht="15.75">
      <c r="A39" s="101">
        <v>24</v>
      </c>
      <c r="B39" s="152" t="s">
        <v>66</v>
      </c>
      <c r="C39" s="145">
        <v>0</v>
      </c>
      <c r="D39" s="503"/>
      <c r="E39" s="143"/>
    </row>
    <row r="40" spans="1:5" ht="15.75">
      <c r="A40" s="101">
        <v>25</v>
      </c>
      <c r="B40" s="152" t="s">
        <v>67</v>
      </c>
      <c r="C40" s="145">
        <v>-1184864.2000000002</v>
      </c>
      <c r="D40" s="503" t="s">
        <v>520</v>
      </c>
      <c r="E40" s="143"/>
    </row>
    <row r="41" spans="1:5" ht="15.75">
      <c r="A41" s="101">
        <v>26</v>
      </c>
      <c r="B41" s="152" t="s">
        <v>68</v>
      </c>
      <c r="C41" s="145">
        <v>178530901.95999998</v>
      </c>
      <c r="D41" s="503" t="s">
        <v>521</v>
      </c>
      <c r="E41" s="143"/>
    </row>
    <row r="42" spans="1:5" ht="15.75">
      <c r="A42" s="101">
        <v>27</v>
      </c>
      <c r="B42" s="152" t="s">
        <v>69</v>
      </c>
      <c r="C42" s="145">
        <v>0</v>
      </c>
      <c r="D42" s="503"/>
      <c r="E42" s="155"/>
    </row>
    <row r="43" spans="1:5" ht="15.75">
      <c r="A43" s="101">
        <v>28</v>
      </c>
      <c r="B43" s="152" t="s">
        <v>70</v>
      </c>
      <c r="C43" s="145">
        <v>1265287964.2330985</v>
      </c>
      <c r="D43" s="503" t="s">
        <v>522</v>
      </c>
    </row>
    <row r="44" spans="1:5" ht="15.75">
      <c r="A44" s="101">
        <v>29</v>
      </c>
      <c r="B44" s="152" t="s">
        <v>71</v>
      </c>
      <c r="C44" s="145">
        <v>27271234.720000003</v>
      </c>
      <c r="D44" s="503" t="s">
        <v>523</v>
      </c>
    </row>
    <row r="45" spans="1:5" ht="16.5" thickBot="1">
      <c r="A45" s="157">
        <v>30</v>
      </c>
      <c r="B45" s="158" t="s">
        <v>277</v>
      </c>
      <c r="C45" s="507">
        <f>SUM(C38:C44)</f>
        <v>1497898896.8930986</v>
      </c>
      <c r="D45" s="50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4" t="str">
        <f>'Info '!C2</f>
        <v>Bank of Georgia</v>
      </c>
    </row>
    <row r="2" spans="1:19">
      <c r="A2" s="2" t="s">
        <v>36</v>
      </c>
      <c r="B2" s="532">
        <f>'1. key ratios '!B2</f>
        <v>43465</v>
      </c>
    </row>
    <row r="4" spans="1:19" ht="26.25" thickBot="1">
      <c r="A4" s="4" t="s">
        <v>259</v>
      </c>
      <c r="B4" s="309" t="s">
        <v>385</v>
      </c>
    </row>
    <row r="5" spans="1:19" s="295" customFormat="1">
      <c r="A5" s="290"/>
      <c r="B5" s="291"/>
      <c r="C5" s="292" t="s">
        <v>0</v>
      </c>
      <c r="D5" s="292" t="s">
        <v>1</v>
      </c>
      <c r="E5" s="292" t="s">
        <v>2</v>
      </c>
      <c r="F5" s="292" t="s">
        <v>3</v>
      </c>
      <c r="G5" s="292" t="s">
        <v>4</v>
      </c>
      <c r="H5" s="292" t="s">
        <v>10</v>
      </c>
      <c r="I5" s="292" t="s">
        <v>13</v>
      </c>
      <c r="J5" s="292" t="s">
        <v>14</v>
      </c>
      <c r="K5" s="292" t="s">
        <v>15</v>
      </c>
      <c r="L5" s="292" t="s">
        <v>16</v>
      </c>
      <c r="M5" s="292" t="s">
        <v>17</v>
      </c>
      <c r="N5" s="292" t="s">
        <v>18</v>
      </c>
      <c r="O5" s="292" t="s">
        <v>368</v>
      </c>
      <c r="P5" s="292" t="s">
        <v>369</v>
      </c>
      <c r="Q5" s="292" t="s">
        <v>370</v>
      </c>
      <c r="R5" s="293" t="s">
        <v>371</v>
      </c>
      <c r="S5" s="294" t="s">
        <v>372</v>
      </c>
    </row>
    <row r="6" spans="1:19" s="295" customFormat="1" ht="99" customHeight="1">
      <c r="A6" s="296"/>
      <c r="B6" s="563" t="s">
        <v>373</v>
      </c>
      <c r="C6" s="559">
        <v>0</v>
      </c>
      <c r="D6" s="560"/>
      <c r="E6" s="559">
        <v>0.2</v>
      </c>
      <c r="F6" s="560"/>
      <c r="G6" s="559">
        <v>0.35</v>
      </c>
      <c r="H6" s="560"/>
      <c r="I6" s="559">
        <v>0.5</v>
      </c>
      <c r="J6" s="560"/>
      <c r="K6" s="559">
        <v>0.75</v>
      </c>
      <c r="L6" s="560"/>
      <c r="M6" s="559">
        <v>1</v>
      </c>
      <c r="N6" s="560"/>
      <c r="O6" s="559">
        <v>1.5</v>
      </c>
      <c r="P6" s="560"/>
      <c r="Q6" s="559">
        <v>2.5</v>
      </c>
      <c r="R6" s="560"/>
      <c r="S6" s="561" t="s">
        <v>258</v>
      </c>
    </row>
    <row r="7" spans="1:19" s="295" customFormat="1" ht="30.75" customHeight="1">
      <c r="A7" s="296"/>
      <c r="B7" s="564"/>
      <c r="C7" s="286" t="s">
        <v>261</v>
      </c>
      <c r="D7" s="286" t="s">
        <v>260</v>
      </c>
      <c r="E7" s="286" t="s">
        <v>261</v>
      </c>
      <c r="F7" s="286" t="s">
        <v>260</v>
      </c>
      <c r="G7" s="286" t="s">
        <v>261</v>
      </c>
      <c r="H7" s="286" t="s">
        <v>260</v>
      </c>
      <c r="I7" s="286" t="s">
        <v>261</v>
      </c>
      <c r="J7" s="286" t="s">
        <v>260</v>
      </c>
      <c r="K7" s="286" t="s">
        <v>261</v>
      </c>
      <c r="L7" s="286" t="s">
        <v>260</v>
      </c>
      <c r="M7" s="286" t="s">
        <v>261</v>
      </c>
      <c r="N7" s="286" t="s">
        <v>260</v>
      </c>
      <c r="O7" s="286" t="s">
        <v>261</v>
      </c>
      <c r="P7" s="286" t="s">
        <v>260</v>
      </c>
      <c r="Q7" s="286" t="s">
        <v>261</v>
      </c>
      <c r="R7" s="286" t="s">
        <v>260</v>
      </c>
      <c r="S7" s="562"/>
    </row>
    <row r="8" spans="1:19" s="161" customFormat="1">
      <c r="A8" s="159">
        <v>1</v>
      </c>
      <c r="B8" s="1" t="s">
        <v>101</v>
      </c>
      <c r="C8" s="160">
        <v>1256555533.0799999</v>
      </c>
      <c r="D8" s="160"/>
      <c r="E8" s="160">
        <v>0</v>
      </c>
      <c r="F8" s="160"/>
      <c r="G8" s="160">
        <v>0</v>
      </c>
      <c r="H8" s="160"/>
      <c r="I8" s="160">
        <v>0</v>
      </c>
      <c r="J8" s="160"/>
      <c r="K8" s="160">
        <v>0</v>
      </c>
      <c r="L8" s="160"/>
      <c r="M8" s="160">
        <v>1239895233.0699999</v>
      </c>
      <c r="N8" s="160"/>
      <c r="O8" s="160">
        <v>0</v>
      </c>
      <c r="P8" s="160"/>
      <c r="Q8" s="160">
        <v>0</v>
      </c>
      <c r="R8" s="160"/>
      <c r="S8" s="310">
        <f>$C$6*SUM(C8:D8)+$E$6*SUM(E8:F8)+$G$6*SUM(G8:H8)+$I$6*SUM(I8:J8)+$K$6*SUM(K8:L8)+$M$6*SUM(M8:N8)+$O$6*SUM(O8:P8)+$Q$6*SUM(Q8:R8)</f>
        <v>1239895233.0699999</v>
      </c>
    </row>
    <row r="9" spans="1:19" s="161" customFormat="1">
      <c r="A9" s="159">
        <v>2</v>
      </c>
      <c r="B9" s="1" t="s">
        <v>102</v>
      </c>
      <c r="C9" s="160">
        <v>0</v>
      </c>
      <c r="D9" s="160"/>
      <c r="E9" s="160">
        <v>0</v>
      </c>
      <c r="F9" s="160"/>
      <c r="G9" s="160">
        <v>0</v>
      </c>
      <c r="H9" s="160"/>
      <c r="I9" s="160">
        <v>0</v>
      </c>
      <c r="J9" s="160"/>
      <c r="K9" s="160">
        <v>0</v>
      </c>
      <c r="L9" s="160"/>
      <c r="M9" s="160">
        <v>0</v>
      </c>
      <c r="N9" s="160"/>
      <c r="O9" s="160">
        <v>0</v>
      </c>
      <c r="P9" s="160"/>
      <c r="Q9" s="160">
        <v>0</v>
      </c>
      <c r="R9" s="160"/>
      <c r="S9" s="310">
        <f t="shared" ref="S9:S21" si="0">$C$6*SUM(C9:D9)+$E$6*SUM(E9:F9)+$G$6*SUM(G9:H9)+$I$6*SUM(I9:J9)+$K$6*SUM(K9:L9)+$M$6*SUM(M9:N9)+$O$6*SUM(O9:P9)+$Q$6*SUM(Q9:R9)</f>
        <v>0</v>
      </c>
    </row>
    <row r="10" spans="1:19" s="161" customFormat="1">
      <c r="A10" s="159">
        <v>3</v>
      </c>
      <c r="B10" s="1" t="s">
        <v>280</v>
      </c>
      <c r="C10" s="160">
        <v>0</v>
      </c>
      <c r="D10" s="160"/>
      <c r="E10" s="160">
        <v>0</v>
      </c>
      <c r="F10" s="160"/>
      <c r="G10" s="160">
        <v>0</v>
      </c>
      <c r="H10" s="160"/>
      <c r="I10" s="160">
        <v>0</v>
      </c>
      <c r="J10" s="160"/>
      <c r="K10" s="160">
        <v>0</v>
      </c>
      <c r="L10" s="160"/>
      <c r="M10" s="160">
        <v>0</v>
      </c>
      <c r="N10" s="160"/>
      <c r="O10" s="160">
        <v>0</v>
      </c>
      <c r="P10" s="160"/>
      <c r="Q10" s="160">
        <v>0</v>
      </c>
      <c r="R10" s="160"/>
      <c r="S10" s="310">
        <f t="shared" si="0"/>
        <v>0</v>
      </c>
    </row>
    <row r="11" spans="1:19" s="161" customFormat="1">
      <c r="A11" s="159">
        <v>4</v>
      </c>
      <c r="B11" s="1" t="s">
        <v>103</v>
      </c>
      <c r="C11" s="160">
        <v>0</v>
      </c>
      <c r="D11" s="160"/>
      <c r="E11" s="160">
        <v>0</v>
      </c>
      <c r="F11" s="160"/>
      <c r="G11" s="160">
        <v>0</v>
      </c>
      <c r="H11" s="160"/>
      <c r="I11" s="160">
        <v>0</v>
      </c>
      <c r="J11" s="160"/>
      <c r="K11" s="160">
        <v>0</v>
      </c>
      <c r="L11" s="160"/>
      <c r="M11" s="160">
        <v>0</v>
      </c>
      <c r="N11" s="160"/>
      <c r="O11" s="160">
        <v>0</v>
      </c>
      <c r="P11" s="160"/>
      <c r="Q11" s="160">
        <v>0</v>
      </c>
      <c r="R11" s="160"/>
      <c r="S11" s="310">
        <f t="shared" si="0"/>
        <v>0</v>
      </c>
    </row>
    <row r="12" spans="1:19" s="161" customFormat="1">
      <c r="A12" s="159">
        <v>5</v>
      </c>
      <c r="B12" s="1" t="s">
        <v>104</v>
      </c>
      <c r="C12" s="160">
        <v>740342259.55200005</v>
      </c>
      <c r="D12" s="160"/>
      <c r="E12" s="160">
        <v>0</v>
      </c>
      <c r="F12" s="160"/>
      <c r="G12" s="160">
        <v>0</v>
      </c>
      <c r="H12" s="160"/>
      <c r="I12" s="160">
        <v>0</v>
      </c>
      <c r="J12" s="160"/>
      <c r="K12" s="160">
        <v>0</v>
      </c>
      <c r="L12" s="160"/>
      <c r="M12" s="160">
        <v>0</v>
      </c>
      <c r="N12" s="160"/>
      <c r="O12" s="160">
        <v>0</v>
      </c>
      <c r="P12" s="160"/>
      <c r="Q12" s="160">
        <v>0</v>
      </c>
      <c r="R12" s="160"/>
      <c r="S12" s="310">
        <f t="shared" si="0"/>
        <v>0</v>
      </c>
    </row>
    <row r="13" spans="1:19" s="161" customFormat="1">
      <c r="A13" s="159">
        <v>6</v>
      </c>
      <c r="B13" s="1" t="s">
        <v>105</v>
      </c>
      <c r="C13" s="160"/>
      <c r="D13" s="160"/>
      <c r="E13" s="160">
        <v>583953959.4892</v>
      </c>
      <c r="F13" s="160"/>
      <c r="G13" s="160">
        <v>0</v>
      </c>
      <c r="H13" s="160"/>
      <c r="I13" s="160">
        <v>95497807.623305306</v>
      </c>
      <c r="J13" s="160"/>
      <c r="K13" s="160">
        <v>0</v>
      </c>
      <c r="L13" s="160"/>
      <c r="M13" s="160">
        <v>331247.73337410018</v>
      </c>
      <c r="N13" s="160"/>
      <c r="O13" s="160">
        <v>50365.95</v>
      </c>
      <c r="P13" s="160"/>
      <c r="Q13" s="160">
        <v>0</v>
      </c>
      <c r="R13" s="160"/>
      <c r="S13" s="310">
        <f t="shared" si="0"/>
        <v>164946492.36786675</v>
      </c>
    </row>
    <row r="14" spans="1:19" s="161" customFormat="1">
      <c r="A14" s="159">
        <v>7</v>
      </c>
      <c r="B14" s="1" t="s">
        <v>106</v>
      </c>
      <c r="C14" s="160"/>
      <c r="D14" s="160"/>
      <c r="E14" s="160">
        <v>0</v>
      </c>
      <c r="F14" s="160"/>
      <c r="G14" s="160">
        <v>0</v>
      </c>
      <c r="H14" s="160"/>
      <c r="I14" s="160">
        <v>0</v>
      </c>
      <c r="J14" s="160"/>
      <c r="K14" s="160">
        <v>0</v>
      </c>
      <c r="L14" s="160"/>
      <c r="M14" s="160">
        <v>2773374210.5508699</v>
      </c>
      <c r="N14" s="160">
        <v>557050857.66026998</v>
      </c>
      <c r="O14" s="160">
        <v>73356235.362130001</v>
      </c>
      <c r="P14" s="160"/>
      <c r="Q14" s="160">
        <v>0</v>
      </c>
      <c r="R14" s="160"/>
      <c r="S14" s="310">
        <f t="shared" si="0"/>
        <v>3440459421.2543344</v>
      </c>
    </row>
    <row r="15" spans="1:19" s="161" customFormat="1">
      <c r="A15" s="159">
        <v>8</v>
      </c>
      <c r="B15" s="1" t="s">
        <v>107</v>
      </c>
      <c r="C15" s="160"/>
      <c r="D15" s="160"/>
      <c r="E15" s="160">
        <v>0</v>
      </c>
      <c r="F15" s="160"/>
      <c r="G15" s="160">
        <v>0</v>
      </c>
      <c r="H15" s="160"/>
      <c r="I15" s="160">
        <v>0</v>
      </c>
      <c r="J15" s="160"/>
      <c r="K15" s="160">
        <v>3225704598.2198</v>
      </c>
      <c r="L15" s="160">
        <v>118510716.78715</v>
      </c>
      <c r="M15" s="160">
        <v>0</v>
      </c>
      <c r="N15" s="160">
        <v>0</v>
      </c>
      <c r="O15" s="160">
        <v>0</v>
      </c>
      <c r="P15" s="160"/>
      <c r="Q15" s="160">
        <v>0</v>
      </c>
      <c r="R15" s="160"/>
      <c r="S15" s="310">
        <f t="shared" si="0"/>
        <v>2508161486.2552123</v>
      </c>
    </row>
    <row r="16" spans="1:19" s="161" customFormat="1">
      <c r="A16" s="159">
        <v>9</v>
      </c>
      <c r="B16" s="1" t="s">
        <v>108</v>
      </c>
      <c r="C16" s="160"/>
      <c r="D16" s="160"/>
      <c r="E16" s="160">
        <v>0</v>
      </c>
      <c r="F16" s="160"/>
      <c r="G16" s="160">
        <v>1553064612.046</v>
      </c>
      <c r="H16" s="160"/>
      <c r="I16" s="160">
        <v>0</v>
      </c>
      <c r="J16" s="160"/>
      <c r="K16" s="160">
        <v>0</v>
      </c>
      <c r="L16" s="160"/>
      <c r="M16" s="160">
        <v>0</v>
      </c>
      <c r="N16" s="160"/>
      <c r="O16" s="160">
        <v>0</v>
      </c>
      <c r="P16" s="160"/>
      <c r="Q16" s="160">
        <v>0</v>
      </c>
      <c r="R16" s="160"/>
      <c r="S16" s="310">
        <f t="shared" si="0"/>
        <v>543572614.21609998</v>
      </c>
    </row>
    <row r="17" spans="1:19" s="161" customFormat="1">
      <c r="A17" s="159">
        <v>10</v>
      </c>
      <c r="B17" s="1" t="s">
        <v>109</v>
      </c>
      <c r="C17" s="160"/>
      <c r="D17" s="160"/>
      <c r="E17" s="160">
        <v>0</v>
      </c>
      <c r="F17" s="160"/>
      <c r="G17" s="160">
        <v>0</v>
      </c>
      <c r="H17" s="160"/>
      <c r="I17" s="160">
        <v>11139642.613242622</v>
      </c>
      <c r="J17" s="160"/>
      <c r="K17" s="160">
        <v>0</v>
      </c>
      <c r="L17" s="160"/>
      <c r="M17" s="160">
        <v>103719444.24083738</v>
      </c>
      <c r="N17" s="160"/>
      <c r="O17" s="160">
        <v>7678691.9111199984</v>
      </c>
      <c r="P17" s="160"/>
      <c r="Q17" s="160">
        <v>0</v>
      </c>
      <c r="R17" s="160"/>
      <c r="S17" s="310">
        <f t="shared" si="0"/>
        <v>120807303.41413869</v>
      </c>
    </row>
    <row r="18" spans="1:19" s="161" customFormat="1">
      <c r="A18" s="159">
        <v>11</v>
      </c>
      <c r="B18" s="1" t="s">
        <v>110</v>
      </c>
      <c r="C18" s="160"/>
      <c r="D18" s="160"/>
      <c r="E18" s="160">
        <v>0</v>
      </c>
      <c r="F18" s="160"/>
      <c r="G18" s="160">
        <v>0</v>
      </c>
      <c r="H18" s="160"/>
      <c r="I18" s="160">
        <v>0</v>
      </c>
      <c r="J18" s="160"/>
      <c r="K18" s="160">
        <v>0</v>
      </c>
      <c r="L18" s="160"/>
      <c r="M18" s="160">
        <v>699812274.83440006</v>
      </c>
      <c r="N18" s="160"/>
      <c r="O18" s="160">
        <v>286861830.01550001</v>
      </c>
      <c r="P18" s="160"/>
      <c r="Q18" s="160">
        <v>27935707.205282301</v>
      </c>
      <c r="R18" s="160"/>
      <c r="S18" s="310">
        <f t="shared" si="0"/>
        <v>1199944287.8708558</v>
      </c>
    </row>
    <row r="19" spans="1:19" s="161" customFormat="1">
      <c r="A19" s="159">
        <v>12</v>
      </c>
      <c r="B19" s="1" t="s">
        <v>111</v>
      </c>
      <c r="C19" s="160"/>
      <c r="D19" s="160"/>
      <c r="E19" s="160">
        <v>0</v>
      </c>
      <c r="F19" s="160"/>
      <c r="G19" s="160">
        <v>0</v>
      </c>
      <c r="H19" s="160"/>
      <c r="I19" s="160">
        <v>0</v>
      </c>
      <c r="J19" s="160"/>
      <c r="K19" s="160">
        <v>0</v>
      </c>
      <c r="L19" s="160"/>
      <c r="M19" s="160">
        <v>0</v>
      </c>
      <c r="N19" s="160"/>
      <c r="O19" s="160">
        <v>0</v>
      </c>
      <c r="P19" s="160"/>
      <c r="Q19" s="160">
        <v>0</v>
      </c>
      <c r="R19" s="160"/>
      <c r="S19" s="310">
        <f t="shared" si="0"/>
        <v>0</v>
      </c>
    </row>
    <row r="20" spans="1:19" s="161" customFormat="1">
      <c r="A20" s="159">
        <v>13</v>
      </c>
      <c r="B20" s="1" t="s">
        <v>257</v>
      </c>
      <c r="C20" s="160"/>
      <c r="D20" s="160"/>
      <c r="E20" s="160">
        <v>0</v>
      </c>
      <c r="F20" s="160"/>
      <c r="G20" s="160">
        <v>0</v>
      </c>
      <c r="H20" s="160"/>
      <c r="I20" s="160">
        <v>0</v>
      </c>
      <c r="J20" s="160"/>
      <c r="K20" s="160">
        <v>0</v>
      </c>
      <c r="L20" s="160"/>
      <c r="M20" s="160">
        <v>0</v>
      </c>
      <c r="N20" s="160"/>
      <c r="O20" s="160">
        <v>0</v>
      </c>
      <c r="P20" s="160"/>
      <c r="Q20" s="160">
        <v>0</v>
      </c>
      <c r="R20" s="160"/>
      <c r="S20" s="310">
        <f t="shared" si="0"/>
        <v>0</v>
      </c>
    </row>
    <row r="21" spans="1:19" s="161" customFormat="1">
      <c r="A21" s="159">
        <v>14</v>
      </c>
      <c r="B21" s="1" t="s">
        <v>113</v>
      </c>
      <c r="C21" s="160">
        <v>506582333.96000004</v>
      </c>
      <c r="D21" s="160"/>
      <c r="E21" s="160">
        <v>0</v>
      </c>
      <c r="F21" s="160"/>
      <c r="G21" s="160">
        <v>0</v>
      </c>
      <c r="H21" s="160"/>
      <c r="I21" s="160">
        <v>0</v>
      </c>
      <c r="J21" s="160"/>
      <c r="K21" s="160">
        <v>0</v>
      </c>
      <c r="L21" s="160"/>
      <c r="M21" s="160">
        <v>530270394.09223974</v>
      </c>
      <c r="N21" s="160"/>
      <c r="O21" s="160">
        <v>0</v>
      </c>
      <c r="P21" s="160"/>
      <c r="Q21" s="160">
        <v>117852912.65999998</v>
      </c>
      <c r="R21" s="160"/>
      <c r="S21" s="310">
        <f t="shared" si="0"/>
        <v>824902675.74223971</v>
      </c>
    </row>
    <row r="22" spans="1:19" ht="13.5" thickBot="1">
      <c r="A22" s="162"/>
      <c r="B22" s="163" t="s">
        <v>114</v>
      </c>
      <c r="C22" s="164">
        <f>SUM(C8:C21)</f>
        <v>2503480126.592</v>
      </c>
      <c r="D22" s="164">
        <f t="shared" ref="D22:J22" si="1">SUM(D8:D21)</f>
        <v>0</v>
      </c>
      <c r="E22" s="164">
        <f t="shared" si="1"/>
        <v>583953959.4892</v>
      </c>
      <c r="F22" s="164">
        <f t="shared" si="1"/>
        <v>0</v>
      </c>
      <c r="G22" s="164">
        <f t="shared" si="1"/>
        <v>1553064612.046</v>
      </c>
      <c r="H22" s="164">
        <f t="shared" si="1"/>
        <v>0</v>
      </c>
      <c r="I22" s="164">
        <f t="shared" si="1"/>
        <v>106637450.23654793</v>
      </c>
      <c r="J22" s="164">
        <f t="shared" si="1"/>
        <v>0</v>
      </c>
      <c r="K22" s="164">
        <f t="shared" ref="K22:S22" si="2">SUM(K8:K21)</f>
        <v>3225704598.2198</v>
      </c>
      <c r="L22" s="164">
        <f t="shared" si="2"/>
        <v>118510716.78715</v>
      </c>
      <c r="M22" s="164">
        <f t="shared" si="2"/>
        <v>5347402804.5217209</v>
      </c>
      <c r="N22" s="164">
        <f t="shared" si="2"/>
        <v>557050857.66026998</v>
      </c>
      <c r="O22" s="164">
        <f t="shared" si="2"/>
        <v>367947123.23874998</v>
      </c>
      <c r="P22" s="164">
        <f t="shared" si="2"/>
        <v>0</v>
      </c>
      <c r="Q22" s="164">
        <f t="shared" si="2"/>
        <v>145788619.8652823</v>
      </c>
      <c r="R22" s="164">
        <f t="shared" si="2"/>
        <v>0</v>
      </c>
      <c r="S22" s="311">
        <f t="shared" si="2"/>
        <v>10042689514.190748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4" t="str">
        <f>'Info '!C2</f>
        <v>Bank of Georgia</v>
      </c>
    </row>
    <row r="2" spans="1:22">
      <c r="A2" s="2" t="s">
        <v>36</v>
      </c>
      <c r="B2" s="532">
        <f>'1. key ratios '!B2</f>
        <v>43465</v>
      </c>
    </row>
    <row r="4" spans="1:22" ht="13.5" thickBot="1">
      <c r="A4" s="4" t="s">
        <v>376</v>
      </c>
      <c r="B4" s="165" t="s">
        <v>100</v>
      </c>
      <c r="V4" s="56" t="s">
        <v>78</v>
      </c>
    </row>
    <row r="5" spans="1:22" ht="12.75" customHeight="1">
      <c r="A5" s="166"/>
      <c r="B5" s="167"/>
      <c r="C5" s="565" t="s">
        <v>288</v>
      </c>
      <c r="D5" s="566"/>
      <c r="E5" s="566"/>
      <c r="F5" s="566"/>
      <c r="G5" s="566"/>
      <c r="H5" s="566"/>
      <c r="I5" s="566"/>
      <c r="J5" s="566"/>
      <c r="K5" s="566"/>
      <c r="L5" s="567"/>
      <c r="M5" s="568" t="s">
        <v>289</v>
      </c>
      <c r="N5" s="569"/>
      <c r="O5" s="569"/>
      <c r="P5" s="569"/>
      <c r="Q5" s="569"/>
      <c r="R5" s="569"/>
      <c r="S5" s="570"/>
      <c r="T5" s="573" t="s">
        <v>374</v>
      </c>
      <c r="U5" s="573" t="s">
        <v>375</v>
      </c>
      <c r="V5" s="571" t="s">
        <v>126</v>
      </c>
    </row>
    <row r="6" spans="1:22" s="107" customFormat="1" ht="102">
      <c r="A6" s="104"/>
      <c r="B6" s="168"/>
      <c r="C6" s="169" t="s">
        <v>115</v>
      </c>
      <c r="D6" s="262" t="s">
        <v>116</v>
      </c>
      <c r="E6" s="196" t="s">
        <v>291</v>
      </c>
      <c r="F6" s="196" t="s">
        <v>292</v>
      </c>
      <c r="G6" s="262" t="s">
        <v>295</v>
      </c>
      <c r="H6" s="262" t="s">
        <v>290</v>
      </c>
      <c r="I6" s="262" t="s">
        <v>117</v>
      </c>
      <c r="J6" s="262" t="s">
        <v>118</v>
      </c>
      <c r="K6" s="170" t="s">
        <v>119</v>
      </c>
      <c r="L6" s="171" t="s">
        <v>120</v>
      </c>
      <c r="M6" s="169" t="s">
        <v>293</v>
      </c>
      <c r="N6" s="170" t="s">
        <v>121</v>
      </c>
      <c r="O6" s="170" t="s">
        <v>122</v>
      </c>
      <c r="P6" s="170" t="s">
        <v>123</v>
      </c>
      <c r="Q6" s="170" t="s">
        <v>124</v>
      </c>
      <c r="R6" s="170" t="s">
        <v>125</v>
      </c>
      <c r="S6" s="288" t="s">
        <v>294</v>
      </c>
      <c r="T6" s="574"/>
      <c r="U6" s="574"/>
      <c r="V6" s="572"/>
    </row>
    <row r="7" spans="1:22" s="161" customFormat="1">
      <c r="A7" s="172">
        <v>1</v>
      </c>
      <c r="B7" s="1" t="s">
        <v>101</v>
      </c>
      <c r="C7" s="173"/>
      <c r="D7" s="160">
        <v>0</v>
      </c>
      <c r="E7" s="160"/>
      <c r="F7" s="160"/>
      <c r="G7" s="160"/>
      <c r="H7" s="160"/>
      <c r="I7" s="160"/>
      <c r="J7" s="160"/>
      <c r="K7" s="160"/>
      <c r="L7" s="174"/>
      <c r="M7" s="173">
        <v>0</v>
      </c>
      <c r="N7" s="160"/>
      <c r="O7" s="160"/>
      <c r="P7" s="160"/>
      <c r="Q7" s="160"/>
      <c r="R7" s="160">
        <v>0</v>
      </c>
      <c r="S7" s="174"/>
      <c r="T7" s="297"/>
      <c r="U7" s="297"/>
      <c r="V7" s="175">
        <f>SUM(C7:S7)</f>
        <v>0</v>
      </c>
    </row>
    <row r="8" spans="1:22" s="161" customFormat="1">
      <c r="A8" s="172">
        <v>2</v>
      </c>
      <c r="B8" s="1" t="s">
        <v>102</v>
      </c>
      <c r="C8" s="173"/>
      <c r="D8" s="160">
        <v>0</v>
      </c>
      <c r="E8" s="160"/>
      <c r="F8" s="160"/>
      <c r="G8" s="160"/>
      <c r="H8" s="160"/>
      <c r="I8" s="160"/>
      <c r="J8" s="160"/>
      <c r="K8" s="160"/>
      <c r="L8" s="174"/>
      <c r="M8" s="173"/>
      <c r="N8" s="160"/>
      <c r="O8" s="160"/>
      <c r="P8" s="160"/>
      <c r="Q8" s="160"/>
      <c r="R8" s="160">
        <v>0</v>
      </c>
      <c r="S8" s="174"/>
      <c r="T8" s="297"/>
      <c r="U8" s="297"/>
      <c r="V8" s="175">
        <f t="shared" ref="V8:V20" si="0">SUM(C8:S8)</f>
        <v>0</v>
      </c>
    </row>
    <row r="9" spans="1:22" s="161" customFormat="1">
      <c r="A9" s="172">
        <v>3</v>
      </c>
      <c r="B9" s="1" t="s">
        <v>281</v>
      </c>
      <c r="C9" s="173"/>
      <c r="D9" s="160">
        <v>0</v>
      </c>
      <c r="E9" s="160"/>
      <c r="F9" s="160"/>
      <c r="G9" s="160"/>
      <c r="H9" s="160"/>
      <c r="I9" s="160"/>
      <c r="J9" s="160"/>
      <c r="K9" s="160"/>
      <c r="L9" s="174"/>
      <c r="M9" s="173"/>
      <c r="N9" s="160"/>
      <c r="O9" s="160"/>
      <c r="P9" s="160"/>
      <c r="Q9" s="160"/>
      <c r="R9" s="160">
        <v>0</v>
      </c>
      <c r="S9" s="174"/>
      <c r="T9" s="297"/>
      <c r="U9" s="297"/>
      <c r="V9" s="175">
        <f t="shared" si="0"/>
        <v>0</v>
      </c>
    </row>
    <row r="10" spans="1:22" s="161" customFormat="1">
      <c r="A10" s="172">
        <v>4</v>
      </c>
      <c r="B10" s="1" t="s">
        <v>103</v>
      </c>
      <c r="C10" s="173"/>
      <c r="D10" s="160">
        <v>0</v>
      </c>
      <c r="E10" s="160"/>
      <c r="F10" s="160"/>
      <c r="G10" s="160"/>
      <c r="H10" s="160"/>
      <c r="I10" s="160"/>
      <c r="J10" s="160"/>
      <c r="K10" s="160"/>
      <c r="L10" s="174"/>
      <c r="M10" s="173"/>
      <c r="N10" s="160"/>
      <c r="O10" s="160"/>
      <c r="P10" s="160"/>
      <c r="Q10" s="160"/>
      <c r="R10" s="160">
        <v>0</v>
      </c>
      <c r="S10" s="174"/>
      <c r="T10" s="297"/>
      <c r="U10" s="297"/>
      <c r="V10" s="175">
        <f t="shared" si="0"/>
        <v>0</v>
      </c>
    </row>
    <row r="11" spans="1:22" s="161" customFormat="1">
      <c r="A11" s="172">
        <v>5</v>
      </c>
      <c r="B11" s="1" t="s">
        <v>104</v>
      </c>
      <c r="C11" s="173"/>
      <c r="D11" s="160">
        <v>0</v>
      </c>
      <c r="E11" s="160"/>
      <c r="F11" s="160"/>
      <c r="G11" s="160"/>
      <c r="H11" s="160"/>
      <c r="I11" s="160"/>
      <c r="J11" s="160"/>
      <c r="K11" s="160"/>
      <c r="L11" s="174"/>
      <c r="M11" s="173"/>
      <c r="N11" s="160"/>
      <c r="O11" s="160"/>
      <c r="P11" s="160"/>
      <c r="Q11" s="160"/>
      <c r="R11" s="160">
        <v>0</v>
      </c>
      <c r="S11" s="174"/>
      <c r="T11" s="297"/>
      <c r="U11" s="297"/>
      <c r="V11" s="175">
        <f t="shared" si="0"/>
        <v>0</v>
      </c>
    </row>
    <row r="12" spans="1:22" s="161" customFormat="1">
      <c r="A12" s="172">
        <v>6</v>
      </c>
      <c r="B12" s="1" t="s">
        <v>105</v>
      </c>
      <c r="C12" s="173"/>
      <c r="D12" s="160">
        <v>0</v>
      </c>
      <c r="E12" s="160"/>
      <c r="F12" s="160"/>
      <c r="G12" s="160"/>
      <c r="H12" s="160"/>
      <c r="I12" s="160"/>
      <c r="J12" s="160"/>
      <c r="K12" s="160"/>
      <c r="L12" s="174"/>
      <c r="M12" s="173"/>
      <c r="N12" s="160"/>
      <c r="O12" s="160"/>
      <c r="P12" s="160"/>
      <c r="Q12" s="160"/>
      <c r="R12" s="160">
        <v>0</v>
      </c>
      <c r="S12" s="174"/>
      <c r="T12" s="297"/>
      <c r="U12" s="297"/>
      <c r="V12" s="175">
        <f t="shared" si="0"/>
        <v>0</v>
      </c>
    </row>
    <row r="13" spans="1:22" s="161" customFormat="1">
      <c r="A13" s="172">
        <v>7</v>
      </c>
      <c r="B13" s="1" t="s">
        <v>106</v>
      </c>
      <c r="C13" s="173"/>
      <c r="D13" s="160">
        <v>169676565.75599998</v>
      </c>
      <c r="E13" s="160"/>
      <c r="F13" s="160"/>
      <c r="G13" s="160"/>
      <c r="H13" s="160"/>
      <c r="I13" s="160"/>
      <c r="J13" s="160"/>
      <c r="K13" s="160"/>
      <c r="L13" s="174"/>
      <c r="M13" s="173"/>
      <c r="N13" s="160"/>
      <c r="O13" s="160"/>
      <c r="P13" s="160"/>
      <c r="Q13" s="160"/>
      <c r="R13" s="160">
        <v>89456827.270800009</v>
      </c>
      <c r="S13" s="174"/>
      <c r="T13" s="297"/>
      <c r="U13" s="297"/>
      <c r="V13" s="175">
        <f t="shared" si="0"/>
        <v>259133393.02679998</v>
      </c>
    </row>
    <row r="14" spans="1:22" s="161" customFormat="1">
      <c r="A14" s="172">
        <v>8</v>
      </c>
      <c r="B14" s="1" t="s">
        <v>107</v>
      </c>
      <c r="C14" s="173"/>
      <c r="D14" s="160">
        <v>30773579.9745</v>
      </c>
      <c r="E14" s="160"/>
      <c r="F14" s="160"/>
      <c r="G14" s="160"/>
      <c r="H14" s="160"/>
      <c r="I14" s="160"/>
      <c r="J14" s="160">
        <v>0</v>
      </c>
      <c r="K14" s="160"/>
      <c r="L14" s="174"/>
      <c r="M14" s="173"/>
      <c r="N14" s="160"/>
      <c r="O14" s="160"/>
      <c r="P14" s="160"/>
      <c r="Q14" s="160"/>
      <c r="R14" s="160">
        <v>0</v>
      </c>
      <c r="S14" s="174"/>
      <c r="T14" s="297"/>
      <c r="U14" s="297"/>
      <c r="V14" s="175">
        <f t="shared" si="0"/>
        <v>30773579.9745</v>
      </c>
    </row>
    <row r="15" spans="1:22" s="161" customFormat="1">
      <c r="A15" s="172">
        <v>9</v>
      </c>
      <c r="B15" s="1" t="s">
        <v>108</v>
      </c>
      <c r="C15" s="173"/>
      <c r="D15" s="160">
        <v>508131.69390000001</v>
      </c>
      <c r="E15" s="160"/>
      <c r="F15" s="160"/>
      <c r="G15" s="160"/>
      <c r="H15" s="160"/>
      <c r="I15" s="160"/>
      <c r="J15" s="160"/>
      <c r="K15" s="160"/>
      <c r="L15" s="174"/>
      <c r="M15" s="173"/>
      <c r="N15" s="160"/>
      <c r="O15" s="160"/>
      <c r="P15" s="160"/>
      <c r="Q15" s="160"/>
      <c r="R15" s="160">
        <v>0</v>
      </c>
      <c r="S15" s="174"/>
      <c r="T15" s="297"/>
      <c r="U15" s="297"/>
      <c r="V15" s="175">
        <f t="shared" si="0"/>
        <v>508131.69390000001</v>
      </c>
    </row>
    <row r="16" spans="1:22" s="161" customFormat="1">
      <c r="A16" s="172">
        <v>10</v>
      </c>
      <c r="B16" s="1" t="s">
        <v>109</v>
      </c>
      <c r="C16" s="173"/>
      <c r="D16" s="160">
        <v>236216.70600000001</v>
      </c>
      <c r="E16" s="160"/>
      <c r="F16" s="160"/>
      <c r="G16" s="160"/>
      <c r="H16" s="160"/>
      <c r="I16" s="160"/>
      <c r="J16" s="160"/>
      <c r="K16" s="160"/>
      <c r="L16" s="174"/>
      <c r="M16" s="173"/>
      <c r="N16" s="160"/>
      <c r="O16" s="160"/>
      <c r="P16" s="160"/>
      <c r="Q16" s="160"/>
      <c r="R16" s="160">
        <v>0</v>
      </c>
      <c r="S16" s="174"/>
      <c r="T16" s="297"/>
      <c r="U16" s="297"/>
      <c r="V16" s="175">
        <f t="shared" si="0"/>
        <v>236216.70600000001</v>
      </c>
    </row>
    <row r="17" spans="1:22" s="161" customFormat="1">
      <c r="A17" s="172">
        <v>11</v>
      </c>
      <c r="B17" s="1" t="s">
        <v>110</v>
      </c>
      <c r="C17" s="173"/>
      <c r="D17" s="160"/>
      <c r="E17" s="160"/>
      <c r="F17" s="160"/>
      <c r="G17" s="160"/>
      <c r="H17" s="160"/>
      <c r="I17" s="160"/>
      <c r="J17" s="160"/>
      <c r="K17" s="160"/>
      <c r="L17" s="174"/>
      <c r="M17" s="173"/>
      <c r="N17" s="160"/>
      <c r="O17" s="160"/>
      <c r="P17" s="160"/>
      <c r="Q17" s="160"/>
      <c r="R17" s="160">
        <v>0</v>
      </c>
      <c r="S17" s="174"/>
      <c r="T17" s="297"/>
      <c r="U17" s="297"/>
      <c r="V17" s="175">
        <f t="shared" si="0"/>
        <v>0</v>
      </c>
    </row>
    <row r="18" spans="1:22" s="161" customFormat="1">
      <c r="A18" s="172">
        <v>12</v>
      </c>
      <c r="B18" s="1" t="s">
        <v>111</v>
      </c>
      <c r="C18" s="173"/>
      <c r="D18" s="160"/>
      <c r="E18" s="160"/>
      <c r="F18" s="160"/>
      <c r="G18" s="160"/>
      <c r="H18" s="160"/>
      <c r="I18" s="160"/>
      <c r="J18" s="160"/>
      <c r="K18" s="160"/>
      <c r="L18" s="174"/>
      <c r="M18" s="173"/>
      <c r="N18" s="160"/>
      <c r="O18" s="160"/>
      <c r="P18" s="160"/>
      <c r="Q18" s="160"/>
      <c r="R18" s="160">
        <v>0</v>
      </c>
      <c r="S18" s="174"/>
      <c r="T18" s="297"/>
      <c r="U18" s="297"/>
      <c r="V18" s="175">
        <f t="shared" si="0"/>
        <v>0</v>
      </c>
    </row>
    <row r="19" spans="1:22" s="161" customFormat="1">
      <c r="A19" s="172">
        <v>13</v>
      </c>
      <c r="B19" s="1" t="s">
        <v>112</v>
      </c>
      <c r="C19" s="173"/>
      <c r="D19" s="160">
        <v>0</v>
      </c>
      <c r="E19" s="160"/>
      <c r="F19" s="160"/>
      <c r="G19" s="160"/>
      <c r="H19" s="160"/>
      <c r="I19" s="160"/>
      <c r="J19" s="160"/>
      <c r="K19" s="160"/>
      <c r="L19" s="174"/>
      <c r="M19" s="173"/>
      <c r="N19" s="160"/>
      <c r="O19" s="160"/>
      <c r="P19" s="160"/>
      <c r="Q19" s="160"/>
      <c r="R19" s="160">
        <v>0</v>
      </c>
      <c r="S19" s="174"/>
      <c r="T19" s="297"/>
      <c r="U19" s="297"/>
      <c r="V19" s="175">
        <f t="shared" si="0"/>
        <v>0</v>
      </c>
    </row>
    <row r="20" spans="1:22" s="161" customFormat="1">
      <c r="A20" s="172">
        <v>14</v>
      </c>
      <c r="B20" s="1" t="s">
        <v>113</v>
      </c>
      <c r="C20" s="173"/>
      <c r="D20" s="160">
        <v>0</v>
      </c>
      <c r="E20" s="160"/>
      <c r="F20" s="160"/>
      <c r="G20" s="160"/>
      <c r="H20" s="160"/>
      <c r="I20" s="160"/>
      <c r="J20" s="160"/>
      <c r="K20" s="160"/>
      <c r="L20" s="174"/>
      <c r="M20" s="173"/>
      <c r="N20" s="160"/>
      <c r="O20" s="160"/>
      <c r="P20" s="160"/>
      <c r="Q20" s="160"/>
      <c r="R20" s="160">
        <v>0</v>
      </c>
      <c r="S20" s="174"/>
      <c r="T20" s="297"/>
      <c r="U20" s="297"/>
      <c r="V20" s="175">
        <f t="shared" si="0"/>
        <v>0</v>
      </c>
    </row>
    <row r="21" spans="1:22" ht="13.5" thickBot="1">
      <c r="A21" s="162"/>
      <c r="B21" s="176" t="s">
        <v>114</v>
      </c>
      <c r="C21" s="177">
        <f>SUM(C7:C20)</f>
        <v>0</v>
      </c>
      <c r="D21" s="164">
        <f t="shared" ref="D21:V21" si="1">SUM(D7:D20)</f>
        <v>201194494.13039997</v>
      </c>
      <c r="E21" s="164">
        <f t="shared" si="1"/>
        <v>0</v>
      </c>
      <c r="F21" s="164">
        <f t="shared" si="1"/>
        <v>0</v>
      </c>
      <c r="G21" s="164">
        <f t="shared" si="1"/>
        <v>0</v>
      </c>
      <c r="H21" s="164">
        <f t="shared" si="1"/>
        <v>0</v>
      </c>
      <c r="I21" s="164">
        <f t="shared" si="1"/>
        <v>0</v>
      </c>
      <c r="J21" s="164">
        <f t="shared" si="1"/>
        <v>0</v>
      </c>
      <c r="K21" s="164">
        <f t="shared" si="1"/>
        <v>0</v>
      </c>
      <c r="L21" s="178">
        <f t="shared" si="1"/>
        <v>0</v>
      </c>
      <c r="M21" s="177">
        <f t="shared" si="1"/>
        <v>0</v>
      </c>
      <c r="N21" s="164">
        <f t="shared" si="1"/>
        <v>0</v>
      </c>
      <c r="O21" s="164">
        <f t="shared" si="1"/>
        <v>0</v>
      </c>
      <c r="P21" s="164">
        <f t="shared" si="1"/>
        <v>0</v>
      </c>
      <c r="Q21" s="164">
        <f t="shared" si="1"/>
        <v>0</v>
      </c>
      <c r="R21" s="164">
        <f t="shared" si="1"/>
        <v>89456827.270800009</v>
      </c>
      <c r="S21" s="178">
        <f>SUM(S7:S20)</f>
        <v>0</v>
      </c>
      <c r="T21" s="178">
        <f>SUM(T7:T20)</f>
        <v>0</v>
      </c>
      <c r="U21" s="178">
        <f t="shared" ref="U21" si="2">SUM(U7:U20)</f>
        <v>0</v>
      </c>
      <c r="V21" s="179">
        <f t="shared" si="1"/>
        <v>290651321.40119994</v>
      </c>
    </row>
    <row r="24" spans="1:22">
      <c r="A24" s="7"/>
      <c r="B24" s="7"/>
      <c r="C24" s="79"/>
      <c r="D24" s="79"/>
      <c r="E24" s="79"/>
    </row>
    <row r="25" spans="1:22">
      <c r="A25" s="180"/>
      <c r="B25" s="180"/>
      <c r="C25" s="7"/>
      <c r="D25" s="79"/>
      <c r="E25" s="79"/>
    </row>
    <row r="26" spans="1:22">
      <c r="A26" s="180"/>
      <c r="B26" s="80"/>
      <c r="C26" s="7"/>
      <c r="D26" s="79"/>
      <c r="E26" s="79"/>
    </row>
    <row r="27" spans="1:22">
      <c r="A27" s="180"/>
      <c r="B27" s="180"/>
      <c r="C27" s="7"/>
      <c r="D27" s="79"/>
      <c r="E27" s="79"/>
    </row>
    <row r="28" spans="1:22">
      <c r="A28" s="180"/>
      <c r="B28" s="80"/>
      <c r="C28" s="7"/>
      <c r="D28" s="79"/>
      <c r="E28" s="7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8" customWidth="1"/>
    <col min="4" max="4" width="14.85546875" style="298" bestFit="1" customWidth="1"/>
    <col min="5" max="5" width="17.7109375" style="298" customWidth="1"/>
    <col min="6" max="6" width="15.85546875" style="298" customWidth="1"/>
    <col min="7" max="7" width="17.42578125" style="298" customWidth="1"/>
    <col min="8" max="8" width="15.28515625" style="298" customWidth="1"/>
    <col min="9" max="16384" width="9.140625" style="54"/>
  </cols>
  <sheetData>
    <row r="1" spans="1:9">
      <c r="A1" s="2" t="s">
        <v>35</v>
      </c>
      <c r="B1" s="4" t="str">
        <f>'Info '!C2</f>
        <v>Bank of Georgia</v>
      </c>
    </row>
    <row r="2" spans="1:9">
      <c r="A2" s="2" t="s">
        <v>36</v>
      </c>
      <c r="B2" s="532">
        <f>'1. key ratios '!B2</f>
        <v>43465</v>
      </c>
    </row>
    <row r="4" spans="1:9" ht="13.5" thickBot="1">
      <c r="A4" s="2" t="s">
        <v>263</v>
      </c>
      <c r="B4" s="165" t="s">
        <v>386</v>
      </c>
    </row>
    <row r="5" spans="1:9">
      <c r="A5" s="166"/>
      <c r="B5" s="181"/>
      <c r="C5" s="299" t="s">
        <v>0</v>
      </c>
      <c r="D5" s="299" t="s">
        <v>1</v>
      </c>
      <c r="E5" s="299" t="s">
        <v>2</v>
      </c>
      <c r="F5" s="299" t="s">
        <v>3</v>
      </c>
      <c r="G5" s="300" t="s">
        <v>4</v>
      </c>
      <c r="H5" s="301" t="s">
        <v>10</v>
      </c>
      <c r="I5" s="182"/>
    </row>
    <row r="6" spans="1:9" s="182" customFormat="1" ht="12.75" customHeight="1">
      <c r="A6" s="183"/>
      <c r="B6" s="577" t="s">
        <v>262</v>
      </c>
      <c r="C6" s="579" t="s">
        <v>378</v>
      </c>
      <c r="D6" s="581" t="s">
        <v>377</v>
      </c>
      <c r="E6" s="582"/>
      <c r="F6" s="579" t="s">
        <v>382</v>
      </c>
      <c r="G6" s="579" t="s">
        <v>383</v>
      </c>
      <c r="H6" s="575" t="s">
        <v>381</v>
      </c>
    </row>
    <row r="7" spans="1:9" ht="38.25">
      <c r="A7" s="185"/>
      <c r="B7" s="578"/>
      <c r="C7" s="580"/>
      <c r="D7" s="302" t="s">
        <v>380</v>
      </c>
      <c r="E7" s="302" t="s">
        <v>379</v>
      </c>
      <c r="F7" s="580"/>
      <c r="G7" s="580"/>
      <c r="H7" s="576"/>
      <c r="I7" s="182"/>
    </row>
    <row r="8" spans="1:9">
      <c r="A8" s="183">
        <v>1</v>
      </c>
      <c r="B8" s="1" t="s">
        <v>101</v>
      </c>
      <c r="C8" s="303">
        <v>2496450766.1500001</v>
      </c>
      <c r="D8" s="304"/>
      <c r="E8" s="303"/>
      <c r="F8" s="303">
        <v>1239895233.0699999</v>
      </c>
      <c r="G8" s="305">
        <v>1239895233.0699999</v>
      </c>
      <c r="H8" s="307">
        <f>G8/(C8+E8)</f>
        <v>0.49666320276852616</v>
      </c>
    </row>
    <row r="9" spans="1:9" ht="15" customHeight="1">
      <c r="A9" s="183">
        <v>2</v>
      </c>
      <c r="B9" s="1" t="s">
        <v>102</v>
      </c>
      <c r="C9" s="303">
        <v>0</v>
      </c>
      <c r="D9" s="304"/>
      <c r="E9" s="303"/>
      <c r="F9" s="303"/>
      <c r="G9" s="305">
        <v>0</v>
      </c>
      <c r="H9" s="307" t="e">
        <f t="shared" ref="H9:H21" si="0">G9/(C9+E9)</f>
        <v>#DIV/0!</v>
      </c>
    </row>
    <row r="10" spans="1:9">
      <c r="A10" s="183">
        <v>3</v>
      </c>
      <c r="B10" s="1" t="s">
        <v>281</v>
      </c>
      <c r="C10" s="303">
        <v>0</v>
      </c>
      <c r="D10" s="304"/>
      <c r="E10" s="303"/>
      <c r="F10" s="303"/>
      <c r="G10" s="305">
        <v>0</v>
      </c>
      <c r="H10" s="307" t="e">
        <f t="shared" si="0"/>
        <v>#DIV/0!</v>
      </c>
    </row>
    <row r="11" spans="1:9">
      <c r="A11" s="183">
        <v>4</v>
      </c>
      <c r="B11" s="1" t="s">
        <v>103</v>
      </c>
      <c r="C11" s="303">
        <v>0</v>
      </c>
      <c r="D11" s="304"/>
      <c r="E11" s="303"/>
      <c r="F11" s="303"/>
      <c r="G11" s="305">
        <v>0</v>
      </c>
      <c r="H11" s="307" t="e">
        <f t="shared" si="0"/>
        <v>#DIV/0!</v>
      </c>
    </row>
    <row r="12" spans="1:9">
      <c r="A12" s="183">
        <v>5</v>
      </c>
      <c r="B12" s="1" t="s">
        <v>104</v>
      </c>
      <c r="C12" s="303">
        <v>740342259.55200005</v>
      </c>
      <c r="D12" s="304"/>
      <c r="E12" s="303"/>
      <c r="F12" s="303">
        <v>0</v>
      </c>
      <c r="G12" s="305">
        <v>0</v>
      </c>
      <c r="H12" s="307">
        <f t="shared" si="0"/>
        <v>0</v>
      </c>
    </row>
    <row r="13" spans="1:9">
      <c r="A13" s="183">
        <v>6</v>
      </c>
      <c r="B13" s="1" t="s">
        <v>105</v>
      </c>
      <c r="C13" s="303">
        <v>679833380.79587948</v>
      </c>
      <c r="D13" s="304"/>
      <c r="E13" s="303"/>
      <c r="F13" s="303">
        <v>164946492.36786675</v>
      </c>
      <c r="G13" s="305">
        <v>164946492.36786675</v>
      </c>
      <c r="H13" s="307">
        <f t="shared" si="0"/>
        <v>0.24262782179769438</v>
      </c>
    </row>
    <row r="14" spans="1:9">
      <c r="A14" s="183">
        <v>7</v>
      </c>
      <c r="B14" s="1" t="s">
        <v>106</v>
      </c>
      <c r="C14" s="303">
        <v>2846730445.9130001</v>
      </c>
      <c r="D14" s="304">
        <v>1228141042.6474249</v>
      </c>
      <c r="E14" s="303">
        <v>557050857.66026998</v>
      </c>
      <c r="F14" s="303">
        <v>3440459421.2543344</v>
      </c>
      <c r="G14" s="305">
        <v>3181326028.2275343</v>
      </c>
      <c r="H14" s="307">
        <f t="shared" si="0"/>
        <v>0.93464466265438284</v>
      </c>
    </row>
    <row r="15" spans="1:9">
      <c r="A15" s="183">
        <v>8</v>
      </c>
      <c r="B15" s="1" t="s">
        <v>107</v>
      </c>
      <c r="C15" s="303">
        <v>3225704598.2198</v>
      </c>
      <c r="D15" s="304">
        <v>240260461.74957499</v>
      </c>
      <c r="E15" s="303">
        <v>118510716.78715</v>
      </c>
      <c r="F15" s="303">
        <v>2508161486.2552123</v>
      </c>
      <c r="G15" s="305">
        <v>2477387906.2807121</v>
      </c>
      <c r="H15" s="307">
        <f t="shared" si="0"/>
        <v>0.74079796691426958</v>
      </c>
    </row>
    <row r="16" spans="1:9">
      <c r="A16" s="183">
        <v>9</v>
      </c>
      <c r="B16" s="1" t="s">
        <v>108</v>
      </c>
      <c r="C16" s="303">
        <v>1553064612.046</v>
      </c>
      <c r="D16" s="304"/>
      <c r="E16" s="303"/>
      <c r="F16" s="303">
        <v>543572614.21609998</v>
      </c>
      <c r="G16" s="305">
        <v>543064482.52219999</v>
      </c>
      <c r="H16" s="307">
        <f t="shared" si="0"/>
        <v>0.34967281999090133</v>
      </c>
    </row>
    <row r="17" spans="1:8">
      <c r="A17" s="183">
        <v>10</v>
      </c>
      <c r="B17" s="1" t="s">
        <v>109</v>
      </c>
      <c r="C17" s="303">
        <v>122537778.7652</v>
      </c>
      <c r="D17" s="304"/>
      <c r="E17" s="303"/>
      <c r="F17" s="303">
        <v>120807303.41413869</v>
      </c>
      <c r="G17" s="305">
        <v>120571086.70813869</v>
      </c>
      <c r="H17" s="307">
        <f t="shared" si="0"/>
        <v>0.98395032065311239</v>
      </c>
    </row>
    <row r="18" spans="1:8">
      <c r="A18" s="183">
        <v>11</v>
      </c>
      <c r="B18" s="1" t="s">
        <v>110</v>
      </c>
      <c r="C18" s="303">
        <v>1014609812.0551823</v>
      </c>
      <c r="D18" s="304"/>
      <c r="E18" s="303"/>
      <c r="F18" s="303">
        <v>1199944287.8708558</v>
      </c>
      <c r="G18" s="305">
        <v>1199944287.8708558</v>
      </c>
      <c r="H18" s="307">
        <f t="shared" si="0"/>
        <v>1.182665763344297</v>
      </c>
    </row>
    <row r="19" spans="1:8">
      <c r="A19" s="183">
        <v>12</v>
      </c>
      <c r="B19" s="1" t="s">
        <v>111</v>
      </c>
      <c r="C19" s="303">
        <v>0</v>
      </c>
      <c r="D19" s="304"/>
      <c r="E19" s="303"/>
      <c r="F19" s="303"/>
      <c r="G19" s="305">
        <v>0</v>
      </c>
      <c r="H19" s="307" t="e">
        <f t="shared" si="0"/>
        <v>#DIV/0!</v>
      </c>
    </row>
    <row r="20" spans="1:8">
      <c r="A20" s="183">
        <v>13</v>
      </c>
      <c r="B20" s="1" t="s">
        <v>257</v>
      </c>
      <c r="C20" s="303">
        <v>0</v>
      </c>
      <c r="D20" s="304"/>
      <c r="E20" s="303"/>
      <c r="F20" s="303"/>
      <c r="G20" s="305">
        <v>0</v>
      </c>
      <c r="H20" s="307" t="e">
        <f t="shared" si="0"/>
        <v>#DIV/0!</v>
      </c>
    </row>
    <row r="21" spans="1:8">
      <c r="A21" s="183">
        <v>14</v>
      </c>
      <c r="B21" s="1" t="s">
        <v>113</v>
      </c>
      <c r="C21" s="303">
        <v>1245380525.0022399</v>
      </c>
      <c r="D21" s="304"/>
      <c r="E21" s="303"/>
      <c r="F21" s="303">
        <v>824902675.74223971</v>
      </c>
      <c r="G21" s="305">
        <v>824902675.74223971</v>
      </c>
      <c r="H21" s="307">
        <f t="shared" si="0"/>
        <v>0.66236998185013052</v>
      </c>
    </row>
    <row r="22" spans="1:8" ht="13.5" thickBot="1">
      <c r="A22" s="186"/>
      <c r="B22" s="187" t="s">
        <v>114</v>
      </c>
      <c r="C22" s="306">
        <f>SUM(C8:C21)</f>
        <v>13924654178.4993</v>
      </c>
      <c r="D22" s="306">
        <f>SUM(D8:D21)</f>
        <v>1468401504.3969998</v>
      </c>
      <c r="E22" s="306">
        <f>SUM(E8:E21)</f>
        <v>675561574.44742</v>
      </c>
      <c r="F22" s="306">
        <f>SUM(F8:F21)</f>
        <v>10042689514.190748</v>
      </c>
      <c r="G22" s="306">
        <f>SUM(G8:G21)</f>
        <v>9752038192.789547</v>
      </c>
      <c r="H22" s="308">
        <f>G22/(C22+E22)</f>
        <v>0.66793795090468577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298" bestFit="1" customWidth="1"/>
    <col min="2" max="2" width="104.140625" style="298" customWidth="1"/>
    <col min="3" max="11" width="15.28515625" style="298" customWidth="1"/>
    <col min="12" max="16384" width="9.140625" style="298"/>
  </cols>
  <sheetData>
    <row r="1" spans="1:11">
      <c r="A1" s="298" t="s">
        <v>35</v>
      </c>
      <c r="B1" s="298" t="str">
        <f>'Info '!C2</f>
        <v>Bank of Georgia</v>
      </c>
    </row>
    <row r="2" spans="1:11">
      <c r="A2" s="298" t="s">
        <v>36</v>
      </c>
      <c r="B2" s="532">
        <f>'1. key ratios '!B2</f>
        <v>43465</v>
      </c>
      <c r="C2" s="325"/>
      <c r="D2" s="325"/>
    </row>
    <row r="3" spans="1:11">
      <c r="B3" s="325"/>
      <c r="C3" s="325"/>
      <c r="D3" s="325"/>
    </row>
    <row r="4" spans="1:11" ht="13.5" thickBot="1">
      <c r="A4" s="298" t="s">
        <v>259</v>
      </c>
      <c r="B4" s="348" t="s">
        <v>387</v>
      </c>
      <c r="C4" s="325"/>
      <c r="D4" s="325"/>
    </row>
    <row r="5" spans="1:11" ht="30" customHeight="1">
      <c r="A5" s="583"/>
      <c r="B5" s="584"/>
      <c r="C5" s="585" t="s">
        <v>440</v>
      </c>
      <c r="D5" s="585"/>
      <c r="E5" s="585"/>
      <c r="F5" s="585" t="s">
        <v>441</v>
      </c>
      <c r="G5" s="585"/>
      <c r="H5" s="585"/>
      <c r="I5" s="585" t="s">
        <v>442</v>
      </c>
      <c r="J5" s="585"/>
      <c r="K5" s="586"/>
    </row>
    <row r="6" spans="1:11">
      <c r="A6" s="326"/>
      <c r="B6" s="327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28" t="s">
        <v>390</v>
      </c>
      <c r="B7" s="329"/>
      <c r="C7" s="329"/>
      <c r="D7" s="329"/>
      <c r="E7" s="329"/>
      <c r="F7" s="329"/>
      <c r="G7" s="329"/>
      <c r="H7" s="329"/>
      <c r="I7" s="329"/>
      <c r="J7" s="329"/>
      <c r="K7" s="330"/>
    </row>
    <row r="8" spans="1:11">
      <c r="A8" s="331">
        <v>1</v>
      </c>
      <c r="B8" s="332" t="s">
        <v>388</v>
      </c>
      <c r="C8" s="508"/>
      <c r="D8" s="508"/>
      <c r="E8" s="508"/>
      <c r="F8" s="509">
        <v>864829458.37525129</v>
      </c>
      <c r="G8" s="509">
        <v>1734995957.7851944</v>
      </c>
      <c r="H8" s="509">
        <v>2527395416.0666399</v>
      </c>
      <c r="I8" s="509">
        <v>850244069.9401598</v>
      </c>
      <c r="J8" s="509">
        <v>1515732653.3053529</v>
      </c>
      <c r="K8" s="510">
        <v>2294768688.0593171</v>
      </c>
    </row>
    <row r="9" spans="1:11">
      <c r="A9" s="328" t="s">
        <v>391</v>
      </c>
      <c r="B9" s="329"/>
      <c r="C9" s="511"/>
      <c r="D9" s="511"/>
      <c r="E9" s="511"/>
      <c r="F9" s="511"/>
      <c r="G9" s="511"/>
      <c r="H9" s="511"/>
      <c r="I9" s="511"/>
      <c r="J9" s="511"/>
      <c r="K9" s="512"/>
    </row>
    <row r="10" spans="1:11">
      <c r="A10" s="334">
        <v>2</v>
      </c>
      <c r="B10" s="335" t="s">
        <v>399</v>
      </c>
      <c r="C10" s="513">
        <v>962913538.7681551</v>
      </c>
      <c r="D10" s="514">
        <v>2605605673.6676641</v>
      </c>
      <c r="E10" s="514">
        <v>3495628485.679821</v>
      </c>
      <c r="F10" s="514">
        <v>188830128.68850875</v>
      </c>
      <c r="G10" s="514">
        <v>582459258.80507362</v>
      </c>
      <c r="H10" s="514">
        <v>757318826.79899251</v>
      </c>
      <c r="I10" s="514">
        <v>187553802.85964677</v>
      </c>
      <c r="J10" s="514">
        <v>577718234.11651325</v>
      </c>
      <c r="K10" s="515">
        <v>751301476.28157008</v>
      </c>
    </row>
    <row r="11" spans="1:11">
      <c r="A11" s="334">
        <v>3</v>
      </c>
      <c r="B11" s="335" t="s">
        <v>393</v>
      </c>
      <c r="C11" s="513">
        <v>2281106524.1358504</v>
      </c>
      <c r="D11" s="514">
        <v>4102520242.7016115</v>
      </c>
      <c r="E11" s="514">
        <v>6220149291.9405289</v>
      </c>
      <c r="F11" s="514">
        <v>844039849.72086048</v>
      </c>
      <c r="G11" s="514">
        <v>1341025692.7841389</v>
      </c>
      <c r="H11" s="514">
        <v>2133460566.0093284</v>
      </c>
      <c r="I11" s="514">
        <v>659398993.01418376</v>
      </c>
      <c r="J11" s="514">
        <v>847297503.35070467</v>
      </c>
      <c r="K11" s="515">
        <v>1468703559.0032146</v>
      </c>
    </row>
    <row r="12" spans="1:11">
      <c r="A12" s="334">
        <v>4</v>
      </c>
      <c r="B12" s="335" t="s">
        <v>394</v>
      </c>
      <c r="C12" s="513">
        <v>1325705245.3370652</v>
      </c>
      <c r="D12" s="514">
        <v>61242880.434782609</v>
      </c>
      <c r="E12" s="514">
        <v>1279625408.3805435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>
      <c r="A13" s="334">
        <v>5</v>
      </c>
      <c r="B13" s="335" t="s">
        <v>402</v>
      </c>
      <c r="C13" s="513">
        <v>647563725.43574131</v>
      </c>
      <c r="D13" s="514">
        <v>607407322.39225781</v>
      </c>
      <c r="E13" s="514">
        <v>1197824436.2699549</v>
      </c>
      <c r="F13" s="514">
        <v>108366099.57056315</v>
      </c>
      <c r="G13" s="514">
        <v>90620331.605556682</v>
      </c>
      <c r="H13" s="514">
        <v>190092350.03331658</v>
      </c>
      <c r="I13" s="514">
        <v>38531023.128959306</v>
      </c>
      <c r="J13" s="514">
        <v>38191251.877219833</v>
      </c>
      <c r="K13" s="515">
        <v>73488833.251418307</v>
      </c>
    </row>
    <row r="14" spans="1:11">
      <c r="A14" s="334">
        <v>6</v>
      </c>
      <c r="B14" s="335" t="s">
        <v>435</v>
      </c>
      <c r="C14" s="513"/>
      <c r="D14" s="514"/>
      <c r="E14" s="514"/>
      <c r="F14" s="514"/>
      <c r="G14" s="514"/>
      <c r="H14" s="514"/>
      <c r="I14" s="514"/>
      <c r="J14" s="514"/>
      <c r="K14" s="515"/>
    </row>
    <row r="15" spans="1:11">
      <c r="A15" s="334">
        <v>7</v>
      </c>
      <c r="B15" s="335" t="s">
        <v>436</v>
      </c>
      <c r="C15" s="513">
        <v>51119554.26597821</v>
      </c>
      <c r="D15" s="514">
        <v>116131524.81076086</v>
      </c>
      <c r="E15" s="514">
        <v>162983339.73858696</v>
      </c>
      <c r="F15" s="514">
        <v>51070587.79521735</v>
      </c>
      <c r="G15" s="514">
        <v>115438434.52260867</v>
      </c>
      <c r="H15" s="514">
        <v>162241282.97967392</v>
      </c>
      <c r="I15" s="514">
        <v>51119554.26597821</v>
      </c>
      <c r="J15" s="514">
        <v>116131524.81076086</v>
      </c>
      <c r="K15" s="515">
        <v>162983339.73858696</v>
      </c>
    </row>
    <row r="16" spans="1:11">
      <c r="A16" s="334">
        <v>8</v>
      </c>
      <c r="B16" s="336" t="s">
        <v>395</v>
      </c>
      <c r="C16" s="513">
        <v>4305495049.1746349</v>
      </c>
      <c r="D16" s="514">
        <v>4887301970.3394127</v>
      </c>
      <c r="E16" s="514">
        <v>8860582476.3296146</v>
      </c>
      <c r="F16" s="514">
        <v>1003476537.0866411</v>
      </c>
      <c r="G16" s="514">
        <v>1547084458.9123044</v>
      </c>
      <c r="H16" s="514">
        <v>2485794199.0223188</v>
      </c>
      <c r="I16" s="514">
        <v>749049570.40912127</v>
      </c>
      <c r="J16" s="514">
        <v>1001620280.0386853</v>
      </c>
      <c r="K16" s="515">
        <v>1705175731.9932199</v>
      </c>
    </row>
    <row r="17" spans="1:11">
      <c r="A17" s="328" t="s">
        <v>392</v>
      </c>
      <c r="B17" s="329"/>
      <c r="C17" s="511"/>
      <c r="D17" s="511"/>
      <c r="E17" s="511"/>
      <c r="F17" s="511"/>
      <c r="G17" s="511"/>
      <c r="H17" s="511"/>
      <c r="I17" s="511"/>
      <c r="J17" s="511"/>
      <c r="K17" s="512"/>
    </row>
    <row r="18" spans="1:11">
      <c r="A18" s="334">
        <v>9</v>
      </c>
      <c r="B18" s="335" t="s">
        <v>398</v>
      </c>
      <c r="C18" s="513"/>
      <c r="D18" s="514"/>
      <c r="E18" s="514"/>
      <c r="F18" s="514"/>
      <c r="G18" s="514"/>
      <c r="H18" s="514"/>
      <c r="I18" s="514"/>
      <c r="J18" s="514"/>
      <c r="K18" s="515"/>
    </row>
    <row r="19" spans="1:11">
      <c r="A19" s="334">
        <v>10</v>
      </c>
      <c r="B19" s="335" t="s">
        <v>437</v>
      </c>
      <c r="C19" s="513">
        <v>204275884.97166526</v>
      </c>
      <c r="D19" s="514">
        <v>149197601.59261855</v>
      </c>
      <c r="E19" s="514">
        <v>339434694.44667506</v>
      </c>
      <c r="F19" s="514">
        <v>102330171.00468539</v>
      </c>
      <c r="G19" s="514">
        <v>74728262.380241826</v>
      </c>
      <c r="H19" s="514">
        <v>170008268.54829681</v>
      </c>
      <c r="I19" s="514">
        <v>133550880.49553753</v>
      </c>
      <c r="J19" s="514">
        <v>601596734.57200944</v>
      </c>
      <c r="K19" s="515">
        <v>726867923.3834163</v>
      </c>
    </row>
    <row r="20" spans="1:11">
      <c r="A20" s="334">
        <v>11</v>
      </c>
      <c r="B20" s="335" t="s">
        <v>397</v>
      </c>
      <c r="C20" s="513">
        <v>1935828.3467391299</v>
      </c>
      <c r="D20" s="514">
        <v>371812.46402173908</v>
      </c>
      <c r="E20" s="514">
        <v>2140027.6652173903</v>
      </c>
      <c r="F20" s="514">
        <v>1930071.6248913037</v>
      </c>
      <c r="G20" s="514">
        <v>371812.46402173908</v>
      </c>
      <c r="H20" s="514">
        <v>2134270.9433695641</v>
      </c>
      <c r="I20" s="514">
        <v>1935828.3467391299</v>
      </c>
      <c r="J20" s="514">
        <v>371812.46402173908</v>
      </c>
      <c r="K20" s="515">
        <v>2140027.6652173903</v>
      </c>
    </row>
    <row r="21" spans="1:11" ht="13.5" thickBot="1">
      <c r="A21" s="337">
        <v>12</v>
      </c>
      <c r="B21" s="338" t="s">
        <v>396</v>
      </c>
      <c r="C21" s="516">
        <v>206211713.31840441</v>
      </c>
      <c r="D21" s="517">
        <v>149569414.0566403</v>
      </c>
      <c r="E21" s="516">
        <v>341574722.11189246</v>
      </c>
      <c r="F21" s="517">
        <v>104260242.6295767</v>
      </c>
      <c r="G21" s="517">
        <v>75100074.844263569</v>
      </c>
      <c r="H21" s="517">
        <v>172142539.49166638</v>
      </c>
      <c r="I21" s="517">
        <v>135486708.84227666</v>
      </c>
      <c r="J21" s="517">
        <v>601968547.03603113</v>
      </c>
      <c r="K21" s="518">
        <v>729007951.04863369</v>
      </c>
    </row>
    <row r="22" spans="1:11" ht="38.25" customHeight="1" thickBot="1">
      <c r="A22" s="339"/>
      <c r="B22" s="340"/>
      <c r="C22" s="519"/>
      <c r="D22" s="519"/>
      <c r="E22" s="519"/>
      <c r="F22" s="587" t="s">
        <v>439</v>
      </c>
      <c r="G22" s="588"/>
      <c r="H22" s="588"/>
      <c r="I22" s="587" t="s">
        <v>403</v>
      </c>
      <c r="J22" s="588"/>
      <c r="K22" s="589"/>
    </row>
    <row r="23" spans="1:11">
      <c r="A23" s="341">
        <v>13</v>
      </c>
      <c r="B23" s="342" t="s">
        <v>388</v>
      </c>
      <c r="C23" s="520"/>
      <c r="D23" s="520"/>
      <c r="E23" s="520"/>
      <c r="F23" s="521">
        <v>864829458.37525129</v>
      </c>
      <c r="G23" s="521">
        <v>1734995957.7851944</v>
      </c>
      <c r="H23" s="521">
        <v>2527395416.0666399</v>
      </c>
      <c r="I23" s="521">
        <v>850244069.9401598</v>
      </c>
      <c r="J23" s="521">
        <v>1515732653.3053529</v>
      </c>
      <c r="K23" s="522">
        <v>2294768688.0593171</v>
      </c>
    </row>
    <row r="24" spans="1:11" ht="13.5" thickBot="1">
      <c r="A24" s="343">
        <v>14</v>
      </c>
      <c r="B24" s="344" t="s">
        <v>400</v>
      </c>
      <c r="C24" s="523"/>
      <c r="D24" s="524"/>
      <c r="E24" s="525"/>
      <c r="F24" s="526">
        <v>899216294.45706403</v>
      </c>
      <c r="G24" s="526">
        <v>1471984384.0680413</v>
      </c>
      <c r="H24" s="526">
        <v>2313651659.530652</v>
      </c>
      <c r="I24" s="526">
        <v>613562861.56684458</v>
      </c>
      <c r="J24" s="526">
        <v>401702794.57751524</v>
      </c>
      <c r="K24" s="527">
        <v>976167780.9445864</v>
      </c>
    </row>
    <row r="25" spans="1:11" ht="13.5" thickBot="1">
      <c r="A25" s="345">
        <v>15</v>
      </c>
      <c r="B25" s="346" t="s">
        <v>401</v>
      </c>
      <c r="C25" s="347"/>
      <c r="D25" s="347"/>
      <c r="E25" s="347"/>
      <c r="F25" s="528">
        <v>0.96175910479627702</v>
      </c>
      <c r="G25" s="528">
        <v>1.1786782363752275</v>
      </c>
      <c r="H25" s="528">
        <v>1.0923837240820202</v>
      </c>
      <c r="I25" s="528">
        <v>1.3857489153905218</v>
      </c>
      <c r="J25" s="528">
        <v>3.7732688787975737</v>
      </c>
      <c r="K25" s="529">
        <v>2.3507933091571509</v>
      </c>
    </row>
    <row r="27" spans="1:11" ht="25.5">
      <c r="B27" s="324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.855468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4" t="str">
        <f>'Info '!C2</f>
        <v>Bank of Georgia</v>
      </c>
    </row>
    <row r="2" spans="1:14" ht="14.25" customHeight="1">
      <c r="A2" s="4" t="s">
        <v>36</v>
      </c>
      <c r="B2" s="532">
        <f>'1. key ratios '!B2</f>
        <v>43465</v>
      </c>
    </row>
    <row r="3" spans="1:14" ht="14.25" customHeight="1"/>
    <row r="4" spans="1:14" ht="13.5" thickBot="1">
      <c r="A4" s="4" t="s">
        <v>275</v>
      </c>
      <c r="B4" s="261" t="s">
        <v>33</v>
      </c>
    </row>
    <row r="5" spans="1:14" s="193" customFormat="1">
      <c r="A5" s="189"/>
      <c r="B5" s="190"/>
      <c r="C5" s="191" t="s">
        <v>0</v>
      </c>
      <c r="D5" s="191" t="s">
        <v>1</v>
      </c>
      <c r="E5" s="191" t="s">
        <v>2</v>
      </c>
      <c r="F5" s="191" t="s">
        <v>3</v>
      </c>
      <c r="G5" s="191" t="s">
        <v>4</v>
      </c>
      <c r="H5" s="191" t="s">
        <v>10</v>
      </c>
      <c r="I5" s="191" t="s">
        <v>13</v>
      </c>
      <c r="J5" s="191" t="s">
        <v>14</v>
      </c>
      <c r="K5" s="191" t="s">
        <v>15</v>
      </c>
      <c r="L5" s="191" t="s">
        <v>16</v>
      </c>
      <c r="M5" s="191" t="s">
        <v>17</v>
      </c>
      <c r="N5" s="192" t="s">
        <v>18</v>
      </c>
    </row>
    <row r="6" spans="1:14" ht="25.5">
      <c r="A6" s="194"/>
      <c r="B6" s="195"/>
      <c r="C6" s="196" t="s">
        <v>274</v>
      </c>
      <c r="D6" s="197" t="s">
        <v>273</v>
      </c>
      <c r="E6" s="198" t="s">
        <v>272</v>
      </c>
      <c r="F6" s="199">
        <v>0</v>
      </c>
      <c r="G6" s="199">
        <v>0.2</v>
      </c>
      <c r="H6" s="199">
        <v>0.35</v>
      </c>
      <c r="I6" s="199">
        <v>0.5</v>
      </c>
      <c r="J6" s="199">
        <v>0.75</v>
      </c>
      <c r="K6" s="199">
        <v>1</v>
      </c>
      <c r="L6" s="199">
        <v>1.5</v>
      </c>
      <c r="M6" s="199">
        <v>2.5</v>
      </c>
      <c r="N6" s="260" t="s">
        <v>287</v>
      </c>
    </row>
    <row r="7" spans="1:14" ht="15">
      <c r="A7" s="200">
        <v>1</v>
      </c>
      <c r="B7" s="201" t="s">
        <v>271</v>
      </c>
      <c r="C7" s="202">
        <f>SUM(C8:C13)</f>
        <v>913366847.37510002</v>
      </c>
      <c r="D7" s="195"/>
      <c r="E7" s="203">
        <f t="shared" ref="E7" si="0">SUM(E8:E13)</f>
        <v>19004160.947502002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19004160.947502002</v>
      </c>
      <c r="L7" s="204">
        <v>0</v>
      </c>
      <c r="M7" s="204">
        <v>0</v>
      </c>
      <c r="N7" s="205">
        <f>SUM(N8:N13)</f>
        <v>19004160.947502002</v>
      </c>
    </row>
    <row r="8" spans="1:14" ht="14.25">
      <c r="A8" s="200">
        <v>1.1000000000000001</v>
      </c>
      <c r="B8" s="206" t="s">
        <v>269</v>
      </c>
      <c r="C8" s="204">
        <v>888806047.37510002</v>
      </c>
      <c r="D8" s="207">
        <v>0.02</v>
      </c>
      <c r="E8" s="203">
        <f>C8*D8</f>
        <v>17776120.947502002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17776120.947502002</v>
      </c>
      <c r="L8" s="204">
        <v>0</v>
      </c>
      <c r="M8" s="204">
        <v>0</v>
      </c>
      <c r="N8" s="205">
        <f>SUMPRODUCT($F$6:$M$6,F8:M8)</f>
        <v>17776120.947502002</v>
      </c>
    </row>
    <row r="9" spans="1:14" ht="14.25">
      <c r="A9" s="200">
        <v>1.2</v>
      </c>
      <c r="B9" s="206" t="s">
        <v>268</v>
      </c>
      <c r="C9" s="204">
        <v>24560800</v>
      </c>
      <c r="D9" s="207">
        <v>0.05</v>
      </c>
      <c r="E9" s="203">
        <f>C9*D9</f>
        <v>1228040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1228040</v>
      </c>
      <c r="L9" s="204">
        <v>0</v>
      </c>
      <c r="M9" s="204">
        <v>0</v>
      </c>
      <c r="N9" s="205">
        <f t="shared" ref="N9:N12" si="1">SUMPRODUCT($F$6:$M$6,F9:M9)</f>
        <v>1228040</v>
      </c>
    </row>
    <row r="10" spans="1:14" ht="14.25">
      <c r="A10" s="200">
        <v>1.3</v>
      </c>
      <c r="B10" s="206" t="s">
        <v>267</v>
      </c>
      <c r="C10" s="204">
        <v>0</v>
      </c>
      <c r="D10" s="207">
        <v>0.08</v>
      </c>
      <c r="E10" s="203">
        <f>C10*D10</f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5">
        <f>SUMPRODUCT($F$6:$M$6,F10:M10)</f>
        <v>0</v>
      </c>
    </row>
    <row r="11" spans="1:14" ht="14.25">
      <c r="A11" s="200">
        <v>1.4</v>
      </c>
      <c r="B11" s="206" t="s">
        <v>266</v>
      </c>
      <c r="C11" s="204">
        <v>0</v>
      </c>
      <c r="D11" s="207">
        <v>0.11</v>
      </c>
      <c r="E11" s="203">
        <f>C11*D11</f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5">
        <f t="shared" si="1"/>
        <v>0</v>
      </c>
    </row>
    <row r="12" spans="1:14" ht="14.25">
      <c r="A12" s="200">
        <v>1.5</v>
      </c>
      <c r="B12" s="206" t="s">
        <v>265</v>
      </c>
      <c r="C12" s="204">
        <v>0</v>
      </c>
      <c r="D12" s="207">
        <v>0.14000000000000001</v>
      </c>
      <c r="E12" s="203">
        <f>C12*D12</f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5">
        <f t="shared" si="1"/>
        <v>0</v>
      </c>
    </row>
    <row r="13" spans="1:14" ht="14.25">
      <c r="A13" s="200">
        <v>1.6</v>
      </c>
      <c r="B13" s="208" t="s">
        <v>264</v>
      </c>
      <c r="C13" s="204">
        <v>0</v>
      </c>
      <c r="D13" s="209"/>
      <c r="E13" s="204"/>
      <c r="F13" s="204"/>
      <c r="G13" s="204"/>
      <c r="H13" s="204"/>
      <c r="I13" s="204"/>
      <c r="J13" s="204"/>
      <c r="K13" s="204"/>
      <c r="L13" s="204"/>
      <c r="M13" s="204"/>
      <c r="N13" s="205">
        <f>SUMPRODUCT($F$6:$M$6,F13:M13)</f>
        <v>0</v>
      </c>
    </row>
    <row r="14" spans="1:14" ht="15">
      <c r="A14" s="200">
        <v>2</v>
      </c>
      <c r="B14" s="210" t="s">
        <v>270</v>
      </c>
      <c r="C14" s="202">
        <f>SUM(C15:C20)</f>
        <v>1311128500</v>
      </c>
      <c r="D14" s="195"/>
      <c r="E14" s="203">
        <f t="shared" ref="E14" si="2">SUM(E15:E20)</f>
        <v>21384775</v>
      </c>
      <c r="F14" s="204">
        <v>0</v>
      </c>
      <c r="G14" s="204">
        <v>0</v>
      </c>
      <c r="H14" s="204">
        <v>0</v>
      </c>
      <c r="I14" s="204">
        <v>20447965</v>
      </c>
      <c r="J14" s="204">
        <v>0</v>
      </c>
      <c r="K14" s="204">
        <v>936810</v>
      </c>
      <c r="L14" s="204">
        <v>0</v>
      </c>
      <c r="M14" s="204">
        <v>0</v>
      </c>
      <c r="N14" s="205">
        <f>SUM(N15:N20)</f>
        <v>11160792.5</v>
      </c>
    </row>
    <row r="15" spans="1:14" ht="14.25">
      <c r="A15" s="200">
        <v>2.1</v>
      </c>
      <c r="B15" s="208" t="s">
        <v>269</v>
      </c>
      <c r="C15" s="204">
        <v>722682000</v>
      </c>
      <c r="D15" s="207">
        <v>5.0000000000000001E-3</v>
      </c>
      <c r="E15" s="203">
        <f>C15*D15</f>
        <v>3613410</v>
      </c>
      <c r="F15" s="204">
        <v>0</v>
      </c>
      <c r="G15" s="204">
        <v>0</v>
      </c>
      <c r="H15" s="204">
        <v>0</v>
      </c>
      <c r="I15" s="204">
        <v>2676600</v>
      </c>
      <c r="J15" s="204">
        <v>0</v>
      </c>
      <c r="K15" s="204">
        <v>936810</v>
      </c>
      <c r="L15" s="204">
        <v>0</v>
      </c>
      <c r="M15" s="204">
        <v>0</v>
      </c>
      <c r="N15" s="205">
        <f>SUMPRODUCT($F$6:$M$6,F15:M15)</f>
        <v>2275110</v>
      </c>
    </row>
    <row r="16" spans="1:14" ht="14.25">
      <c r="A16" s="200">
        <v>2.2000000000000002</v>
      </c>
      <c r="B16" s="208" t="s">
        <v>268</v>
      </c>
      <c r="C16" s="204">
        <v>13776500</v>
      </c>
      <c r="D16" s="207">
        <v>0.01</v>
      </c>
      <c r="E16" s="203">
        <f>C16*D16</f>
        <v>137765</v>
      </c>
      <c r="F16" s="204">
        <v>0</v>
      </c>
      <c r="G16" s="204">
        <v>0</v>
      </c>
      <c r="H16" s="204">
        <v>0</v>
      </c>
      <c r="I16" s="204">
        <v>137765</v>
      </c>
      <c r="J16" s="204">
        <v>0</v>
      </c>
      <c r="K16" s="204">
        <v>0</v>
      </c>
      <c r="L16" s="204">
        <v>0</v>
      </c>
      <c r="M16" s="204">
        <v>0</v>
      </c>
      <c r="N16" s="205">
        <f t="shared" ref="N16:N20" si="3">SUMPRODUCT($F$6:$M$6,F16:M16)</f>
        <v>68882.5</v>
      </c>
    </row>
    <row r="17" spans="1:14" ht="14.25">
      <c r="A17" s="200">
        <v>2.2999999999999998</v>
      </c>
      <c r="B17" s="208" t="s">
        <v>267</v>
      </c>
      <c r="C17" s="204">
        <v>267660000</v>
      </c>
      <c r="D17" s="207">
        <v>0.02</v>
      </c>
      <c r="E17" s="203">
        <f>C17*D17</f>
        <v>5353200</v>
      </c>
      <c r="F17" s="204">
        <v>0</v>
      </c>
      <c r="G17" s="204">
        <v>0</v>
      </c>
      <c r="H17" s="204">
        <v>0</v>
      </c>
      <c r="I17" s="204">
        <v>5353200</v>
      </c>
      <c r="J17" s="204">
        <v>0</v>
      </c>
      <c r="K17" s="204">
        <v>0</v>
      </c>
      <c r="L17" s="204">
        <v>0</v>
      </c>
      <c r="M17" s="204">
        <v>0</v>
      </c>
      <c r="N17" s="205">
        <f t="shared" si="3"/>
        <v>2676600</v>
      </c>
    </row>
    <row r="18" spans="1:14" ht="14.25">
      <c r="A18" s="200">
        <v>2.4</v>
      </c>
      <c r="B18" s="208" t="s">
        <v>266</v>
      </c>
      <c r="C18" s="204">
        <v>0</v>
      </c>
      <c r="D18" s="207">
        <v>0.03</v>
      </c>
      <c r="E18" s="203">
        <f>C18*D18</f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5">
        <f t="shared" si="3"/>
        <v>0</v>
      </c>
    </row>
    <row r="19" spans="1:14" ht="14.25">
      <c r="A19" s="200">
        <v>2.5</v>
      </c>
      <c r="B19" s="208" t="s">
        <v>265</v>
      </c>
      <c r="C19" s="204">
        <v>307010000</v>
      </c>
      <c r="D19" s="207">
        <v>0.04</v>
      </c>
      <c r="E19" s="203">
        <f>C19*D19</f>
        <v>12280400</v>
      </c>
      <c r="F19" s="204">
        <v>0</v>
      </c>
      <c r="G19" s="204">
        <v>0</v>
      </c>
      <c r="H19" s="204">
        <v>0</v>
      </c>
      <c r="I19" s="204">
        <v>12280400</v>
      </c>
      <c r="J19" s="204">
        <v>0</v>
      </c>
      <c r="K19" s="204">
        <v>0</v>
      </c>
      <c r="L19" s="204">
        <v>0</v>
      </c>
      <c r="M19" s="204">
        <v>0</v>
      </c>
      <c r="N19" s="205">
        <f t="shared" si="3"/>
        <v>6140200</v>
      </c>
    </row>
    <row r="20" spans="1:14" ht="14.25">
      <c r="A20" s="200">
        <v>2.6</v>
      </c>
      <c r="B20" s="208" t="s">
        <v>264</v>
      </c>
      <c r="C20" s="204">
        <v>0</v>
      </c>
      <c r="D20" s="209"/>
      <c r="E20" s="211"/>
      <c r="F20" s="204"/>
      <c r="G20" s="204"/>
      <c r="H20" s="204"/>
      <c r="I20" s="204"/>
      <c r="J20" s="204"/>
      <c r="K20" s="204"/>
      <c r="L20" s="204"/>
      <c r="M20" s="204"/>
      <c r="N20" s="205">
        <f t="shared" si="3"/>
        <v>0</v>
      </c>
    </row>
    <row r="21" spans="1:14" ht="15.75" thickBot="1">
      <c r="A21" s="212"/>
      <c r="B21" s="213" t="s">
        <v>114</v>
      </c>
      <c r="C21" s="188">
        <f>C14+C7</f>
        <v>2224495347.3751001</v>
      </c>
      <c r="D21" s="214"/>
      <c r="E21" s="215">
        <f>E14+E7</f>
        <v>40388935.947502002</v>
      </c>
      <c r="F21" s="216">
        <v>0</v>
      </c>
      <c r="G21" s="216">
        <v>0</v>
      </c>
      <c r="H21" s="216">
        <v>0</v>
      </c>
      <c r="I21" s="216">
        <v>20447965</v>
      </c>
      <c r="J21" s="216">
        <v>0</v>
      </c>
      <c r="K21" s="216">
        <v>19940970.947502002</v>
      </c>
      <c r="L21" s="216">
        <v>0</v>
      </c>
      <c r="M21" s="216">
        <v>0</v>
      </c>
      <c r="N21" s="217">
        <f>N14+N7</f>
        <v>30164953.447502002</v>
      </c>
    </row>
    <row r="22" spans="1:14">
      <c r="E22" s="218"/>
      <c r="F22" s="218"/>
      <c r="G22" s="218"/>
      <c r="H22" s="218"/>
      <c r="I22" s="218"/>
      <c r="J22" s="218"/>
      <c r="K22" s="218"/>
      <c r="L22" s="218"/>
      <c r="M22" s="21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35</v>
      </c>
      <c r="B1" t="str">
        <f>'Info '!C2</f>
        <v>Bank of Georgia</v>
      </c>
    </row>
    <row r="2" spans="1:3">
      <c r="A2" s="2" t="s">
        <v>36</v>
      </c>
      <c r="B2" s="532">
        <f>'1. key ratios '!B2</f>
        <v>43465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398" t="s">
        <v>445</v>
      </c>
      <c r="B5" s="399"/>
      <c r="C5" s="400"/>
    </row>
    <row r="6" spans="1:3" ht="24">
      <c r="A6" s="401">
        <v>1</v>
      </c>
      <c r="B6" s="402" t="s">
        <v>446</v>
      </c>
      <c r="C6" s="403">
        <v>13764221030.608599</v>
      </c>
    </row>
    <row r="7" spans="1:3">
      <c r="A7" s="401">
        <v>2</v>
      </c>
      <c r="B7" s="402" t="s">
        <v>447</v>
      </c>
      <c r="C7" s="403">
        <v>-90674884.340000004</v>
      </c>
    </row>
    <row r="8" spans="1:3" ht="24">
      <c r="A8" s="404">
        <v>3</v>
      </c>
      <c r="B8" s="405" t="s">
        <v>448</v>
      </c>
      <c r="C8" s="403">
        <v>13673546146.268599</v>
      </c>
    </row>
    <row r="9" spans="1:3">
      <c r="A9" s="398" t="s">
        <v>449</v>
      </c>
      <c r="B9" s="399"/>
      <c r="C9" s="406"/>
    </row>
    <row r="10" spans="1:3" ht="24">
      <c r="A10" s="407">
        <v>4</v>
      </c>
      <c r="B10" s="408" t="s">
        <v>450</v>
      </c>
      <c r="C10" s="403"/>
    </row>
    <row r="11" spans="1:3">
      <c r="A11" s="407">
        <v>5</v>
      </c>
      <c r="B11" s="409" t="s">
        <v>451</v>
      </c>
      <c r="C11" s="403"/>
    </row>
    <row r="12" spans="1:3">
      <c r="A12" s="407" t="s">
        <v>452</v>
      </c>
      <c r="B12" s="409" t="s">
        <v>453</v>
      </c>
      <c r="C12" s="403">
        <v>40388935.947502002</v>
      </c>
    </row>
    <row r="13" spans="1:3" ht="24">
      <c r="A13" s="410">
        <v>6</v>
      </c>
      <c r="B13" s="408" t="s">
        <v>454</v>
      </c>
      <c r="C13" s="403"/>
    </row>
    <row r="14" spans="1:3">
      <c r="A14" s="410">
        <v>7</v>
      </c>
      <c r="B14" s="411" t="s">
        <v>455</v>
      </c>
      <c r="C14" s="403"/>
    </row>
    <row r="15" spans="1:3">
      <c r="A15" s="412">
        <v>8</v>
      </c>
      <c r="B15" s="413" t="s">
        <v>456</v>
      </c>
      <c r="C15" s="403"/>
    </row>
    <row r="16" spans="1:3">
      <c r="A16" s="410">
        <v>9</v>
      </c>
      <c r="B16" s="411" t="s">
        <v>457</v>
      </c>
      <c r="C16" s="403"/>
    </row>
    <row r="17" spans="1:3">
      <c r="A17" s="410">
        <v>10</v>
      </c>
      <c r="B17" s="411" t="s">
        <v>458</v>
      </c>
      <c r="C17" s="403"/>
    </row>
    <row r="18" spans="1:3">
      <c r="A18" s="414">
        <v>11</v>
      </c>
      <c r="B18" s="415" t="s">
        <v>459</v>
      </c>
      <c r="C18" s="416">
        <v>40388935.947502002</v>
      </c>
    </row>
    <row r="19" spans="1:3">
      <c r="A19" s="417" t="s">
        <v>460</v>
      </c>
      <c r="B19" s="418"/>
      <c r="C19" s="419"/>
    </row>
    <row r="20" spans="1:3" ht="24">
      <c r="A20" s="420">
        <v>12</v>
      </c>
      <c r="B20" s="408" t="s">
        <v>461</v>
      </c>
      <c r="C20" s="403"/>
    </row>
    <row r="21" spans="1:3">
      <c r="A21" s="420">
        <v>13</v>
      </c>
      <c r="B21" s="408" t="s">
        <v>462</v>
      </c>
      <c r="C21" s="403"/>
    </row>
    <row r="22" spans="1:3">
      <c r="A22" s="420">
        <v>14</v>
      </c>
      <c r="B22" s="408" t="s">
        <v>463</v>
      </c>
      <c r="C22" s="403"/>
    </row>
    <row r="23" spans="1:3" ht="24">
      <c r="A23" s="420" t="s">
        <v>464</v>
      </c>
      <c r="B23" s="408" t="s">
        <v>465</v>
      </c>
      <c r="C23" s="403"/>
    </row>
    <row r="24" spans="1:3">
      <c r="A24" s="420">
        <v>15</v>
      </c>
      <c r="B24" s="408" t="s">
        <v>466</v>
      </c>
      <c r="C24" s="403"/>
    </row>
    <row r="25" spans="1:3">
      <c r="A25" s="420" t="s">
        <v>467</v>
      </c>
      <c r="B25" s="408" t="s">
        <v>468</v>
      </c>
      <c r="C25" s="403"/>
    </row>
    <row r="26" spans="1:3">
      <c r="A26" s="421">
        <v>16</v>
      </c>
      <c r="B26" s="422" t="s">
        <v>469</v>
      </c>
      <c r="C26" s="416">
        <v>0</v>
      </c>
    </row>
    <row r="27" spans="1:3">
      <c r="A27" s="398" t="s">
        <v>470</v>
      </c>
      <c r="B27" s="399"/>
      <c r="C27" s="406"/>
    </row>
    <row r="28" spans="1:3">
      <c r="A28" s="423">
        <v>17</v>
      </c>
      <c r="B28" s="409" t="s">
        <v>471</v>
      </c>
      <c r="C28" s="403"/>
    </row>
    <row r="29" spans="1:3">
      <c r="A29" s="423">
        <v>18</v>
      </c>
      <c r="B29" s="409" t="s">
        <v>472</v>
      </c>
      <c r="C29" s="403"/>
    </row>
    <row r="30" spans="1:3">
      <c r="A30" s="421">
        <v>19</v>
      </c>
      <c r="B30" s="422" t="s">
        <v>473</v>
      </c>
      <c r="C30" s="416">
        <v>0</v>
      </c>
    </row>
    <row r="31" spans="1:3">
      <c r="A31" s="398" t="s">
        <v>474</v>
      </c>
      <c r="B31" s="399"/>
      <c r="C31" s="406"/>
    </row>
    <row r="32" spans="1:3" ht="24">
      <c r="A32" s="423" t="s">
        <v>475</v>
      </c>
      <c r="B32" s="408" t="s">
        <v>476</v>
      </c>
      <c r="C32" s="424"/>
    </row>
    <row r="33" spans="1:3">
      <c r="A33" s="423" t="s">
        <v>477</v>
      </c>
      <c r="B33" s="409" t="s">
        <v>478</v>
      </c>
      <c r="C33" s="424"/>
    </row>
    <row r="34" spans="1:3">
      <c r="A34" s="398" t="s">
        <v>479</v>
      </c>
      <c r="B34" s="399"/>
      <c r="C34" s="406"/>
    </row>
    <row r="35" spans="1:3">
      <c r="A35" s="425">
        <v>20</v>
      </c>
      <c r="B35" s="426" t="s">
        <v>480</v>
      </c>
      <c r="C35" s="416">
        <v>1379952777.8330986</v>
      </c>
    </row>
    <row r="36" spans="1:3">
      <c r="A36" s="421">
        <v>21</v>
      </c>
      <c r="B36" s="422" t="s">
        <v>481</v>
      </c>
      <c r="C36" s="416">
        <v>13713935082.216101</v>
      </c>
    </row>
    <row r="37" spans="1:3">
      <c r="A37" s="398" t="s">
        <v>482</v>
      </c>
      <c r="B37" s="399"/>
      <c r="C37" s="406"/>
    </row>
    <row r="38" spans="1:3">
      <c r="A38" s="421">
        <v>22</v>
      </c>
      <c r="B38" s="422" t="s">
        <v>482</v>
      </c>
      <c r="C38" s="530">
        <v>0.1006241293662377</v>
      </c>
    </row>
    <row r="39" spans="1:3">
      <c r="A39" s="398" t="s">
        <v>483</v>
      </c>
      <c r="B39" s="399"/>
      <c r="C39" s="406"/>
    </row>
    <row r="40" spans="1:3">
      <c r="A40" s="427" t="s">
        <v>484</v>
      </c>
      <c r="B40" s="408" t="s">
        <v>485</v>
      </c>
      <c r="C40" s="424"/>
    </row>
    <row r="41" spans="1:3" ht="24">
      <c r="A41" s="428" t="s">
        <v>486</v>
      </c>
      <c r="B41" s="402" t="s">
        <v>487</v>
      </c>
      <c r="C41" s="4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" style="3" customWidth="1"/>
    <col min="4" max="7" width="17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Bank of Georgia</v>
      </c>
    </row>
    <row r="2" spans="1:8">
      <c r="A2" s="2" t="s">
        <v>36</v>
      </c>
      <c r="B2" s="531"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0" t="s">
        <v>6</v>
      </c>
      <c r="E5" s="100" t="s">
        <v>7</v>
      </c>
      <c r="F5" s="100" t="s">
        <v>8</v>
      </c>
      <c r="G5" s="14" t="s">
        <v>9</v>
      </c>
    </row>
    <row r="6" spans="1:8">
      <c r="B6" s="237" t="s">
        <v>147</v>
      </c>
      <c r="C6" s="333"/>
      <c r="D6" s="333"/>
      <c r="E6" s="333"/>
      <c r="F6" s="333"/>
      <c r="G6" s="358"/>
    </row>
    <row r="7" spans="1:8">
      <c r="A7" s="15"/>
      <c r="B7" s="238" t="s">
        <v>141</v>
      </c>
      <c r="C7" s="333"/>
      <c r="D7" s="333"/>
      <c r="E7" s="333"/>
      <c r="F7" s="333"/>
      <c r="G7" s="358"/>
    </row>
    <row r="8" spans="1:8" ht="15">
      <c r="A8" s="391">
        <v>1</v>
      </c>
      <c r="B8" s="16" t="s">
        <v>146</v>
      </c>
      <c r="C8" s="17">
        <v>1379952777.8330986</v>
      </c>
      <c r="D8" s="18">
        <v>1182176157.8861947</v>
      </c>
      <c r="E8" s="18">
        <v>1225121613.6500001</v>
      </c>
      <c r="F8" s="18">
        <v>1197214006.8601401</v>
      </c>
      <c r="G8" s="19">
        <v>1141844831.032634</v>
      </c>
    </row>
    <row r="9" spans="1:8" ht="15">
      <c r="A9" s="391">
        <v>2</v>
      </c>
      <c r="B9" s="16" t="s">
        <v>145</v>
      </c>
      <c r="C9" s="17">
        <v>1379952777.8330986</v>
      </c>
      <c r="D9" s="18">
        <v>1182176157.8861947</v>
      </c>
      <c r="E9" s="18">
        <v>1225121613.6500001</v>
      </c>
      <c r="F9" s="18">
        <v>1197214006.8601401</v>
      </c>
      <c r="G9" s="19">
        <v>1141844831.032634</v>
      </c>
    </row>
    <row r="10" spans="1:8" ht="15">
      <c r="A10" s="391">
        <v>3</v>
      </c>
      <c r="B10" s="16" t="s">
        <v>144</v>
      </c>
      <c r="C10" s="17">
        <v>1882307517.1610618</v>
      </c>
      <c r="D10" s="18">
        <v>1703683371.1663351</v>
      </c>
      <c r="E10" s="18">
        <v>1710267237.9730873</v>
      </c>
      <c r="F10" s="18">
        <v>1675475605.5799246</v>
      </c>
      <c r="G10" s="19">
        <v>1643533605.5228853</v>
      </c>
    </row>
    <row r="11" spans="1:8" ht="15">
      <c r="A11" s="392"/>
      <c r="B11" s="237" t="s">
        <v>143</v>
      </c>
      <c r="C11" s="333"/>
      <c r="D11" s="333"/>
      <c r="E11" s="333"/>
      <c r="F11" s="333"/>
      <c r="G11" s="358"/>
    </row>
    <row r="12" spans="1:8" ht="15" customHeight="1">
      <c r="A12" s="391">
        <v>4</v>
      </c>
      <c r="B12" s="16" t="s">
        <v>276</v>
      </c>
      <c r="C12" s="321">
        <v>11338659959.936192</v>
      </c>
      <c r="D12" s="18">
        <v>10719160829.890156</v>
      </c>
      <c r="E12" s="18">
        <v>9789919046.2620602</v>
      </c>
      <c r="F12" s="18">
        <v>9669736313.9626808</v>
      </c>
      <c r="G12" s="19">
        <v>9192077726.5034771</v>
      </c>
    </row>
    <row r="13" spans="1:8" ht="15">
      <c r="A13" s="392"/>
      <c r="B13" s="237" t="s">
        <v>142</v>
      </c>
      <c r="C13" s="333"/>
      <c r="D13" s="333"/>
      <c r="E13" s="333"/>
      <c r="F13" s="333"/>
      <c r="G13" s="358"/>
    </row>
    <row r="14" spans="1:8" s="20" customFormat="1" ht="15">
      <c r="A14" s="391"/>
      <c r="B14" s="238" t="s">
        <v>141</v>
      </c>
      <c r="C14" s="322"/>
      <c r="D14" s="18"/>
      <c r="E14" s="18"/>
      <c r="F14" s="18"/>
      <c r="G14" s="19"/>
    </row>
    <row r="15" spans="1:8" ht="15">
      <c r="A15" s="393">
        <v>5</v>
      </c>
      <c r="B15" s="16" t="str">
        <f>"Common equity Tier 1 ratio &gt;="&amp;'9.1. Capital Requirements'!C19*100&amp;"%"</f>
        <v>Common equity Tier 1 ratio &gt;=9.4455397306341%</v>
      </c>
      <c r="C15" s="450">
        <v>0.12170333908142567</v>
      </c>
      <c r="D15" s="451">
        <v>0.11028625996446674</v>
      </c>
      <c r="E15" s="451">
        <v>0.1251411383343124</v>
      </c>
      <c r="F15" s="451">
        <v>0.12381040888689125</v>
      </c>
      <c r="G15" s="452">
        <v>0.12422053696743206</v>
      </c>
    </row>
    <row r="16" spans="1:8" ht="15" customHeight="1">
      <c r="A16" s="393">
        <v>6</v>
      </c>
      <c r="B16" s="16" t="str">
        <f>"Tier 1 ratio &gt;="&amp;'9.1. Capital Requirements'!C20*100&amp;"%"</f>
        <v>Tier 1 ratio &gt;=11.4338072662282%</v>
      </c>
      <c r="C16" s="450">
        <v>0.12170333908142567</v>
      </c>
      <c r="D16" s="451">
        <v>0.11028625996446674</v>
      </c>
      <c r="E16" s="451">
        <v>0.1251411383343124</v>
      </c>
      <c r="F16" s="451">
        <v>0.12381040888689125</v>
      </c>
      <c r="G16" s="452">
        <v>0.12422053696743206</v>
      </c>
    </row>
    <row r="17" spans="1:7" ht="15">
      <c r="A17" s="393">
        <v>7</v>
      </c>
      <c r="B17" s="16" t="str">
        <f>"Total Regulatory Capital ratio &gt;="&amp;'9.1. Capital Requirements'!C21*100&amp;"%"</f>
        <v>Total Regulatory Capital ratio &gt;=15.8717453903825%</v>
      </c>
      <c r="C17" s="450">
        <v>0.16600793425430976</v>
      </c>
      <c r="D17" s="451">
        <v>0.15893812941173993</v>
      </c>
      <c r="E17" s="451">
        <v>0.17469677020731783</v>
      </c>
      <c r="F17" s="451">
        <v>0.17327004079321276</v>
      </c>
      <c r="G17" s="452">
        <v>0.17879892385854093</v>
      </c>
    </row>
    <row r="18" spans="1:7" ht="15">
      <c r="A18" s="392"/>
      <c r="B18" s="239" t="s">
        <v>140</v>
      </c>
      <c r="C18" s="453"/>
      <c r="D18" s="453"/>
      <c r="E18" s="453"/>
      <c r="F18" s="453"/>
      <c r="G18" s="454"/>
    </row>
    <row r="19" spans="1:7" ht="15" customHeight="1">
      <c r="A19" s="394">
        <v>8</v>
      </c>
      <c r="B19" s="16" t="s">
        <v>139</v>
      </c>
      <c r="C19" s="455">
        <v>9.5343826974483001E-2</v>
      </c>
      <c r="D19" s="456">
        <v>9.5823605069695422E-2</v>
      </c>
      <c r="E19" s="456">
        <v>9.6205257897632082E-2</v>
      </c>
      <c r="F19" s="456">
        <v>9.4599285524036722E-2</v>
      </c>
      <c r="G19" s="457">
        <v>9.5519251825976287E-2</v>
      </c>
    </row>
    <row r="20" spans="1:7" ht="15">
      <c r="A20" s="394">
        <v>9</v>
      </c>
      <c r="B20" s="16" t="s">
        <v>138</v>
      </c>
      <c r="C20" s="455">
        <v>4.3524856319314117E-2</v>
      </c>
      <c r="D20" s="456">
        <v>4.3266127919531668E-2</v>
      </c>
      <c r="E20" s="456">
        <v>4.2588407908828695E-2</v>
      </c>
      <c r="F20" s="456">
        <v>4.1550984994149248E-2</v>
      </c>
      <c r="G20" s="457">
        <v>4.1156223667367188E-2</v>
      </c>
    </row>
    <row r="21" spans="1:7" ht="15">
      <c r="A21" s="394">
        <v>10</v>
      </c>
      <c r="B21" s="16" t="s">
        <v>137</v>
      </c>
      <c r="C21" s="455">
        <v>4.325309961206715E-2</v>
      </c>
      <c r="D21" s="456">
        <v>4.4815358936008201E-2</v>
      </c>
      <c r="E21" s="456">
        <v>4.4694375978161248E-2</v>
      </c>
      <c r="F21" s="456">
        <v>4.3279778769430663E-2</v>
      </c>
      <c r="G21" s="457">
        <v>4.5964930525748328E-2</v>
      </c>
    </row>
    <row r="22" spans="1:7" ht="15">
      <c r="A22" s="394">
        <v>11</v>
      </c>
      <c r="B22" s="16" t="s">
        <v>136</v>
      </c>
      <c r="C22" s="455">
        <v>5.1818970655168883E-2</v>
      </c>
      <c r="D22" s="456">
        <v>5.2557477150163741E-2</v>
      </c>
      <c r="E22" s="456">
        <v>5.3616849988803388E-2</v>
      </c>
      <c r="F22" s="456">
        <v>5.304830052988746E-2</v>
      </c>
      <c r="G22" s="457">
        <v>5.4363028158609092E-2</v>
      </c>
    </row>
    <row r="23" spans="1:7" ht="15">
      <c r="A23" s="394">
        <v>12</v>
      </c>
      <c r="B23" s="16" t="s">
        <v>282</v>
      </c>
      <c r="C23" s="455">
        <v>2.7093567747349345E-2</v>
      </c>
      <c r="D23" s="456">
        <v>1.9722102234672259E-2</v>
      </c>
      <c r="E23" s="456">
        <v>1.8798241457612559E-2</v>
      </c>
      <c r="F23" s="456">
        <v>2.4953165002770315E-2</v>
      </c>
      <c r="G23" s="457">
        <v>3.5308114902758661E-2</v>
      </c>
    </row>
    <row r="24" spans="1:7" ht="15">
      <c r="A24" s="394">
        <v>13</v>
      </c>
      <c r="B24" s="16" t="s">
        <v>283</v>
      </c>
      <c r="C24" s="455">
        <v>0.25622535618245584</v>
      </c>
      <c r="D24" s="456">
        <v>0.18683870500115168</v>
      </c>
      <c r="E24" s="456">
        <v>0.17330993011264134</v>
      </c>
      <c r="F24" s="456">
        <v>0.22989553889421974</v>
      </c>
      <c r="G24" s="457">
        <v>0.31825675030924871</v>
      </c>
    </row>
    <row r="25" spans="1:7" ht="15">
      <c r="A25" s="392"/>
      <c r="B25" s="239" t="s">
        <v>361</v>
      </c>
      <c r="C25" s="453"/>
      <c r="D25" s="453"/>
      <c r="E25" s="453"/>
      <c r="F25" s="453"/>
      <c r="G25" s="454"/>
    </row>
    <row r="26" spans="1:7" ht="15">
      <c r="A26" s="394">
        <v>14</v>
      </c>
      <c r="B26" s="16" t="s">
        <v>135</v>
      </c>
      <c r="C26" s="455">
        <v>5.4921454011182071E-2</v>
      </c>
      <c r="D26" s="456">
        <v>4.898550811554022E-2</v>
      </c>
      <c r="E26" s="456">
        <v>5.1159412262293133E-2</v>
      </c>
      <c r="F26" s="456">
        <v>5.1317327138860565E-2</v>
      </c>
      <c r="G26" s="457">
        <v>6.4157067535760226E-2</v>
      </c>
    </row>
    <row r="27" spans="1:7" ht="15" customHeight="1">
      <c r="A27" s="394">
        <v>15</v>
      </c>
      <c r="B27" s="16" t="s">
        <v>134</v>
      </c>
      <c r="C27" s="455">
        <v>4.7834702181269208E-2</v>
      </c>
      <c r="D27" s="456">
        <v>4.7436224628975142E-2</v>
      </c>
      <c r="E27" s="456">
        <v>4.6954434755992397E-2</v>
      </c>
      <c r="F27" s="456">
        <v>4.6115385187684543E-2</v>
      </c>
      <c r="G27" s="457">
        <v>4.9941673274903134E-2</v>
      </c>
    </row>
    <row r="28" spans="1:7" ht="15">
      <c r="A28" s="394">
        <v>16</v>
      </c>
      <c r="B28" s="16" t="s">
        <v>133</v>
      </c>
      <c r="C28" s="455">
        <v>0.58699660790483343</v>
      </c>
      <c r="D28" s="456">
        <v>0.57444459755471589</v>
      </c>
      <c r="E28" s="456">
        <v>0.55097732150471312</v>
      </c>
      <c r="F28" s="456">
        <v>0.55592099691716979</v>
      </c>
      <c r="G28" s="457">
        <v>0.58217206698126511</v>
      </c>
    </row>
    <row r="29" spans="1:7" ht="15" customHeight="1">
      <c r="A29" s="394">
        <v>17</v>
      </c>
      <c r="B29" s="16" t="s">
        <v>132</v>
      </c>
      <c r="C29" s="455">
        <v>0.52373440038168106</v>
      </c>
      <c r="D29" s="456">
        <v>0.52951979394155668</v>
      </c>
      <c r="E29" s="456">
        <v>0.50690288800128169</v>
      </c>
      <c r="F29" s="456">
        <v>0.53456996105865229</v>
      </c>
      <c r="G29" s="457">
        <v>0.54224371353819978</v>
      </c>
    </row>
    <row r="30" spans="1:7" ht="15">
      <c r="A30" s="394">
        <v>18</v>
      </c>
      <c r="B30" s="16" t="s">
        <v>131</v>
      </c>
      <c r="C30" s="455">
        <v>0.23168176059620077</v>
      </c>
      <c r="D30" s="456">
        <v>0.14221341211053068</v>
      </c>
      <c r="E30" s="456">
        <v>5.6557341576988919E-2</v>
      </c>
      <c r="F30" s="456">
        <v>2.309674490744373E-2</v>
      </c>
      <c r="G30" s="457">
        <v>0.1683620442461389</v>
      </c>
    </row>
    <row r="31" spans="1:7" ht="15" customHeight="1">
      <c r="A31" s="392"/>
      <c r="B31" s="239" t="s">
        <v>362</v>
      </c>
      <c r="C31" s="453"/>
      <c r="D31" s="453"/>
      <c r="E31" s="453"/>
      <c r="F31" s="453"/>
      <c r="G31" s="454"/>
    </row>
    <row r="32" spans="1:7" ht="15" customHeight="1">
      <c r="A32" s="394">
        <v>19</v>
      </c>
      <c r="B32" s="16" t="s">
        <v>130</v>
      </c>
      <c r="C32" s="463">
        <v>0.20034320043689657</v>
      </c>
      <c r="D32" s="458">
        <v>0.17566463412057814</v>
      </c>
      <c r="E32" s="458">
        <v>0.21928661916302131</v>
      </c>
      <c r="F32" s="458">
        <v>0.20170165584357908</v>
      </c>
      <c r="G32" s="459">
        <v>0.18206845462345314</v>
      </c>
    </row>
    <row r="33" spans="1:7" ht="15" customHeight="1">
      <c r="A33" s="394">
        <v>20</v>
      </c>
      <c r="B33" s="16" t="s">
        <v>129</v>
      </c>
      <c r="C33" s="463">
        <v>0.5923230681020909</v>
      </c>
      <c r="D33" s="458">
        <v>0.5859035398492739</v>
      </c>
      <c r="E33" s="458">
        <v>0.58973387779642705</v>
      </c>
      <c r="F33" s="458">
        <v>0.61299624877524372</v>
      </c>
      <c r="G33" s="459">
        <v>0.62013798086063254</v>
      </c>
    </row>
    <row r="34" spans="1:7" ht="15" customHeight="1">
      <c r="A34" s="394">
        <v>21</v>
      </c>
      <c r="B34" s="16" t="s">
        <v>128</v>
      </c>
      <c r="C34" s="463">
        <v>0.29496468032670398</v>
      </c>
      <c r="D34" s="458">
        <v>0.27598910030643314</v>
      </c>
      <c r="E34" s="458">
        <v>0.26746462883092498</v>
      </c>
      <c r="F34" s="458">
        <v>0.30518631508771982</v>
      </c>
      <c r="G34" s="459">
        <v>0.30235066888422024</v>
      </c>
    </row>
    <row r="35" spans="1:7" ht="15" customHeight="1">
      <c r="A35" s="395"/>
      <c r="B35" s="239" t="s">
        <v>405</v>
      </c>
      <c r="C35" s="333"/>
      <c r="D35" s="333"/>
      <c r="E35" s="333"/>
      <c r="F35" s="333"/>
      <c r="G35" s="358"/>
    </row>
    <row r="36" spans="1:7" ht="15">
      <c r="A36" s="394">
        <v>22</v>
      </c>
      <c r="B36" s="16" t="s">
        <v>388</v>
      </c>
      <c r="C36" s="21">
        <v>2527395416.0666399</v>
      </c>
      <c r="D36" s="22">
        <v>2708227530.0174785</v>
      </c>
      <c r="E36" s="22">
        <v>2494988213.9973927</v>
      </c>
      <c r="F36" s="22">
        <v>2799115061.3696647</v>
      </c>
      <c r="G36" s="23">
        <v>2451802093.6352</v>
      </c>
    </row>
    <row r="37" spans="1:7" ht="15" customHeight="1">
      <c r="A37" s="394">
        <v>23</v>
      </c>
      <c r="B37" s="16" t="s">
        <v>400</v>
      </c>
      <c r="C37" s="21">
        <v>2313651659.530652</v>
      </c>
      <c r="D37" s="22">
        <v>2323863813.0583134</v>
      </c>
      <c r="E37" s="22">
        <v>2181011236.7643175</v>
      </c>
      <c r="F37" s="22">
        <v>2304061899.4972477</v>
      </c>
      <c r="G37" s="23">
        <v>2181240768.1010337</v>
      </c>
    </row>
    <row r="38" spans="1:7" ht="15.75" thickBot="1">
      <c r="A38" s="396">
        <v>24</v>
      </c>
      <c r="B38" s="240" t="s">
        <v>389</v>
      </c>
      <c r="C38" s="460">
        <v>1.0923837240820202</v>
      </c>
      <c r="D38" s="461">
        <v>1.1653985551129713</v>
      </c>
      <c r="E38" s="461">
        <v>1.143959357907244</v>
      </c>
      <c r="F38" s="461">
        <v>1.2148610512505931</v>
      </c>
      <c r="G38" s="462">
        <v>1.124040101162108</v>
      </c>
    </row>
    <row r="39" spans="1:7">
      <c r="A39" s="24"/>
    </row>
    <row r="40" spans="1:7">
      <c r="B40" s="324"/>
    </row>
    <row r="41" spans="1:7" ht="51">
      <c r="B41" s="324" t="s">
        <v>404</v>
      </c>
    </row>
    <row r="43" spans="1:7">
      <c r="B43" s="3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6" width="14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535" t="s">
        <v>73</v>
      </c>
      <c r="D5" s="536"/>
      <c r="E5" s="537"/>
      <c r="F5" s="535" t="s">
        <v>77</v>
      </c>
      <c r="G5" s="536"/>
      <c r="H5" s="538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249408038.81</v>
      </c>
      <c r="D7" s="37">
        <v>257174295.14999998</v>
      </c>
      <c r="E7" s="38">
        <f>C7+D7</f>
        <v>506582333.95999998</v>
      </c>
      <c r="F7" s="39">
        <v>203553927.17000002</v>
      </c>
      <c r="G7" s="40">
        <v>212093989.41000003</v>
      </c>
      <c r="H7" s="41">
        <f>F7+G7</f>
        <v>415647916.58000004</v>
      </c>
    </row>
    <row r="8" spans="1:8">
      <c r="A8" s="32">
        <v>2</v>
      </c>
      <c r="B8" s="36" t="s">
        <v>41</v>
      </c>
      <c r="C8" s="37">
        <v>245805754.15000001</v>
      </c>
      <c r="D8" s="37">
        <v>1239824373.8099999</v>
      </c>
      <c r="E8" s="38">
        <f t="shared" ref="E8:E19" si="0">C8+D8</f>
        <v>1485630127.96</v>
      </c>
      <c r="F8" s="39">
        <v>44868281.021499999</v>
      </c>
      <c r="G8" s="40">
        <v>1005972389.4299999</v>
      </c>
      <c r="H8" s="41">
        <f t="shared" ref="H8:H40" si="1">F8+G8</f>
        <v>1050840670.4514999</v>
      </c>
    </row>
    <row r="9" spans="1:8">
      <c r="A9" s="32">
        <v>3</v>
      </c>
      <c r="B9" s="36" t="s">
        <v>42</v>
      </c>
      <c r="C9" s="37">
        <v>15115220.310000001</v>
      </c>
      <c r="D9" s="37">
        <v>547511822.16000009</v>
      </c>
      <c r="E9" s="38">
        <f t="shared" si="0"/>
        <v>562627042.47000003</v>
      </c>
      <c r="F9" s="39">
        <v>19500000</v>
      </c>
      <c r="G9" s="40">
        <v>1111986936.45</v>
      </c>
      <c r="H9" s="41">
        <f t="shared" si="1"/>
        <v>1131486936.45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303.24</v>
      </c>
      <c r="G10" s="40">
        <v>0</v>
      </c>
      <c r="H10" s="41">
        <f t="shared" si="1"/>
        <v>303.24</v>
      </c>
    </row>
    <row r="11" spans="1:8">
      <c r="A11" s="32">
        <v>5</v>
      </c>
      <c r="B11" s="36" t="s">
        <v>44</v>
      </c>
      <c r="C11" s="37">
        <v>1706045216.2767</v>
      </c>
      <c r="D11" s="37">
        <v>123170694.74610001</v>
      </c>
      <c r="E11" s="38">
        <f t="shared" si="0"/>
        <v>1829215911.0228</v>
      </c>
      <c r="F11" s="39">
        <v>1450648158.6872146</v>
      </c>
      <c r="G11" s="40">
        <v>56368616.62968123</v>
      </c>
      <c r="H11" s="41">
        <f t="shared" si="1"/>
        <v>1507016775.316896</v>
      </c>
    </row>
    <row r="12" spans="1:8">
      <c r="A12" s="32">
        <v>6.1</v>
      </c>
      <c r="B12" s="42" t="s">
        <v>45</v>
      </c>
      <c r="C12" s="37">
        <v>3680537250.71</v>
      </c>
      <c r="D12" s="37">
        <v>5231102026.7270002</v>
      </c>
      <c r="E12" s="38">
        <f t="shared" si="0"/>
        <v>8911639277.4370003</v>
      </c>
      <c r="F12" s="39">
        <v>3023128163.6400003</v>
      </c>
      <c r="G12" s="40">
        <v>4212214245.8499999</v>
      </c>
      <c r="H12" s="41">
        <f t="shared" si="1"/>
        <v>7235342409.4899998</v>
      </c>
    </row>
    <row r="13" spans="1:8">
      <c r="A13" s="32">
        <v>6.2</v>
      </c>
      <c r="B13" s="42" t="s">
        <v>46</v>
      </c>
      <c r="C13" s="37">
        <v>-163586484.1692</v>
      </c>
      <c r="D13" s="37">
        <v>-262699126.61390001</v>
      </c>
      <c r="E13" s="38">
        <f t="shared" si="0"/>
        <v>-426285610.78310001</v>
      </c>
      <c r="F13" s="39">
        <v>-130557621.7158</v>
      </c>
      <c r="G13" s="40">
        <v>-230787484.93099999</v>
      </c>
      <c r="H13" s="41">
        <f t="shared" si="1"/>
        <v>-361345106.64679998</v>
      </c>
    </row>
    <row r="14" spans="1:8">
      <c r="A14" s="32">
        <v>6</v>
      </c>
      <c r="B14" s="36" t="s">
        <v>47</v>
      </c>
      <c r="C14" s="38">
        <f t="shared" ref="C14:H14" si="2">C12+C13</f>
        <v>3516950766.5408001</v>
      </c>
      <c r="D14" s="38">
        <f t="shared" si="2"/>
        <v>4968402900.1131001</v>
      </c>
      <c r="E14" s="38">
        <f t="shared" si="2"/>
        <v>8485353666.6539001</v>
      </c>
      <c r="F14" s="38">
        <f t="shared" si="2"/>
        <v>2892570541.9242005</v>
      </c>
      <c r="G14" s="38">
        <f t="shared" si="2"/>
        <v>3981426760.9189997</v>
      </c>
      <c r="H14" s="38">
        <f t="shared" si="2"/>
        <v>6873997302.8431997</v>
      </c>
    </row>
    <row r="15" spans="1:8">
      <c r="A15" s="32">
        <v>7</v>
      </c>
      <c r="B15" s="36" t="s">
        <v>48</v>
      </c>
      <c r="C15" s="37">
        <v>71242587.480000004</v>
      </c>
      <c r="D15" s="37">
        <v>29495466.381099999</v>
      </c>
      <c r="E15" s="38">
        <f t="shared" si="0"/>
        <v>100738053.8611</v>
      </c>
      <c r="F15" s="39">
        <v>61027578.600000001</v>
      </c>
      <c r="G15" s="40">
        <v>21532589.4879</v>
      </c>
      <c r="H15" s="41">
        <f t="shared" si="1"/>
        <v>82560168.087899998</v>
      </c>
    </row>
    <row r="16" spans="1:8">
      <c r="A16" s="32">
        <v>8</v>
      </c>
      <c r="B16" s="36" t="s">
        <v>209</v>
      </c>
      <c r="C16" s="37">
        <v>56934467.355000004</v>
      </c>
      <c r="D16" s="37">
        <v>0</v>
      </c>
      <c r="E16" s="38">
        <f t="shared" si="0"/>
        <v>56934467.355000004</v>
      </c>
      <c r="F16" s="39">
        <v>94932986.173999995</v>
      </c>
      <c r="G16" s="40">
        <v>0</v>
      </c>
      <c r="H16" s="41">
        <f t="shared" si="1"/>
        <v>94932986.173999995</v>
      </c>
    </row>
    <row r="17" spans="1:8">
      <c r="A17" s="32">
        <v>9</v>
      </c>
      <c r="B17" s="36" t="s">
        <v>49</v>
      </c>
      <c r="C17" s="37">
        <v>130049276.84</v>
      </c>
      <c r="D17" s="37">
        <v>0</v>
      </c>
      <c r="E17" s="38">
        <f t="shared" si="0"/>
        <v>130049276.84</v>
      </c>
      <c r="F17" s="39">
        <v>126636431.08</v>
      </c>
      <c r="G17" s="40">
        <v>0</v>
      </c>
      <c r="H17" s="41">
        <f t="shared" si="1"/>
        <v>126636431.08</v>
      </c>
    </row>
    <row r="18" spans="1:8">
      <c r="A18" s="32">
        <v>10</v>
      </c>
      <c r="B18" s="36" t="s">
        <v>50</v>
      </c>
      <c r="C18" s="37">
        <v>363916827.85000002</v>
      </c>
      <c r="D18" s="37">
        <v>0</v>
      </c>
      <c r="E18" s="38">
        <f t="shared" si="0"/>
        <v>363916827.85000002</v>
      </c>
      <c r="F18" s="39">
        <v>386608004.33600003</v>
      </c>
      <c r="G18" s="40">
        <v>0</v>
      </c>
      <c r="H18" s="41">
        <f t="shared" si="1"/>
        <v>386608004.33600003</v>
      </c>
    </row>
    <row r="19" spans="1:8">
      <c r="A19" s="32">
        <v>11</v>
      </c>
      <c r="B19" s="36" t="s">
        <v>51</v>
      </c>
      <c r="C19" s="37">
        <v>199963732.92540002</v>
      </c>
      <c r="D19" s="37">
        <v>43224423.730000004</v>
      </c>
      <c r="E19" s="38">
        <f t="shared" si="0"/>
        <v>243188156.65540004</v>
      </c>
      <c r="F19" s="39">
        <v>165886520.26780003</v>
      </c>
      <c r="G19" s="40">
        <v>62054883.609999999</v>
      </c>
      <c r="H19" s="41">
        <f t="shared" si="1"/>
        <v>227941403.87780005</v>
      </c>
    </row>
    <row r="20" spans="1:8">
      <c r="A20" s="32">
        <v>12</v>
      </c>
      <c r="B20" s="44" t="s">
        <v>52</v>
      </c>
      <c r="C20" s="38">
        <f>SUM(C7:C11)+SUM(C14:C19)</f>
        <v>6555432191.7779007</v>
      </c>
      <c r="D20" s="38">
        <f>SUM(D7:D11)+SUM(D14:D19)</f>
        <v>7208803976.0902996</v>
      </c>
      <c r="E20" s="38">
        <f>C20+D20</f>
        <v>13764236167.8682</v>
      </c>
      <c r="F20" s="38">
        <f>SUM(F7:F11)+SUM(F14:F19)</f>
        <v>5446232732.5007143</v>
      </c>
      <c r="G20" s="38">
        <f>SUM(G7:G11)+SUM(G14:G19)</f>
        <v>6451436165.9365807</v>
      </c>
      <c r="H20" s="41">
        <f t="shared" si="1"/>
        <v>11897668898.437294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28126100.300000001</v>
      </c>
      <c r="D22" s="37">
        <v>171763072.06</v>
      </c>
      <c r="E22" s="38">
        <f>C22+D22</f>
        <v>199889172.36000001</v>
      </c>
      <c r="F22" s="39">
        <v>144498751.66</v>
      </c>
      <c r="G22" s="40">
        <v>257423423.25</v>
      </c>
      <c r="H22" s="41">
        <f t="shared" si="1"/>
        <v>401922174.90999997</v>
      </c>
    </row>
    <row r="23" spans="1:8">
      <c r="A23" s="32">
        <v>14</v>
      </c>
      <c r="B23" s="36" t="s">
        <v>55</v>
      </c>
      <c r="C23" s="37">
        <v>910738180.09649992</v>
      </c>
      <c r="D23" s="37">
        <v>1270615305.5100002</v>
      </c>
      <c r="E23" s="38">
        <f t="shared" ref="E23:E40" si="3">C23+D23</f>
        <v>2181353485.6065001</v>
      </c>
      <c r="F23" s="39">
        <v>944716533.05550003</v>
      </c>
      <c r="G23" s="40">
        <v>1295667831.8299999</v>
      </c>
      <c r="H23" s="41">
        <f t="shared" si="1"/>
        <v>2240384364.8855</v>
      </c>
    </row>
    <row r="24" spans="1:8">
      <c r="A24" s="32">
        <v>15</v>
      </c>
      <c r="B24" s="36" t="s">
        <v>56</v>
      </c>
      <c r="C24" s="37">
        <v>705196256.25999999</v>
      </c>
      <c r="D24" s="37">
        <v>1173413779.3300002</v>
      </c>
      <c r="E24" s="38">
        <f t="shared" si="3"/>
        <v>1878610035.5900002</v>
      </c>
      <c r="F24" s="39">
        <v>407387466.64999998</v>
      </c>
      <c r="G24" s="40">
        <v>949496318.06999993</v>
      </c>
      <c r="H24" s="41">
        <f t="shared" si="1"/>
        <v>1356883784.7199998</v>
      </c>
    </row>
    <row r="25" spans="1:8">
      <c r="A25" s="32">
        <v>16</v>
      </c>
      <c r="B25" s="36" t="s">
        <v>57</v>
      </c>
      <c r="C25" s="37">
        <v>1040171963.51</v>
      </c>
      <c r="D25" s="37">
        <v>2687554534.3400002</v>
      </c>
      <c r="E25" s="38">
        <f t="shared" si="3"/>
        <v>3727726497.8500004</v>
      </c>
      <c r="F25" s="39">
        <v>820386109.20000005</v>
      </c>
      <c r="G25" s="40">
        <v>2284271758.8599997</v>
      </c>
      <c r="H25" s="41">
        <f t="shared" si="1"/>
        <v>3104657868.0599995</v>
      </c>
    </row>
    <row r="26" spans="1:8">
      <c r="A26" s="32">
        <v>17</v>
      </c>
      <c r="B26" s="36" t="s">
        <v>58</v>
      </c>
      <c r="C26" s="45">
        <v>584339700</v>
      </c>
      <c r="D26" s="45">
        <v>1034664425</v>
      </c>
      <c r="E26" s="38">
        <f t="shared" si="3"/>
        <v>1619004125</v>
      </c>
      <c r="F26" s="46">
        <v>528315000</v>
      </c>
      <c r="G26" s="47">
        <v>233198048.59999999</v>
      </c>
      <c r="H26" s="41">
        <f t="shared" si="1"/>
        <v>761513048.60000002</v>
      </c>
    </row>
    <row r="27" spans="1:8">
      <c r="A27" s="32">
        <v>18</v>
      </c>
      <c r="B27" s="36" t="s">
        <v>59</v>
      </c>
      <c r="C27" s="37">
        <v>1654834692.25</v>
      </c>
      <c r="D27" s="37">
        <v>285178078.17460001</v>
      </c>
      <c r="E27" s="38">
        <f t="shared" si="3"/>
        <v>1940012770.4246001</v>
      </c>
      <c r="F27" s="39">
        <v>1095084000</v>
      </c>
      <c r="G27" s="40">
        <v>1049017612.0164001</v>
      </c>
      <c r="H27" s="41">
        <f t="shared" si="1"/>
        <v>2144101612.0164001</v>
      </c>
    </row>
    <row r="28" spans="1:8">
      <c r="A28" s="32">
        <v>19</v>
      </c>
      <c r="B28" s="36" t="s">
        <v>60</v>
      </c>
      <c r="C28" s="37">
        <v>21529992.539999999</v>
      </c>
      <c r="D28" s="37">
        <v>42693820.620000005</v>
      </c>
      <c r="E28" s="38">
        <f t="shared" si="3"/>
        <v>64223813.160000004</v>
      </c>
      <c r="F28" s="39">
        <v>16303236.139999999</v>
      </c>
      <c r="G28" s="40">
        <v>20613991.060000002</v>
      </c>
      <c r="H28" s="41">
        <f t="shared" si="1"/>
        <v>36917227.200000003</v>
      </c>
    </row>
    <row r="29" spans="1:8">
      <c r="A29" s="32">
        <v>20</v>
      </c>
      <c r="B29" s="36" t="s">
        <v>61</v>
      </c>
      <c r="C29" s="37">
        <v>55765859.29959999</v>
      </c>
      <c r="D29" s="37">
        <v>184878511.68439999</v>
      </c>
      <c r="E29" s="38">
        <f t="shared" si="3"/>
        <v>240644370.98399997</v>
      </c>
      <c r="F29" s="39">
        <v>69230004.282800004</v>
      </c>
      <c r="G29" s="40">
        <v>55054479.130199999</v>
      </c>
      <c r="H29" s="41">
        <f t="shared" si="1"/>
        <v>124284483.413</v>
      </c>
    </row>
    <row r="30" spans="1:8">
      <c r="A30" s="32">
        <v>21</v>
      </c>
      <c r="B30" s="36" t="s">
        <v>62</v>
      </c>
      <c r="C30" s="37">
        <v>0</v>
      </c>
      <c r="D30" s="37">
        <v>414873000</v>
      </c>
      <c r="E30" s="38">
        <f t="shared" si="3"/>
        <v>414873000</v>
      </c>
      <c r="F30" s="39">
        <v>0</v>
      </c>
      <c r="G30" s="40">
        <v>427713000</v>
      </c>
      <c r="H30" s="41">
        <f t="shared" si="1"/>
        <v>427713000</v>
      </c>
    </row>
    <row r="31" spans="1:8">
      <c r="A31" s="32">
        <v>22</v>
      </c>
      <c r="B31" s="44" t="s">
        <v>63</v>
      </c>
      <c r="C31" s="38">
        <f>SUM(C22:C30)</f>
        <v>5000702744.2560997</v>
      </c>
      <c r="D31" s="38">
        <f>SUM(D22:D30)</f>
        <v>7265634526.7189999</v>
      </c>
      <c r="E31" s="38">
        <f>C31+D31</f>
        <v>12266337270.9751</v>
      </c>
      <c r="F31" s="38">
        <f>SUM(F22:F30)</f>
        <v>4025921100.9883003</v>
      </c>
      <c r="G31" s="38">
        <f>SUM(G22:G30)</f>
        <v>6572456462.8166008</v>
      </c>
      <c r="H31" s="41">
        <f t="shared" si="1"/>
        <v>10598377563.804901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3"/>
        <v>27993660.18</v>
      </c>
      <c r="F33" s="39">
        <v>27821150.18</v>
      </c>
      <c r="G33" s="47"/>
      <c r="H33" s="41">
        <f t="shared" si="1"/>
        <v>27821150.18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-1184864.2000000002</v>
      </c>
      <c r="D35" s="45"/>
      <c r="E35" s="38">
        <f t="shared" si="3"/>
        <v>-1184864.2000000002</v>
      </c>
      <c r="F35" s="39">
        <v>-2303508.2000000002</v>
      </c>
      <c r="G35" s="47"/>
      <c r="H35" s="41">
        <f t="shared" si="1"/>
        <v>-2303508.2000000002</v>
      </c>
    </row>
    <row r="36" spans="1:8">
      <c r="A36" s="32">
        <v>26</v>
      </c>
      <c r="B36" s="36" t="s">
        <v>68</v>
      </c>
      <c r="C36" s="37">
        <v>178530901.95999998</v>
      </c>
      <c r="D36" s="45"/>
      <c r="E36" s="38">
        <f t="shared" si="3"/>
        <v>178530901.95999998</v>
      </c>
      <c r="F36" s="39">
        <v>170454977.31999999</v>
      </c>
      <c r="G36" s="47"/>
      <c r="H36" s="41">
        <f t="shared" si="1"/>
        <v>170454977.31999999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1265287964.2330985</v>
      </c>
      <c r="D38" s="45"/>
      <c r="E38" s="38">
        <f t="shared" si="3"/>
        <v>1265287964.2330985</v>
      </c>
      <c r="F38" s="39">
        <v>1043589427.7023945</v>
      </c>
      <c r="G38" s="47"/>
      <c r="H38" s="41">
        <f t="shared" si="1"/>
        <v>1043589427.7023945</v>
      </c>
    </row>
    <row r="39" spans="1:8">
      <c r="A39" s="32">
        <v>29</v>
      </c>
      <c r="B39" s="36" t="s">
        <v>71</v>
      </c>
      <c r="C39" s="37">
        <v>27271234.720000003</v>
      </c>
      <c r="D39" s="45"/>
      <c r="E39" s="38">
        <f t="shared" si="3"/>
        <v>27271234.720000003</v>
      </c>
      <c r="F39" s="39">
        <v>59729287.629999995</v>
      </c>
      <c r="G39" s="47"/>
      <c r="H39" s="41">
        <f t="shared" si="1"/>
        <v>59729287.629999995</v>
      </c>
    </row>
    <row r="40" spans="1:8">
      <c r="A40" s="32">
        <v>30</v>
      </c>
      <c r="B40" s="289" t="s">
        <v>277</v>
      </c>
      <c r="C40" s="37">
        <v>1497898896.8930986</v>
      </c>
      <c r="D40" s="45"/>
      <c r="E40" s="38">
        <f t="shared" si="3"/>
        <v>1497898896.8930986</v>
      </c>
      <c r="F40" s="39">
        <v>1299291334.6323943</v>
      </c>
      <c r="G40" s="47"/>
      <c r="H40" s="41">
        <f t="shared" si="1"/>
        <v>1299291334.6323943</v>
      </c>
    </row>
    <row r="41" spans="1:8" ht="15" thickBot="1">
      <c r="A41" s="49">
        <v>31</v>
      </c>
      <c r="B41" s="50" t="s">
        <v>72</v>
      </c>
      <c r="C41" s="51">
        <f>C31+C40</f>
        <v>6498601641.1491985</v>
      </c>
      <c r="D41" s="51">
        <f>D31+D40</f>
        <v>7265634526.7189999</v>
      </c>
      <c r="E41" s="51">
        <f>C41+D41</f>
        <v>13764236167.868198</v>
      </c>
      <c r="F41" s="51">
        <f>F31+F40</f>
        <v>5325212435.6206951</v>
      </c>
      <c r="G41" s="51">
        <f>G31+G40</f>
        <v>6572456462.8166008</v>
      </c>
      <c r="H41" s="52">
        <f>F41+G41</f>
        <v>11897668898.437296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65" customWidth="1"/>
    <col min="5" max="5" width="15.7109375" style="465" customWidth="1"/>
    <col min="6" max="8" width="12.7109375" style="465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Bank of Georgia</v>
      </c>
      <c r="C1" s="464"/>
    </row>
    <row r="2" spans="1:8">
      <c r="A2" s="2" t="s">
        <v>36</v>
      </c>
      <c r="B2" s="532">
        <f>'1. key ratios '!B2</f>
        <v>43465</v>
      </c>
      <c r="C2" s="466"/>
      <c r="D2" s="467"/>
      <c r="E2" s="467"/>
      <c r="F2" s="467"/>
      <c r="G2" s="467"/>
      <c r="H2" s="467"/>
    </row>
    <row r="3" spans="1:8">
      <c r="A3" s="2"/>
      <c r="B3" s="3"/>
      <c r="C3" s="466"/>
      <c r="D3" s="467"/>
      <c r="E3" s="467"/>
      <c r="F3" s="467"/>
      <c r="G3" s="467"/>
      <c r="H3" s="467"/>
    </row>
    <row r="4" spans="1:8" ht="13.5" thickBot="1">
      <c r="A4" s="55" t="s">
        <v>204</v>
      </c>
      <c r="B4" s="241" t="s">
        <v>27</v>
      </c>
      <c r="C4" s="468"/>
      <c r="D4" s="469"/>
      <c r="E4" s="469"/>
      <c r="F4" s="469"/>
      <c r="G4" s="469"/>
      <c r="H4" s="470" t="s">
        <v>78</v>
      </c>
    </row>
    <row r="5" spans="1:8">
      <c r="A5" s="57" t="s">
        <v>11</v>
      </c>
      <c r="B5" s="58"/>
      <c r="C5" s="539" t="s">
        <v>73</v>
      </c>
      <c r="D5" s="540"/>
      <c r="E5" s="541"/>
      <c r="F5" s="539" t="s">
        <v>77</v>
      </c>
      <c r="G5" s="540"/>
      <c r="H5" s="542"/>
    </row>
    <row r="6" spans="1:8">
      <c r="A6" s="59" t="s">
        <v>11</v>
      </c>
      <c r="B6" s="60"/>
      <c r="C6" s="471" t="s">
        <v>74</v>
      </c>
      <c r="D6" s="471" t="s">
        <v>75</v>
      </c>
      <c r="E6" s="471" t="s">
        <v>76</v>
      </c>
      <c r="F6" s="471" t="s">
        <v>74</v>
      </c>
      <c r="G6" s="471" t="s">
        <v>75</v>
      </c>
      <c r="H6" s="472" t="s">
        <v>76</v>
      </c>
    </row>
    <row r="7" spans="1:8">
      <c r="A7" s="62"/>
      <c r="B7" s="241" t="s">
        <v>203</v>
      </c>
      <c r="C7" s="473"/>
      <c r="D7" s="473"/>
      <c r="E7" s="473"/>
      <c r="F7" s="473"/>
      <c r="G7" s="473"/>
      <c r="H7" s="474"/>
    </row>
    <row r="8" spans="1:8">
      <c r="A8" s="62">
        <v>1</v>
      </c>
      <c r="B8" s="63" t="s">
        <v>202</v>
      </c>
      <c r="C8" s="473">
        <v>10049083.439999999</v>
      </c>
      <c r="D8" s="473">
        <v>18823791.34</v>
      </c>
      <c r="E8" s="475">
        <f t="shared" ref="E8:E22" si="0">C8+D8</f>
        <v>28872874.780000001</v>
      </c>
      <c r="F8" s="473">
        <v>5886657.0099999998</v>
      </c>
      <c r="G8" s="473">
        <v>10532328.539999999</v>
      </c>
      <c r="H8" s="476">
        <f t="shared" ref="H8:H22" si="1">F8+G8</f>
        <v>16418985.549999999</v>
      </c>
    </row>
    <row r="9" spans="1:8">
      <c r="A9" s="62">
        <v>2</v>
      </c>
      <c r="B9" s="63" t="s">
        <v>201</v>
      </c>
      <c r="C9" s="477">
        <f>C10+C11+C12+C13+C14+C15+C16+C17+C18</f>
        <v>647218410.19000006</v>
      </c>
      <c r="D9" s="477">
        <f>D10+D11+D12+D13+D14+D15+D16+D17+D18</f>
        <v>373256942.13339841</v>
      </c>
      <c r="E9" s="475">
        <f t="shared" si="0"/>
        <v>1020475352.3233985</v>
      </c>
      <c r="F9" s="477">
        <f>F10+F11+F12+F13+F14+F15+F16+F17+F18</f>
        <v>504830871.73600525</v>
      </c>
      <c r="G9" s="477">
        <f>G10+G11+G12+G13+G14+G15+G16+G17+G18</f>
        <v>360494675.88758898</v>
      </c>
      <c r="H9" s="476">
        <f t="shared" si="1"/>
        <v>865325547.62359428</v>
      </c>
    </row>
    <row r="10" spans="1:8">
      <c r="A10" s="62">
        <v>2.1</v>
      </c>
      <c r="B10" s="64" t="s">
        <v>200</v>
      </c>
      <c r="C10" s="473">
        <v>10549.49</v>
      </c>
      <c r="D10" s="473">
        <v>4.57</v>
      </c>
      <c r="E10" s="475">
        <f t="shared" si="0"/>
        <v>10554.06</v>
      </c>
      <c r="F10" s="473">
        <v>27921.74</v>
      </c>
      <c r="G10" s="473">
        <v>-92143.210410995482</v>
      </c>
      <c r="H10" s="476">
        <f t="shared" si="1"/>
        <v>-64221.470410995476</v>
      </c>
    </row>
    <row r="11" spans="1:8">
      <c r="A11" s="62">
        <v>2.2000000000000002</v>
      </c>
      <c r="B11" s="64" t="s">
        <v>199</v>
      </c>
      <c r="C11" s="473">
        <v>58439789.410300002</v>
      </c>
      <c r="D11" s="473">
        <v>103511858.3495</v>
      </c>
      <c r="E11" s="475">
        <f t="shared" si="0"/>
        <v>161951647.75980002</v>
      </c>
      <c r="F11" s="473">
        <v>44865841.539999999</v>
      </c>
      <c r="G11" s="473">
        <v>102155778.30060001</v>
      </c>
      <c r="H11" s="476">
        <f t="shared" si="1"/>
        <v>147021619.84060001</v>
      </c>
    </row>
    <row r="12" spans="1:8">
      <c r="A12" s="62">
        <v>2.2999999999999998</v>
      </c>
      <c r="B12" s="64" t="s">
        <v>198</v>
      </c>
      <c r="C12" s="473">
        <v>2077858.15</v>
      </c>
      <c r="D12" s="473">
        <v>5094231.12</v>
      </c>
      <c r="E12" s="475">
        <f t="shared" si="0"/>
        <v>7172089.2699999996</v>
      </c>
      <c r="F12" s="473">
        <v>1596034.13</v>
      </c>
      <c r="G12" s="473">
        <v>3849735.5628</v>
      </c>
      <c r="H12" s="476">
        <f t="shared" si="1"/>
        <v>5445769.6928000003</v>
      </c>
    </row>
    <row r="13" spans="1:8">
      <c r="A13" s="62">
        <v>2.4</v>
      </c>
      <c r="B13" s="64" t="s">
        <v>197</v>
      </c>
      <c r="C13" s="473">
        <v>7291680.0599999996</v>
      </c>
      <c r="D13" s="473">
        <v>4586398.97</v>
      </c>
      <c r="E13" s="475">
        <f t="shared" si="0"/>
        <v>11878079.029999999</v>
      </c>
      <c r="F13" s="473">
        <v>4571094.1500000004</v>
      </c>
      <c r="G13" s="473">
        <v>5644388.4800000004</v>
      </c>
      <c r="H13" s="476">
        <f t="shared" si="1"/>
        <v>10215482.630000001</v>
      </c>
    </row>
    <row r="14" spans="1:8">
      <c r="A14" s="62">
        <v>2.5</v>
      </c>
      <c r="B14" s="64" t="s">
        <v>196</v>
      </c>
      <c r="C14" s="473">
        <v>5659090.9000000004</v>
      </c>
      <c r="D14" s="473">
        <v>24278938.720899999</v>
      </c>
      <c r="E14" s="475">
        <f t="shared" si="0"/>
        <v>29938029.620899998</v>
      </c>
      <c r="F14" s="473">
        <v>5949793.8399999999</v>
      </c>
      <c r="G14" s="473">
        <v>28695056.469999999</v>
      </c>
      <c r="H14" s="476">
        <f t="shared" si="1"/>
        <v>34644850.310000002</v>
      </c>
    </row>
    <row r="15" spans="1:8">
      <c r="A15" s="62">
        <v>2.6</v>
      </c>
      <c r="B15" s="64" t="s">
        <v>195</v>
      </c>
      <c r="C15" s="473">
        <v>15622983.84</v>
      </c>
      <c r="D15" s="473">
        <v>57614121.101698369</v>
      </c>
      <c r="E15" s="475">
        <f t="shared" si="0"/>
        <v>73237104.941698372</v>
      </c>
      <c r="F15" s="473">
        <v>9307451.0700000003</v>
      </c>
      <c r="G15" s="473">
        <v>48352853.191699997</v>
      </c>
      <c r="H15" s="476">
        <f t="shared" si="1"/>
        <v>57660304.261699997</v>
      </c>
    </row>
    <row r="16" spans="1:8">
      <c r="A16" s="62">
        <v>2.7</v>
      </c>
      <c r="B16" s="64" t="s">
        <v>194</v>
      </c>
      <c r="C16" s="473">
        <v>6283275.7611999996</v>
      </c>
      <c r="D16" s="473">
        <v>5901164.7481000004</v>
      </c>
      <c r="E16" s="475">
        <f t="shared" si="0"/>
        <v>12184440.509300001</v>
      </c>
      <c r="F16" s="473">
        <v>7460141.4400000004</v>
      </c>
      <c r="G16" s="473">
        <v>7564964.125</v>
      </c>
      <c r="H16" s="476">
        <f t="shared" si="1"/>
        <v>15025105.565000001</v>
      </c>
    </row>
    <row r="17" spans="1:8">
      <c r="A17" s="62">
        <v>2.8</v>
      </c>
      <c r="B17" s="64" t="s">
        <v>193</v>
      </c>
      <c r="C17" s="473">
        <v>550847031.11000001</v>
      </c>
      <c r="D17" s="473">
        <v>171192855.3132</v>
      </c>
      <c r="E17" s="475">
        <f t="shared" si="0"/>
        <v>722039886.42320001</v>
      </c>
      <c r="F17" s="473">
        <v>429668992.13600522</v>
      </c>
      <c r="G17" s="473">
        <v>162903505.7279</v>
      </c>
      <c r="H17" s="476">
        <f t="shared" si="1"/>
        <v>592572497.86390519</v>
      </c>
    </row>
    <row r="18" spans="1:8">
      <c r="A18" s="62">
        <v>2.9</v>
      </c>
      <c r="B18" s="64" t="s">
        <v>192</v>
      </c>
      <c r="C18" s="473">
        <v>986151.46849999996</v>
      </c>
      <c r="D18" s="473">
        <v>1077369.24</v>
      </c>
      <c r="E18" s="475">
        <f t="shared" si="0"/>
        <v>2063520.7084999999</v>
      </c>
      <c r="F18" s="473">
        <v>1383601.69</v>
      </c>
      <c r="G18" s="473">
        <v>1420537.24</v>
      </c>
      <c r="H18" s="476">
        <f t="shared" si="1"/>
        <v>2804138.9299999997</v>
      </c>
    </row>
    <row r="19" spans="1:8">
      <c r="A19" s="62">
        <v>3</v>
      </c>
      <c r="B19" s="63" t="s">
        <v>191</v>
      </c>
      <c r="C19" s="473">
        <v>16714312.27</v>
      </c>
      <c r="D19" s="473">
        <v>2629017.6800000002</v>
      </c>
      <c r="E19" s="475">
        <f t="shared" si="0"/>
        <v>19343329.949999999</v>
      </c>
      <c r="F19" s="473">
        <v>12069261.449999999</v>
      </c>
      <c r="G19" s="473">
        <v>2921771.84</v>
      </c>
      <c r="H19" s="476">
        <f t="shared" si="1"/>
        <v>14991033.289999999</v>
      </c>
    </row>
    <row r="20" spans="1:8">
      <c r="A20" s="62">
        <v>4</v>
      </c>
      <c r="B20" s="63" t="s">
        <v>190</v>
      </c>
      <c r="C20" s="473">
        <v>129592294.94</v>
      </c>
      <c r="D20" s="473">
        <v>8220103.8700000001</v>
      </c>
      <c r="E20" s="475">
        <f t="shared" si="0"/>
        <v>137812398.81</v>
      </c>
      <c r="F20" s="473">
        <v>106068678.18000001</v>
      </c>
      <c r="G20" s="473">
        <v>2881319.58</v>
      </c>
      <c r="H20" s="476">
        <f t="shared" si="1"/>
        <v>108949997.76000001</v>
      </c>
    </row>
    <row r="21" spans="1:8">
      <c r="A21" s="62">
        <v>5</v>
      </c>
      <c r="B21" s="63" t="s">
        <v>189</v>
      </c>
      <c r="C21" s="473">
        <v>0</v>
      </c>
      <c r="D21" s="473">
        <v>0</v>
      </c>
      <c r="E21" s="475">
        <f t="shared" si="0"/>
        <v>0</v>
      </c>
      <c r="F21" s="473">
        <v>0</v>
      </c>
      <c r="G21" s="473">
        <v>0</v>
      </c>
      <c r="H21" s="476">
        <f t="shared" si="1"/>
        <v>0</v>
      </c>
    </row>
    <row r="22" spans="1:8">
      <c r="A22" s="62">
        <v>6</v>
      </c>
      <c r="B22" s="65" t="s">
        <v>188</v>
      </c>
      <c r="C22" s="477">
        <f>C8+C9+C19+C20+C21</f>
        <v>803574100.84000015</v>
      </c>
      <c r="D22" s="477">
        <f>D8+D9+D19+D20+D21</f>
        <v>402929855.0233984</v>
      </c>
      <c r="E22" s="475">
        <f t="shared" si="0"/>
        <v>1206503955.8633986</v>
      </c>
      <c r="F22" s="477">
        <f>F8+F9+F19+F20+F21</f>
        <v>628855468.37600517</v>
      </c>
      <c r="G22" s="477">
        <f>G8+G9+G19+G20+G21</f>
        <v>376830095.84758896</v>
      </c>
      <c r="H22" s="476">
        <f t="shared" si="1"/>
        <v>1005685564.2235942</v>
      </c>
    </row>
    <row r="23" spans="1:8">
      <c r="A23" s="62"/>
      <c r="B23" s="241" t="s">
        <v>187</v>
      </c>
      <c r="C23" s="478"/>
      <c r="D23" s="478"/>
      <c r="E23" s="479"/>
      <c r="F23" s="478"/>
      <c r="G23" s="478"/>
      <c r="H23" s="480"/>
    </row>
    <row r="24" spans="1:8">
      <c r="A24" s="62">
        <v>7</v>
      </c>
      <c r="B24" s="63" t="s">
        <v>186</v>
      </c>
      <c r="C24" s="473">
        <v>51805617.640000001</v>
      </c>
      <c r="D24" s="473">
        <v>14891988.869999999</v>
      </c>
      <c r="E24" s="475">
        <f t="shared" ref="E24:E31" si="2">C24+D24</f>
        <v>66697606.509999998</v>
      </c>
      <c r="F24" s="473">
        <v>49435359.060000002</v>
      </c>
      <c r="G24" s="473">
        <v>15372839.630000001</v>
      </c>
      <c r="H24" s="476">
        <f t="shared" ref="H24:H31" si="3">F24+G24</f>
        <v>64808198.690000005</v>
      </c>
    </row>
    <row r="25" spans="1:8">
      <c r="A25" s="62">
        <v>8</v>
      </c>
      <c r="B25" s="63" t="s">
        <v>185</v>
      </c>
      <c r="C25" s="473">
        <v>93603636.709999993</v>
      </c>
      <c r="D25" s="473">
        <v>81341104.359999999</v>
      </c>
      <c r="E25" s="475">
        <f t="shared" si="2"/>
        <v>174944741.06999999</v>
      </c>
      <c r="F25" s="473">
        <v>50430743.420000002</v>
      </c>
      <c r="G25" s="473">
        <v>86719748.159999996</v>
      </c>
      <c r="H25" s="476">
        <f t="shared" si="3"/>
        <v>137150491.57999998</v>
      </c>
    </row>
    <row r="26" spans="1:8">
      <c r="A26" s="62">
        <v>9</v>
      </c>
      <c r="B26" s="63" t="s">
        <v>184</v>
      </c>
      <c r="C26" s="473">
        <v>15047046.789999999</v>
      </c>
      <c r="D26" s="473">
        <v>2273049.52</v>
      </c>
      <c r="E26" s="475">
        <f t="shared" si="2"/>
        <v>17320096.309999999</v>
      </c>
      <c r="F26" s="473">
        <v>7129780.8099999996</v>
      </c>
      <c r="G26" s="473">
        <v>721941.19</v>
      </c>
      <c r="H26" s="476">
        <f t="shared" si="3"/>
        <v>7851722</v>
      </c>
    </row>
    <row r="27" spans="1:8">
      <c r="A27" s="62">
        <v>10</v>
      </c>
      <c r="B27" s="63" t="s">
        <v>183</v>
      </c>
      <c r="C27" s="473">
        <v>60943730.009999998</v>
      </c>
      <c r="D27" s="473">
        <v>52664405.329999998</v>
      </c>
      <c r="E27" s="475">
        <f t="shared" si="2"/>
        <v>113608135.34</v>
      </c>
      <c r="F27" s="473">
        <v>40510778.439999998</v>
      </c>
      <c r="G27" s="473">
        <v>10239309.91</v>
      </c>
      <c r="H27" s="476">
        <f t="shared" si="3"/>
        <v>50750088.349999994</v>
      </c>
    </row>
    <row r="28" spans="1:8">
      <c r="A28" s="62">
        <v>11</v>
      </c>
      <c r="B28" s="63" t="s">
        <v>182</v>
      </c>
      <c r="C28" s="473">
        <v>103927295.81999999</v>
      </c>
      <c r="D28" s="473">
        <v>74276233.709999993</v>
      </c>
      <c r="E28" s="475">
        <f t="shared" si="2"/>
        <v>178203529.52999997</v>
      </c>
      <c r="F28" s="473">
        <v>80385212.200000003</v>
      </c>
      <c r="G28" s="473">
        <v>92372379.909999996</v>
      </c>
      <c r="H28" s="476">
        <f t="shared" si="3"/>
        <v>172757592.11000001</v>
      </c>
    </row>
    <row r="29" spans="1:8">
      <c r="A29" s="62">
        <v>12</v>
      </c>
      <c r="B29" s="63" t="s">
        <v>181</v>
      </c>
      <c r="C29" s="473">
        <v>0</v>
      </c>
      <c r="D29" s="473">
        <v>0</v>
      </c>
      <c r="E29" s="475">
        <f t="shared" si="2"/>
        <v>0</v>
      </c>
      <c r="F29" s="473">
        <v>0</v>
      </c>
      <c r="G29" s="473">
        <v>0</v>
      </c>
      <c r="H29" s="476">
        <f t="shared" si="3"/>
        <v>0</v>
      </c>
    </row>
    <row r="30" spans="1:8">
      <c r="A30" s="62">
        <v>13</v>
      </c>
      <c r="B30" s="66" t="s">
        <v>180</v>
      </c>
      <c r="C30" s="477">
        <f>C24+C25+C26+C27+C28+C29</f>
        <v>325327326.96999997</v>
      </c>
      <c r="D30" s="477">
        <f>D24+D25+D26+D27+D28+D29</f>
        <v>225446781.78999996</v>
      </c>
      <c r="E30" s="475">
        <f t="shared" si="2"/>
        <v>550774108.75999999</v>
      </c>
      <c r="F30" s="477">
        <f>F24+F25+F26+F27+F28+F29</f>
        <v>227891873.93000001</v>
      </c>
      <c r="G30" s="477">
        <f>G24+G25+G26+G27+G28+G29</f>
        <v>205426218.79999998</v>
      </c>
      <c r="H30" s="476">
        <f t="shared" si="3"/>
        <v>433318092.73000002</v>
      </c>
    </row>
    <row r="31" spans="1:8">
      <c r="A31" s="62">
        <v>14</v>
      </c>
      <c r="B31" s="66" t="s">
        <v>179</v>
      </c>
      <c r="C31" s="477">
        <f>C22-C30</f>
        <v>478246773.87000018</v>
      </c>
      <c r="D31" s="477">
        <f>D22-D30</f>
        <v>177483073.23339844</v>
      </c>
      <c r="E31" s="475">
        <f t="shared" si="2"/>
        <v>655729847.10339856</v>
      </c>
      <c r="F31" s="477">
        <f>F22-F30</f>
        <v>400963594.44600517</v>
      </c>
      <c r="G31" s="477">
        <f>G22-G30</f>
        <v>171403877.04758897</v>
      </c>
      <c r="H31" s="476">
        <f t="shared" si="3"/>
        <v>572367471.49359417</v>
      </c>
    </row>
    <row r="32" spans="1:8">
      <c r="A32" s="62"/>
      <c r="B32" s="67"/>
      <c r="C32" s="481"/>
      <c r="D32" s="482"/>
      <c r="E32" s="479"/>
      <c r="F32" s="482"/>
      <c r="G32" s="482"/>
      <c r="H32" s="480"/>
    </row>
    <row r="33" spans="1:8">
      <c r="A33" s="62"/>
      <c r="B33" s="67" t="s">
        <v>178</v>
      </c>
      <c r="C33" s="478"/>
      <c r="D33" s="478"/>
      <c r="E33" s="479"/>
      <c r="F33" s="478"/>
      <c r="G33" s="478"/>
      <c r="H33" s="480"/>
    </row>
    <row r="34" spans="1:8">
      <c r="A34" s="62">
        <v>15</v>
      </c>
      <c r="B34" s="68" t="s">
        <v>177</v>
      </c>
      <c r="C34" s="475">
        <f>C35-C36</f>
        <v>125774895.16</v>
      </c>
      <c r="D34" s="475">
        <f>D35-D36</f>
        <v>4874246.2199999988</v>
      </c>
      <c r="E34" s="475">
        <f t="shared" ref="E34:E45" si="4">C34+D34</f>
        <v>130649141.38</v>
      </c>
      <c r="F34" s="475">
        <f>F35-F36</f>
        <v>109682562.69</v>
      </c>
      <c r="G34" s="475">
        <f>G35-G36</f>
        <v>5382103.6199999973</v>
      </c>
      <c r="H34" s="475">
        <f t="shared" ref="H34:H45" si="5">F34+G34</f>
        <v>115064666.31</v>
      </c>
    </row>
    <row r="35" spans="1:8">
      <c r="A35" s="62">
        <v>15.1</v>
      </c>
      <c r="B35" s="64" t="s">
        <v>176</v>
      </c>
      <c r="C35" s="473">
        <v>162050012.44</v>
      </c>
      <c r="D35" s="473">
        <v>52584014.789999999</v>
      </c>
      <c r="E35" s="475">
        <f t="shared" si="4"/>
        <v>214634027.22999999</v>
      </c>
      <c r="F35" s="473">
        <v>135944290.72</v>
      </c>
      <c r="G35" s="473">
        <v>43748526.93</v>
      </c>
      <c r="H35" s="475">
        <f t="shared" si="5"/>
        <v>179692817.65000001</v>
      </c>
    </row>
    <row r="36" spans="1:8">
      <c r="A36" s="62">
        <v>15.2</v>
      </c>
      <c r="B36" s="64" t="s">
        <v>175</v>
      </c>
      <c r="C36" s="473">
        <v>36275117.280000001</v>
      </c>
      <c r="D36" s="473">
        <v>47709768.57</v>
      </c>
      <c r="E36" s="475">
        <f t="shared" si="4"/>
        <v>83984885.849999994</v>
      </c>
      <c r="F36" s="473">
        <v>26261728.030000001</v>
      </c>
      <c r="G36" s="473">
        <v>38366423.310000002</v>
      </c>
      <c r="H36" s="475">
        <f t="shared" si="5"/>
        <v>64628151.340000004</v>
      </c>
    </row>
    <row r="37" spans="1:8">
      <c r="A37" s="62">
        <v>16</v>
      </c>
      <c r="B37" s="63" t="s">
        <v>174</v>
      </c>
      <c r="C37" s="473">
        <v>0</v>
      </c>
      <c r="D37" s="473">
        <v>596015.43000000005</v>
      </c>
      <c r="E37" s="475">
        <f t="shared" si="4"/>
        <v>596015.43000000005</v>
      </c>
      <c r="F37" s="473">
        <v>564654.29</v>
      </c>
      <c r="G37" s="473">
        <v>0</v>
      </c>
      <c r="H37" s="475">
        <f t="shared" si="5"/>
        <v>564654.29</v>
      </c>
    </row>
    <row r="38" spans="1:8">
      <c r="A38" s="62">
        <v>17</v>
      </c>
      <c r="B38" s="63" t="s">
        <v>173</v>
      </c>
      <c r="C38" s="473">
        <v>27588.33</v>
      </c>
      <c r="D38" s="473">
        <v>0</v>
      </c>
      <c r="E38" s="475">
        <f t="shared" si="4"/>
        <v>27588.33</v>
      </c>
      <c r="F38" s="473">
        <v>1612.1</v>
      </c>
      <c r="G38" s="473">
        <v>0</v>
      </c>
      <c r="H38" s="475">
        <f t="shared" si="5"/>
        <v>1612.1</v>
      </c>
    </row>
    <row r="39" spans="1:8">
      <c r="A39" s="62">
        <v>18</v>
      </c>
      <c r="B39" s="63" t="s">
        <v>172</v>
      </c>
      <c r="C39" s="473">
        <v>2348898.69</v>
      </c>
      <c r="D39" s="473">
        <v>-961810.4</v>
      </c>
      <c r="E39" s="475">
        <f t="shared" si="4"/>
        <v>1387088.29</v>
      </c>
      <c r="F39" s="473">
        <v>254398.86</v>
      </c>
      <c r="G39" s="473">
        <v>1959668.92</v>
      </c>
      <c r="H39" s="475">
        <f t="shared" si="5"/>
        <v>2214067.7799999998</v>
      </c>
    </row>
    <row r="40" spans="1:8">
      <c r="A40" s="62">
        <v>19</v>
      </c>
      <c r="B40" s="63" t="s">
        <v>171</v>
      </c>
      <c r="C40" s="473">
        <v>92355121.129999995</v>
      </c>
      <c r="D40" s="473">
        <v>0</v>
      </c>
      <c r="E40" s="475">
        <f t="shared" si="4"/>
        <v>92355121.129999995</v>
      </c>
      <c r="F40" s="473">
        <v>74969553.950000003</v>
      </c>
      <c r="G40" s="473">
        <v>0</v>
      </c>
      <c r="H40" s="475">
        <f t="shared" si="5"/>
        <v>74969553.950000003</v>
      </c>
    </row>
    <row r="41" spans="1:8">
      <c r="A41" s="62">
        <v>20</v>
      </c>
      <c r="B41" s="63" t="s">
        <v>170</v>
      </c>
      <c r="C41" s="473">
        <v>10636433.630000001</v>
      </c>
      <c r="D41" s="473">
        <v>0</v>
      </c>
      <c r="E41" s="475">
        <f t="shared" si="4"/>
        <v>10636433.630000001</v>
      </c>
      <c r="F41" s="473">
        <v>270659.84999999998</v>
      </c>
      <c r="G41" s="473">
        <v>0</v>
      </c>
      <c r="H41" s="475">
        <f t="shared" si="5"/>
        <v>270659.84999999998</v>
      </c>
    </row>
    <row r="42" spans="1:8">
      <c r="A42" s="62">
        <v>21</v>
      </c>
      <c r="B42" s="63" t="s">
        <v>169</v>
      </c>
      <c r="C42" s="473">
        <v>3043468.99</v>
      </c>
      <c r="D42" s="473">
        <v>0</v>
      </c>
      <c r="E42" s="475">
        <f t="shared" si="4"/>
        <v>3043468.99</v>
      </c>
      <c r="F42" s="473">
        <v>4242492.96</v>
      </c>
      <c r="G42" s="473">
        <v>0</v>
      </c>
      <c r="H42" s="475">
        <f t="shared" si="5"/>
        <v>4242492.96</v>
      </c>
    </row>
    <row r="43" spans="1:8">
      <c r="A43" s="62">
        <v>22</v>
      </c>
      <c r="B43" s="63" t="s">
        <v>168</v>
      </c>
      <c r="C43" s="473">
        <v>9903171.8800000008</v>
      </c>
      <c r="D43" s="473">
        <v>18564173.559999999</v>
      </c>
      <c r="E43" s="475">
        <f t="shared" si="4"/>
        <v>28467345.439999998</v>
      </c>
      <c r="F43" s="473">
        <v>9714431.9000000004</v>
      </c>
      <c r="G43" s="473">
        <v>14871820.609999999</v>
      </c>
      <c r="H43" s="475">
        <f t="shared" si="5"/>
        <v>24586252.509999998</v>
      </c>
    </row>
    <row r="44" spans="1:8">
      <c r="A44" s="62">
        <v>23</v>
      </c>
      <c r="B44" s="63" t="s">
        <v>167</v>
      </c>
      <c r="C44" s="473">
        <v>655842.44999999995</v>
      </c>
      <c r="D44" s="473">
        <v>4153006.9399999995</v>
      </c>
      <c r="E44" s="475">
        <f t="shared" si="4"/>
        <v>4808849.3899999997</v>
      </c>
      <c r="F44" s="473">
        <v>6778345.8099999996</v>
      </c>
      <c r="G44" s="473">
        <v>714286.06</v>
      </c>
      <c r="H44" s="475">
        <f t="shared" si="5"/>
        <v>7492631.8699999992</v>
      </c>
    </row>
    <row r="45" spans="1:8">
      <c r="A45" s="62">
        <v>24</v>
      </c>
      <c r="B45" s="66" t="s">
        <v>284</v>
      </c>
      <c r="C45" s="477">
        <f>C34+C37+C38+C39+C40+C41+C42+C43+C44</f>
        <v>244745420.25999999</v>
      </c>
      <c r="D45" s="477">
        <f>D34+D37+D38+D39+D40+D41+D42+D43+D44</f>
        <v>27225631.749999993</v>
      </c>
      <c r="E45" s="475">
        <f t="shared" si="4"/>
        <v>271971052.00999999</v>
      </c>
      <c r="F45" s="477">
        <f>F34+F37+F38+F39+F40+F41+F42+F43+F44</f>
        <v>206478712.41</v>
      </c>
      <c r="G45" s="477">
        <f>G34+G37+G38+G39+G40+G41+G42+G43+G44</f>
        <v>22927879.209999997</v>
      </c>
      <c r="H45" s="475">
        <f t="shared" si="5"/>
        <v>229406591.62</v>
      </c>
    </row>
    <row r="46" spans="1:8">
      <c r="A46" s="62"/>
      <c r="B46" s="241" t="s">
        <v>166</v>
      </c>
      <c r="C46" s="478"/>
      <c r="D46" s="478"/>
      <c r="E46" s="479"/>
      <c r="F46" s="478"/>
      <c r="G46" s="478"/>
      <c r="H46" s="480"/>
    </row>
    <row r="47" spans="1:8">
      <c r="A47" s="62">
        <v>25</v>
      </c>
      <c r="B47" s="63" t="s">
        <v>165</v>
      </c>
      <c r="C47" s="473">
        <v>9144128.5600000005</v>
      </c>
      <c r="D47" s="473">
        <v>24307571.710000001</v>
      </c>
      <c r="E47" s="475">
        <f t="shared" ref="E47:E54" si="6">C47+D47</f>
        <v>33451700.270000003</v>
      </c>
      <c r="F47" s="473">
        <v>3341715.74</v>
      </c>
      <c r="G47" s="473">
        <v>22587626.359999999</v>
      </c>
      <c r="H47" s="476">
        <f t="shared" ref="H47:H54" si="7">F47+G47</f>
        <v>25929342.100000001</v>
      </c>
    </row>
    <row r="48" spans="1:8">
      <c r="A48" s="62">
        <v>26</v>
      </c>
      <c r="B48" s="63" t="s">
        <v>164</v>
      </c>
      <c r="C48" s="473">
        <v>27213302.5</v>
      </c>
      <c r="D48" s="473">
        <v>20759634.629999999</v>
      </c>
      <c r="E48" s="475">
        <f t="shared" si="6"/>
        <v>47972937.129999995</v>
      </c>
      <c r="F48" s="473">
        <v>20392413.280000001</v>
      </c>
      <c r="G48" s="473">
        <v>12846697.210000001</v>
      </c>
      <c r="H48" s="476">
        <f t="shared" si="7"/>
        <v>33239110.490000002</v>
      </c>
    </row>
    <row r="49" spans="1:8">
      <c r="A49" s="62">
        <v>27</v>
      </c>
      <c r="B49" s="63" t="s">
        <v>163</v>
      </c>
      <c r="C49" s="473">
        <v>193428443.94999999</v>
      </c>
      <c r="D49" s="473">
        <v>0</v>
      </c>
      <c r="E49" s="475">
        <f t="shared" si="6"/>
        <v>193428443.94999999</v>
      </c>
      <c r="F49" s="473">
        <v>175421403.59</v>
      </c>
      <c r="G49" s="473">
        <v>0</v>
      </c>
      <c r="H49" s="476">
        <f t="shared" si="7"/>
        <v>175421403.59</v>
      </c>
    </row>
    <row r="50" spans="1:8">
      <c r="A50" s="62">
        <v>28</v>
      </c>
      <c r="B50" s="63" t="s">
        <v>162</v>
      </c>
      <c r="C50" s="473">
        <v>8713680.8300000001</v>
      </c>
      <c r="D50" s="473">
        <v>0</v>
      </c>
      <c r="E50" s="475">
        <f t="shared" si="6"/>
        <v>8713680.8300000001</v>
      </c>
      <c r="F50" s="473">
        <v>6963487.0899999999</v>
      </c>
      <c r="G50" s="473">
        <v>0</v>
      </c>
      <c r="H50" s="476">
        <f t="shared" si="7"/>
        <v>6963487.0899999999</v>
      </c>
    </row>
    <row r="51" spans="1:8">
      <c r="A51" s="62">
        <v>29</v>
      </c>
      <c r="B51" s="63" t="s">
        <v>161</v>
      </c>
      <c r="C51" s="473">
        <v>37648899.916000001</v>
      </c>
      <c r="D51" s="473">
        <v>0</v>
      </c>
      <c r="E51" s="475">
        <f t="shared" si="6"/>
        <v>37648899.916000001</v>
      </c>
      <c r="F51" s="473">
        <v>36846411.083999999</v>
      </c>
      <c r="G51" s="473">
        <v>0</v>
      </c>
      <c r="H51" s="476">
        <f t="shared" si="7"/>
        <v>36846411.083999999</v>
      </c>
    </row>
    <row r="52" spans="1:8">
      <c r="A52" s="62">
        <v>30</v>
      </c>
      <c r="B52" s="63" t="s">
        <v>160</v>
      </c>
      <c r="C52" s="473">
        <v>43095703.850000001</v>
      </c>
      <c r="D52" s="473">
        <v>959720.58</v>
      </c>
      <c r="E52" s="475">
        <f t="shared" si="6"/>
        <v>44055424.43</v>
      </c>
      <c r="F52" s="473">
        <v>32547164.440000001</v>
      </c>
      <c r="G52" s="473">
        <v>151188.85999999999</v>
      </c>
      <c r="H52" s="476">
        <f t="shared" si="7"/>
        <v>32698353.300000001</v>
      </c>
    </row>
    <row r="53" spans="1:8">
      <c r="A53" s="62">
        <v>31</v>
      </c>
      <c r="B53" s="66" t="s">
        <v>285</v>
      </c>
      <c r="C53" s="477">
        <f>C47+C48+C49+C50+C51+C52</f>
        <v>319244159.60600001</v>
      </c>
      <c r="D53" s="477">
        <f>D47+D48+D49+D50+D51+D52</f>
        <v>46026926.920000002</v>
      </c>
      <c r="E53" s="475">
        <f t="shared" si="6"/>
        <v>365271086.52600002</v>
      </c>
      <c r="F53" s="477">
        <f>F47+F48+F49+F50+F51+F52</f>
        <v>275512595.22400004</v>
      </c>
      <c r="G53" s="477">
        <f>G47+G48+G49+G50+G51+G52</f>
        <v>35585512.43</v>
      </c>
      <c r="H53" s="475">
        <f t="shared" si="7"/>
        <v>311098107.65400004</v>
      </c>
    </row>
    <row r="54" spans="1:8">
      <c r="A54" s="62">
        <v>32</v>
      </c>
      <c r="B54" s="66" t="s">
        <v>286</v>
      </c>
      <c r="C54" s="477">
        <f>C45-C53</f>
        <v>-74498739.346000016</v>
      </c>
      <c r="D54" s="477">
        <f>D45-D53</f>
        <v>-18801295.170000009</v>
      </c>
      <c r="E54" s="475">
        <f t="shared" si="6"/>
        <v>-93300034.516000032</v>
      </c>
      <c r="F54" s="477">
        <f>F45-F53</f>
        <v>-69033882.81400004</v>
      </c>
      <c r="G54" s="477">
        <f>G45-G53</f>
        <v>-12657633.220000003</v>
      </c>
      <c r="H54" s="475">
        <f t="shared" si="7"/>
        <v>-81691516.034000039</v>
      </c>
    </row>
    <row r="55" spans="1:8">
      <c r="A55" s="62"/>
      <c r="B55" s="67"/>
      <c r="C55" s="482"/>
      <c r="D55" s="482"/>
      <c r="E55" s="479"/>
      <c r="F55" s="482"/>
      <c r="G55" s="482"/>
      <c r="H55" s="480"/>
    </row>
    <row r="56" spans="1:8">
      <c r="A56" s="62">
        <v>33</v>
      </c>
      <c r="B56" s="66" t="s">
        <v>159</v>
      </c>
      <c r="C56" s="477">
        <f>C31+C54</f>
        <v>403748034.52400017</v>
      </c>
      <c r="D56" s="477">
        <f>D31+D54</f>
        <v>158681778.06339842</v>
      </c>
      <c r="E56" s="475">
        <f>C56+D56</f>
        <v>562429812.58739853</v>
      </c>
      <c r="F56" s="477">
        <f>F31+F54</f>
        <v>331929711.6320051</v>
      </c>
      <c r="G56" s="477">
        <f>G31+G54</f>
        <v>158746243.82758898</v>
      </c>
      <c r="H56" s="476">
        <f>F56+G56</f>
        <v>490675955.45959407</v>
      </c>
    </row>
    <row r="57" spans="1:8">
      <c r="A57" s="62"/>
      <c r="B57" s="67"/>
      <c r="C57" s="482"/>
      <c r="D57" s="482"/>
      <c r="E57" s="479"/>
      <c r="F57" s="482"/>
      <c r="G57" s="482"/>
      <c r="H57" s="480"/>
    </row>
    <row r="58" spans="1:8">
      <c r="A58" s="62">
        <v>34</v>
      </c>
      <c r="B58" s="63" t="s">
        <v>158</v>
      </c>
      <c r="C58" s="473">
        <v>127787394.2622</v>
      </c>
      <c r="D58" s="473"/>
      <c r="E58" s="475">
        <f>C58+D58</f>
        <v>127787394.2622</v>
      </c>
      <c r="F58" s="473">
        <v>46376475.464000002</v>
      </c>
      <c r="G58" s="473"/>
      <c r="H58" s="476">
        <f>F58+G58</f>
        <v>46376475.464000002</v>
      </c>
    </row>
    <row r="59" spans="1:8" s="242" customFormat="1">
      <c r="A59" s="62">
        <v>35</v>
      </c>
      <c r="B59" s="63" t="s">
        <v>157</v>
      </c>
      <c r="C59" s="473">
        <v>-4124709.99</v>
      </c>
      <c r="D59" s="473"/>
      <c r="E59" s="475">
        <f>C59+D59</f>
        <v>-4124709.99</v>
      </c>
      <c r="F59" s="473">
        <v>2551138.5199996205</v>
      </c>
      <c r="G59" s="473"/>
      <c r="H59" s="476">
        <f>F59+G59</f>
        <v>2551138.5199996205</v>
      </c>
    </row>
    <row r="60" spans="1:8">
      <c r="A60" s="62">
        <v>36</v>
      </c>
      <c r="B60" s="63" t="s">
        <v>156</v>
      </c>
      <c r="C60" s="473">
        <v>-592829.7078999998</v>
      </c>
      <c r="D60" s="473"/>
      <c r="E60" s="475">
        <f>C60+D60</f>
        <v>-592829.7078999998</v>
      </c>
      <c r="F60" s="473">
        <v>24002796.703200001</v>
      </c>
      <c r="G60" s="473"/>
      <c r="H60" s="476">
        <f>F60+G60</f>
        <v>24002796.703200001</v>
      </c>
    </row>
    <row r="61" spans="1:8">
      <c r="A61" s="62">
        <v>37</v>
      </c>
      <c r="B61" s="66" t="s">
        <v>155</v>
      </c>
      <c r="C61" s="477">
        <f>C58+C59+C60</f>
        <v>123069854.5643</v>
      </c>
      <c r="D61" s="477">
        <f>D58+D59+D60</f>
        <v>0</v>
      </c>
      <c r="E61" s="475">
        <f>C61+D61</f>
        <v>123069854.5643</v>
      </c>
      <c r="F61" s="477">
        <f>F58+F59+F60</f>
        <v>72930410.687199622</v>
      </c>
      <c r="G61" s="477">
        <f>G58+G59+G60</f>
        <v>0</v>
      </c>
      <c r="H61" s="476">
        <f>F61+G61</f>
        <v>72930410.687199622</v>
      </c>
    </row>
    <row r="62" spans="1:8">
      <c r="A62" s="62"/>
      <c r="B62" s="69"/>
      <c r="C62" s="478"/>
      <c r="D62" s="478"/>
      <c r="E62" s="479"/>
      <c r="F62" s="478"/>
      <c r="G62" s="478"/>
      <c r="H62" s="480"/>
    </row>
    <row r="63" spans="1:8">
      <c r="A63" s="62">
        <v>38</v>
      </c>
      <c r="B63" s="70" t="s">
        <v>154</v>
      </c>
      <c r="C63" s="477">
        <f>C56-C61</f>
        <v>280678179.95970017</v>
      </c>
      <c r="D63" s="477">
        <f>D56-D61</f>
        <v>158681778.06339842</v>
      </c>
      <c r="E63" s="475">
        <f>C63+D63</f>
        <v>439359958.02309859</v>
      </c>
      <c r="F63" s="477">
        <f>F56-F61</f>
        <v>258999300.94480547</v>
      </c>
      <c r="G63" s="477">
        <f>G56-G61</f>
        <v>158746243.82758898</v>
      </c>
      <c r="H63" s="476">
        <f>F63+G63</f>
        <v>417745544.77239442</v>
      </c>
    </row>
    <row r="64" spans="1:8">
      <c r="A64" s="59">
        <v>39</v>
      </c>
      <c r="B64" s="63" t="s">
        <v>153</v>
      </c>
      <c r="C64" s="483">
        <v>28106372</v>
      </c>
      <c r="D64" s="483"/>
      <c r="E64" s="475">
        <f>C64+D64</f>
        <v>28106372</v>
      </c>
      <c r="F64" s="483">
        <v>32849606</v>
      </c>
      <c r="G64" s="483"/>
      <c r="H64" s="476">
        <f>F64+G64</f>
        <v>32849606</v>
      </c>
    </row>
    <row r="65" spans="1:8">
      <c r="A65" s="62">
        <v>40</v>
      </c>
      <c r="B65" s="66" t="s">
        <v>152</v>
      </c>
      <c r="C65" s="477">
        <f>C63-C64</f>
        <v>252571807.95970017</v>
      </c>
      <c r="D65" s="477">
        <f>D63-D64</f>
        <v>158681778.06339842</v>
      </c>
      <c r="E65" s="475">
        <f>C65+D65</f>
        <v>411253586.02309859</v>
      </c>
      <c r="F65" s="477">
        <f>F63-F64</f>
        <v>226149694.94480547</v>
      </c>
      <c r="G65" s="477">
        <f>G63-G64</f>
        <v>158746243.82758898</v>
      </c>
      <c r="H65" s="476">
        <f>F65+G65</f>
        <v>384895938.77239442</v>
      </c>
    </row>
    <row r="66" spans="1:8">
      <c r="A66" s="59">
        <v>41</v>
      </c>
      <c r="B66" s="63" t="s">
        <v>151</v>
      </c>
      <c r="C66" s="483">
        <v>-68404995.790000007</v>
      </c>
      <c r="D66" s="483"/>
      <c r="E66" s="475">
        <f>C66+D66</f>
        <v>-68404995.790000007</v>
      </c>
      <c r="F66" s="483">
        <v>-13150340.07</v>
      </c>
      <c r="G66" s="483"/>
      <c r="H66" s="476">
        <f>F66+G66</f>
        <v>-13150340.07</v>
      </c>
    </row>
    <row r="67" spans="1:8" ht="13.5" thickBot="1">
      <c r="A67" s="71">
        <v>42</v>
      </c>
      <c r="B67" s="72" t="s">
        <v>150</v>
      </c>
      <c r="C67" s="484">
        <f>C65+C66</f>
        <v>184166812.16970015</v>
      </c>
      <c r="D67" s="484">
        <f>D65+D66</f>
        <v>158681778.06339842</v>
      </c>
      <c r="E67" s="485">
        <f>C67+D67</f>
        <v>342848590.23309857</v>
      </c>
      <c r="F67" s="484">
        <f>F65+F66</f>
        <v>212999354.87480548</v>
      </c>
      <c r="G67" s="484">
        <f>G65+G66</f>
        <v>158746243.82758898</v>
      </c>
      <c r="H67" s="486">
        <f>F67+G67</f>
        <v>371745598.70239449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6.42578125" style="5" customWidth="1"/>
    <col min="9" max="16384" width="9.140625" style="5"/>
  </cols>
  <sheetData>
    <row r="1" spans="1:8">
      <c r="A1" s="2" t="s">
        <v>35</v>
      </c>
      <c r="B1" s="5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3" spans="1:8">
      <c r="A3" s="4"/>
    </row>
    <row r="4" spans="1:8" ht="15" thickBot="1">
      <c r="A4" s="4" t="s">
        <v>79</v>
      </c>
      <c r="B4" s="4"/>
      <c r="C4" s="219"/>
      <c r="D4" s="219"/>
      <c r="E4" s="219"/>
      <c r="F4" s="220"/>
      <c r="G4" s="220"/>
      <c r="H4" s="221" t="s">
        <v>78</v>
      </c>
    </row>
    <row r="5" spans="1:8">
      <c r="A5" s="543" t="s">
        <v>11</v>
      </c>
      <c r="B5" s="545" t="s">
        <v>351</v>
      </c>
      <c r="C5" s="535" t="s">
        <v>73</v>
      </c>
      <c r="D5" s="536"/>
      <c r="E5" s="537"/>
      <c r="F5" s="535" t="s">
        <v>77</v>
      </c>
      <c r="G5" s="536"/>
      <c r="H5" s="538"/>
    </row>
    <row r="6" spans="1:8">
      <c r="A6" s="544"/>
      <c r="B6" s="546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22">
        <v>1</v>
      </c>
      <c r="B7" s="223" t="s">
        <v>384</v>
      </c>
      <c r="C7" s="40"/>
      <c r="D7" s="40"/>
      <c r="E7" s="224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22">
        <v>1.1000000000000001</v>
      </c>
      <c r="B8" s="277" t="s">
        <v>316</v>
      </c>
      <c r="C8" s="40">
        <v>440595243.62</v>
      </c>
      <c r="D8" s="40">
        <v>551220297.68040001</v>
      </c>
      <c r="E8" s="224">
        <f t="shared" ref="E8:E53" si="1">C8+D8</f>
        <v>991815541.30040002</v>
      </c>
      <c r="F8" s="40">
        <v>282542026.22000003</v>
      </c>
      <c r="G8" s="40">
        <v>319822224.9483</v>
      </c>
      <c r="H8" s="41">
        <f t="shared" si="0"/>
        <v>602364251.16830003</v>
      </c>
    </row>
    <row r="9" spans="1:8" s="20" customFormat="1">
      <c r="A9" s="222">
        <v>1.2</v>
      </c>
      <c r="B9" s="277" t="s">
        <v>317</v>
      </c>
      <c r="C9" s="40">
        <v>0</v>
      </c>
      <c r="D9" s="40">
        <v>43814852.539999999</v>
      </c>
      <c r="E9" s="224">
        <f t="shared" si="1"/>
        <v>43814852.539999999</v>
      </c>
      <c r="F9" s="40">
        <v>0</v>
      </c>
      <c r="G9" s="40">
        <v>42385660.560000002</v>
      </c>
      <c r="H9" s="41">
        <f t="shared" si="0"/>
        <v>42385660.560000002</v>
      </c>
    </row>
    <row r="10" spans="1:8" s="20" customFormat="1">
      <c r="A10" s="222">
        <v>1.3</v>
      </c>
      <c r="B10" s="277" t="s">
        <v>318</v>
      </c>
      <c r="C10" s="40">
        <v>228394432.11000001</v>
      </c>
      <c r="D10" s="40">
        <v>12945705.697999999</v>
      </c>
      <c r="E10" s="224">
        <f t="shared" si="1"/>
        <v>241340137.80800003</v>
      </c>
      <c r="F10" s="40">
        <v>227110747.24000001</v>
      </c>
      <c r="G10" s="40">
        <v>14607929.761500001</v>
      </c>
      <c r="H10" s="41">
        <f t="shared" si="0"/>
        <v>241718677.00150001</v>
      </c>
    </row>
    <row r="11" spans="1:8" s="20" customFormat="1">
      <c r="A11" s="222">
        <v>1.4</v>
      </c>
      <c r="B11" s="277" t="s">
        <v>299</v>
      </c>
      <c r="C11" s="40">
        <v>71555273.849999994</v>
      </c>
      <c r="D11" s="40">
        <v>121153982.8985</v>
      </c>
      <c r="E11" s="224">
        <f t="shared" si="1"/>
        <v>192709256.74849999</v>
      </c>
      <c r="F11" s="40">
        <v>65957461.329999998</v>
      </c>
      <c r="G11" s="40">
        <v>110282000.55</v>
      </c>
      <c r="H11" s="41">
        <f t="shared" si="0"/>
        <v>176239461.88</v>
      </c>
    </row>
    <row r="12" spans="1:8" s="20" customFormat="1" ht="29.25" customHeight="1">
      <c r="A12" s="222">
        <v>2</v>
      </c>
      <c r="B12" s="226" t="s">
        <v>320</v>
      </c>
      <c r="C12" s="40">
        <v>0</v>
      </c>
      <c r="D12" s="40">
        <v>0</v>
      </c>
      <c r="E12" s="224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22">
        <v>3</v>
      </c>
      <c r="B13" s="226" t="s">
        <v>319</v>
      </c>
      <c r="C13" s="40"/>
      <c r="D13" s="40"/>
      <c r="E13" s="224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22">
        <v>3.1</v>
      </c>
      <c r="B14" s="278" t="s">
        <v>300</v>
      </c>
      <c r="C14" s="40">
        <v>1554621549.74</v>
      </c>
      <c r="D14" s="40">
        <v>0</v>
      </c>
      <c r="E14" s="224">
        <f t="shared" si="1"/>
        <v>1554621549.74</v>
      </c>
      <c r="F14" s="40">
        <v>1027639099.65</v>
      </c>
      <c r="G14" s="40">
        <v>8928016.5399999991</v>
      </c>
      <c r="H14" s="41">
        <f t="shared" si="0"/>
        <v>1036567116.1899999</v>
      </c>
    </row>
    <row r="15" spans="1:8" s="20" customFormat="1">
      <c r="A15" s="222">
        <v>3.2</v>
      </c>
      <c r="B15" s="278" t="s">
        <v>301</v>
      </c>
      <c r="C15" s="40"/>
      <c r="D15" s="40"/>
      <c r="E15" s="224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22">
        <v>4</v>
      </c>
      <c r="B16" s="281" t="s">
        <v>330</v>
      </c>
      <c r="C16" s="40"/>
      <c r="D16" s="40"/>
      <c r="E16" s="224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22">
        <v>4.0999999999999996</v>
      </c>
      <c r="B17" s="278" t="s">
        <v>321</v>
      </c>
      <c r="C17" s="40">
        <v>389786792.68000001</v>
      </c>
      <c r="D17" s="40">
        <v>174655594.78</v>
      </c>
      <c r="E17" s="224">
        <f t="shared" si="1"/>
        <v>564442387.46000004</v>
      </c>
      <c r="F17" s="40">
        <v>1271014199.05</v>
      </c>
      <c r="G17" s="40">
        <v>6372234.4100000001</v>
      </c>
      <c r="H17" s="41">
        <f t="shared" si="0"/>
        <v>1277386433.46</v>
      </c>
    </row>
    <row r="18" spans="1:8" s="20" customFormat="1">
      <c r="A18" s="222">
        <v>4.2</v>
      </c>
      <c r="B18" s="278" t="s">
        <v>315</v>
      </c>
      <c r="C18" s="40">
        <v>247307477.11000001</v>
      </c>
      <c r="D18" s="40">
        <v>335465776.32916206</v>
      </c>
      <c r="E18" s="224">
        <f t="shared" si="1"/>
        <v>582773253.43916202</v>
      </c>
      <c r="F18" s="40">
        <v>105539476.14000002</v>
      </c>
      <c r="G18" s="40">
        <v>134613111.77223</v>
      </c>
      <c r="H18" s="41">
        <f t="shared" si="0"/>
        <v>240152587.91223001</v>
      </c>
    </row>
    <row r="19" spans="1:8" s="20" customFormat="1">
      <c r="A19" s="222">
        <v>5</v>
      </c>
      <c r="B19" s="226" t="s">
        <v>329</v>
      </c>
      <c r="C19" s="40"/>
      <c r="D19" s="40"/>
      <c r="E19" s="224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22">
        <v>5.0999999999999996</v>
      </c>
      <c r="B20" s="279" t="s">
        <v>304</v>
      </c>
      <c r="C20" s="40">
        <v>77684508.709999993</v>
      </c>
      <c r="D20" s="40">
        <v>140832724.06999999</v>
      </c>
      <c r="E20" s="224">
        <f t="shared" si="1"/>
        <v>218517232.77999997</v>
      </c>
      <c r="F20" s="40">
        <v>50073782.520000003</v>
      </c>
      <c r="G20" s="40">
        <v>154468568.94</v>
      </c>
      <c r="H20" s="41">
        <f t="shared" si="0"/>
        <v>204542351.46000001</v>
      </c>
    </row>
    <row r="21" spans="1:8" s="20" customFormat="1">
      <c r="A21" s="222">
        <v>5.2</v>
      </c>
      <c r="B21" s="279" t="s">
        <v>303</v>
      </c>
      <c r="C21" s="40">
        <v>80441209.060000002</v>
      </c>
      <c r="D21" s="40">
        <v>2597751.0699999998</v>
      </c>
      <c r="E21" s="224">
        <f t="shared" si="1"/>
        <v>83038960.129999995</v>
      </c>
      <c r="F21" s="40">
        <v>63768068.329999998</v>
      </c>
      <c r="G21" s="40">
        <v>4838974.45</v>
      </c>
      <c r="H21" s="41">
        <f t="shared" si="0"/>
        <v>68607042.780000001</v>
      </c>
    </row>
    <row r="22" spans="1:8" s="20" customFormat="1">
      <c r="A22" s="222">
        <v>5.3</v>
      </c>
      <c r="B22" s="279" t="s">
        <v>302</v>
      </c>
      <c r="C22" s="40">
        <v>4599264420.0799999</v>
      </c>
      <c r="D22" s="40">
        <v>8513259207.8299999</v>
      </c>
      <c r="E22" s="224">
        <f t="shared" si="1"/>
        <v>13112523627.91</v>
      </c>
      <c r="F22" s="40">
        <v>3227148570.2400002</v>
      </c>
      <c r="G22" s="40">
        <v>6623046568.3599997</v>
      </c>
      <c r="H22" s="41">
        <f t="shared" si="0"/>
        <v>9850195138.6000004</v>
      </c>
    </row>
    <row r="23" spans="1:8" s="20" customFormat="1">
      <c r="A23" s="222" t="s">
        <v>20</v>
      </c>
      <c r="B23" s="227" t="s">
        <v>80</v>
      </c>
      <c r="C23" s="40">
        <v>3328240937.98</v>
      </c>
      <c r="D23" s="40">
        <v>4282300972.79</v>
      </c>
      <c r="E23" s="224">
        <f t="shared" si="1"/>
        <v>7610541910.7700005</v>
      </c>
      <c r="F23" s="40">
        <v>2277140575.1500001</v>
      </c>
      <c r="G23" s="40">
        <v>3411971748.5999999</v>
      </c>
      <c r="H23" s="41">
        <f t="shared" si="0"/>
        <v>5689112323.75</v>
      </c>
    </row>
    <row r="24" spans="1:8" s="20" customFormat="1">
      <c r="A24" s="222" t="s">
        <v>21</v>
      </c>
      <c r="B24" s="227" t="s">
        <v>81</v>
      </c>
      <c r="C24" s="40">
        <v>890286429.94000006</v>
      </c>
      <c r="D24" s="40">
        <v>3403789580.7199998</v>
      </c>
      <c r="E24" s="224">
        <f t="shared" si="1"/>
        <v>4294076010.6599998</v>
      </c>
      <c r="F24" s="40">
        <v>667004328.98000002</v>
      </c>
      <c r="G24" s="40">
        <v>2504744143.1799998</v>
      </c>
      <c r="H24" s="41">
        <f t="shared" si="0"/>
        <v>3171748472.1599998</v>
      </c>
    </row>
    <row r="25" spans="1:8" s="20" customFormat="1">
      <c r="A25" s="222" t="s">
        <v>22</v>
      </c>
      <c r="B25" s="227" t="s">
        <v>82</v>
      </c>
      <c r="C25" s="40">
        <v>0</v>
      </c>
      <c r="D25" s="40">
        <v>0</v>
      </c>
      <c r="E25" s="224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22" t="s">
        <v>23</v>
      </c>
      <c r="B26" s="227" t="s">
        <v>83</v>
      </c>
      <c r="C26" s="40">
        <v>380737052.16000003</v>
      </c>
      <c r="D26" s="40">
        <v>827168654.32000005</v>
      </c>
      <c r="E26" s="224">
        <f t="shared" si="1"/>
        <v>1207905706.48</v>
      </c>
      <c r="F26" s="40">
        <v>281310305.33999997</v>
      </c>
      <c r="G26" s="40">
        <v>689193420.44000006</v>
      </c>
      <c r="H26" s="41">
        <f t="shared" si="0"/>
        <v>970503725.77999997</v>
      </c>
    </row>
    <row r="27" spans="1:8" s="20" customFormat="1">
      <c r="A27" s="222" t="s">
        <v>24</v>
      </c>
      <c r="B27" s="227" t="s">
        <v>84</v>
      </c>
      <c r="C27" s="40">
        <v>0</v>
      </c>
      <c r="D27" s="40">
        <v>0</v>
      </c>
      <c r="E27" s="224">
        <f t="shared" si="1"/>
        <v>0</v>
      </c>
      <c r="F27" s="40">
        <v>1693360.77</v>
      </c>
      <c r="G27" s="40">
        <v>17137256.140000001</v>
      </c>
      <c r="H27" s="41">
        <f t="shared" si="0"/>
        <v>18830616.91</v>
      </c>
    </row>
    <row r="28" spans="1:8" s="20" customFormat="1">
      <c r="A28" s="222">
        <v>5.4</v>
      </c>
      <c r="B28" s="279" t="s">
        <v>305</v>
      </c>
      <c r="C28" s="40">
        <v>294547896.93000001</v>
      </c>
      <c r="D28" s="40">
        <v>983026057.15999997</v>
      </c>
      <c r="E28" s="224">
        <f t="shared" si="1"/>
        <v>1277573954.0899999</v>
      </c>
      <c r="F28" s="40">
        <v>220069536.33000001</v>
      </c>
      <c r="G28" s="40">
        <v>896572828.66999996</v>
      </c>
      <c r="H28" s="41">
        <f t="shared" si="0"/>
        <v>1116642365</v>
      </c>
    </row>
    <row r="29" spans="1:8" s="20" customFormat="1">
      <c r="A29" s="222">
        <v>5.5</v>
      </c>
      <c r="B29" s="279" t="s">
        <v>306</v>
      </c>
      <c r="C29" s="40">
        <v>0</v>
      </c>
      <c r="D29" s="40">
        <v>0</v>
      </c>
      <c r="E29" s="224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22">
        <v>5.6</v>
      </c>
      <c r="B30" s="279" t="s">
        <v>307</v>
      </c>
      <c r="C30" s="40">
        <v>125408258.06</v>
      </c>
      <c r="D30" s="40">
        <v>849027869.37</v>
      </c>
      <c r="E30" s="224">
        <f t="shared" si="1"/>
        <v>974436127.43000007</v>
      </c>
      <c r="F30" s="40">
        <v>159312804.38</v>
      </c>
      <c r="G30" s="40">
        <v>720458566.59000003</v>
      </c>
      <c r="H30" s="41">
        <f t="shared" si="0"/>
        <v>879771370.97000003</v>
      </c>
    </row>
    <row r="31" spans="1:8" s="20" customFormat="1">
      <c r="A31" s="222">
        <v>5.7</v>
      </c>
      <c r="B31" s="279" t="s">
        <v>84</v>
      </c>
      <c r="C31" s="40">
        <v>1510139182.79</v>
      </c>
      <c r="D31" s="40">
        <v>2963937254.3099999</v>
      </c>
      <c r="E31" s="224">
        <f t="shared" si="1"/>
        <v>4474076437.1000004</v>
      </c>
      <c r="F31" s="40">
        <v>1215091390.5</v>
      </c>
      <c r="G31" s="40">
        <v>2453018326.48</v>
      </c>
      <c r="H31" s="41">
        <f t="shared" si="0"/>
        <v>3668109716.98</v>
      </c>
    </row>
    <row r="32" spans="1:8" s="20" customFormat="1">
      <c r="A32" s="222">
        <v>6</v>
      </c>
      <c r="B32" s="226" t="s">
        <v>335</v>
      </c>
      <c r="C32" s="40"/>
      <c r="D32" s="40"/>
      <c r="E32" s="224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22">
        <v>6.1</v>
      </c>
      <c r="B33" s="280" t="s">
        <v>325</v>
      </c>
      <c r="C33" s="40">
        <v>264704530.77000001</v>
      </c>
      <c r="D33" s="40">
        <v>982764754.7277</v>
      </c>
      <c r="E33" s="224">
        <f t="shared" si="1"/>
        <v>1247469285.4977</v>
      </c>
      <c r="F33" s="40">
        <v>147814377.33000001</v>
      </c>
      <c r="G33" s="40">
        <v>106373654.5698</v>
      </c>
      <c r="H33" s="41">
        <f t="shared" si="0"/>
        <v>254188031.8998</v>
      </c>
    </row>
    <row r="34" spans="1:8" s="20" customFormat="1">
      <c r="A34" s="222">
        <v>6.2</v>
      </c>
      <c r="B34" s="280" t="s">
        <v>326</v>
      </c>
      <c r="C34" s="40">
        <v>66033446.719999999</v>
      </c>
      <c r="D34" s="40">
        <v>1158431202.2650001</v>
      </c>
      <c r="E34" s="224">
        <f t="shared" si="1"/>
        <v>1224464648.9850001</v>
      </c>
      <c r="F34" s="40">
        <v>72768934.950000003</v>
      </c>
      <c r="G34" s="40">
        <v>179408573.87020001</v>
      </c>
      <c r="H34" s="41">
        <f t="shared" si="0"/>
        <v>252177508.82020003</v>
      </c>
    </row>
    <row r="35" spans="1:8" s="20" customFormat="1">
      <c r="A35" s="222">
        <v>6.3</v>
      </c>
      <c r="B35" s="280" t="s">
        <v>322</v>
      </c>
      <c r="C35" s="40"/>
      <c r="D35" s="40">
        <v>1297352000</v>
      </c>
      <c r="E35" s="224">
        <f t="shared" si="1"/>
        <v>1297352000</v>
      </c>
      <c r="F35" s="40"/>
      <c r="G35" s="40"/>
      <c r="H35" s="41">
        <f t="shared" si="0"/>
        <v>0</v>
      </c>
    </row>
    <row r="36" spans="1:8" s="20" customFormat="1">
      <c r="A36" s="222">
        <v>6.4</v>
      </c>
      <c r="B36" s="280" t="s">
        <v>323</v>
      </c>
      <c r="C36" s="40"/>
      <c r="D36" s="40"/>
      <c r="E36" s="224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22">
        <v>6.5</v>
      </c>
      <c r="B37" s="280" t="s">
        <v>324</v>
      </c>
      <c r="C37" s="40"/>
      <c r="D37" s="40">
        <v>13776500</v>
      </c>
      <c r="E37" s="224">
        <f t="shared" si="1"/>
        <v>13776500</v>
      </c>
      <c r="F37" s="40"/>
      <c r="G37" s="40"/>
      <c r="H37" s="41">
        <f t="shared" si="0"/>
        <v>0</v>
      </c>
    </row>
    <row r="38" spans="1:8" s="20" customFormat="1">
      <c r="A38" s="222">
        <v>6.6</v>
      </c>
      <c r="B38" s="280" t="s">
        <v>327</v>
      </c>
      <c r="C38" s="40"/>
      <c r="D38" s="40"/>
      <c r="E38" s="224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22">
        <v>6.7</v>
      </c>
      <c r="B39" s="280" t="s">
        <v>328</v>
      </c>
      <c r="C39" s="40"/>
      <c r="D39" s="40"/>
      <c r="E39" s="224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22">
        <v>7</v>
      </c>
      <c r="B40" s="226" t="s">
        <v>331</v>
      </c>
      <c r="C40" s="40"/>
      <c r="D40" s="40"/>
      <c r="E40" s="224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22">
        <v>7.1</v>
      </c>
      <c r="B41" s="225" t="s">
        <v>332</v>
      </c>
      <c r="C41" s="40">
        <v>28899524.93</v>
      </c>
      <c r="D41" s="40">
        <v>403839.87</v>
      </c>
      <c r="E41" s="224">
        <f t="shared" si="1"/>
        <v>29303364.800000001</v>
      </c>
      <c r="F41" s="40">
        <v>21856988.350000001</v>
      </c>
      <c r="G41" s="40">
        <v>13146521.52</v>
      </c>
      <c r="H41" s="41">
        <f t="shared" si="0"/>
        <v>35003509.870000005</v>
      </c>
    </row>
    <row r="42" spans="1:8" s="20" customFormat="1" ht="25.5">
      <c r="A42" s="222">
        <v>7.2</v>
      </c>
      <c r="B42" s="225" t="s">
        <v>333</v>
      </c>
      <c r="C42" s="40">
        <v>2886821.49</v>
      </c>
      <c r="D42" s="40">
        <v>661204.72630733997</v>
      </c>
      <c r="E42" s="224">
        <f t="shared" si="1"/>
        <v>3548026.2163073402</v>
      </c>
      <c r="F42" s="40">
        <v>2640744.73</v>
      </c>
      <c r="G42" s="40">
        <v>1611498.9748780001</v>
      </c>
      <c r="H42" s="41">
        <f t="shared" si="0"/>
        <v>4252243.7048780005</v>
      </c>
    </row>
    <row r="43" spans="1:8" s="20" customFormat="1" ht="25.5">
      <c r="A43" s="222">
        <v>7.3</v>
      </c>
      <c r="B43" s="225" t="s">
        <v>336</v>
      </c>
      <c r="C43" s="40">
        <v>165187721.68000001</v>
      </c>
      <c r="D43" s="40">
        <v>114864335.38000001</v>
      </c>
      <c r="E43" s="224">
        <f t="shared" si="1"/>
        <v>280052057.06</v>
      </c>
      <c r="F43" s="40">
        <v>281959520.71000004</v>
      </c>
      <c r="G43" s="40">
        <v>142604805.56</v>
      </c>
      <c r="H43" s="41">
        <f t="shared" si="0"/>
        <v>424564326.27000004</v>
      </c>
    </row>
    <row r="44" spans="1:8" s="20" customFormat="1" ht="25.5">
      <c r="A44" s="222">
        <v>7.4</v>
      </c>
      <c r="B44" s="225" t="s">
        <v>337</v>
      </c>
      <c r="C44" s="40">
        <v>64221094.579999998</v>
      </c>
      <c r="D44" s="40">
        <v>65099927.050679237</v>
      </c>
      <c r="E44" s="224">
        <f t="shared" si="1"/>
        <v>129321021.63067923</v>
      </c>
      <c r="F44" s="40">
        <v>131481059.09</v>
      </c>
      <c r="G44" s="40">
        <v>62065497.524036005</v>
      </c>
      <c r="H44" s="41">
        <f t="shared" si="0"/>
        <v>193546556.61403602</v>
      </c>
    </row>
    <row r="45" spans="1:8" s="20" customFormat="1">
      <c r="A45" s="222">
        <v>8</v>
      </c>
      <c r="B45" s="226" t="s">
        <v>314</v>
      </c>
      <c r="C45" s="40"/>
      <c r="D45" s="40"/>
      <c r="E45" s="224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22">
        <v>8.1</v>
      </c>
      <c r="B46" s="278" t="s">
        <v>338</v>
      </c>
      <c r="C46" s="40"/>
      <c r="D46" s="40"/>
      <c r="E46" s="224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22">
        <v>8.1999999999999993</v>
      </c>
      <c r="B47" s="278" t="s">
        <v>339</v>
      </c>
      <c r="C47" s="40"/>
      <c r="D47" s="40"/>
      <c r="E47" s="224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22">
        <v>8.3000000000000007</v>
      </c>
      <c r="B48" s="278" t="s">
        <v>340</v>
      </c>
      <c r="C48" s="40"/>
      <c r="D48" s="40"/>
      <c r="E48" s="224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22">
        <v>8.4</v>
      </c>
      <c r="B49" s="278" t="s">
        <v>341</v>
      </c>
      <c r="C49" s="40"/>
      <c r="D49" s="40"/>
      <c r="E49" s="224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22">
        <v>8.5</v>
      </c>
      <c r="B50" s="278" t="s">
        <v>342</v>
      </c>
      <c r="C50" s="40"/>
      <c r="D50" s="40"/>
      <c r="E50" s="224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22">
        <v>8.6</v>
      </c>
      <c r="B51" s="278" t="s">
        <v>343</v>
      </c>
      <c r="C51" s="40"/>
      <c r="D51" s="40"/>
      <c r="E51" s="224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22">
        <v>8.6999999999999993</v>
      </c>
      <c r="B52" s="278" t="s">
        <v>344</v>
      </c>
      <c r="C52" s="40"/>
      <c r="D52" s="40"/>
      <c r="E52" s="224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28">
        <v>9</v>
      </c>
      <c r="B53" s="229" t="s">
        <v>334</v>
      </c>
      <c r="C53" s="230"/>
      <c r="D53" s="230"/>
      <c r="E53" s="231">
        <f t="shared" si="1"/>
        <v>0</v>
      </c>
      <c r="F53" s="230"/>
      <c r="G53" s="230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tr">
        <f>'Info '!C2</f>
        <v>Bank of Georgia</v>
      </c>
      <c r="C1" s="3"/>
    </row>
    <row r="2" spans="1:8">
      <c r="A2" s="2" t="s">
        <v>36</v>
      </c>
      <c r="B2" s="532">
        <f>'1. key ratios '!B2</f>
        <v>43465</v>
      </c>
      <c r="C2" s="6"/>
      <c r="D2" s="7"/>
      <c r="E2" s="73"/>
      <c r="F2" s="73"/>
      <c r="G2" s="73"/>
      <c r="H2" s="73"/>
    </row>
    <row r="3" spans="1:8">
      <c r="A3" s="2"/>
      <c r="B3" s="3"/>
      <c r="C3" s="6"/>
      <c r="D3" s="7"/>
      <c r="E3" s="73"/>
      <c r="F3" s="73"/>
      <c r="G3" s="73"/>
      <c r="H3" s="73"/>
    </row>
    <row r="4" spans="1:8" ht="15" customHeight="1" thickBot="1">
      <c r="A4" s="7" t="s">
        <v>208</v>
      </c>
      <c r="B4" s="165" t="s">
        <v>308</v>
      </c>
      <c r="D4" s="74" t="s">
        <v>78</v>
      </c>
    </row>
    <row r="5" spans="1:8" ht="15" customHeight="1">
      <c r="A5" s="263" t="s">
        <v>11</v>
      </c>
      <c r="B5" s="264"/>
      <c r="C5" s="383" t="s">
        <v>5</v>
      </c>
      <c r="D5" s="384" t="s">
        <v>6</v>
      </c>
    </row>
    <row r="6" spans="1:8" ht="15" customHeight="1">
      <c r="A6" s="75">
        <v>1</v>
      </c>
      <c r="B6" s="374" t="s">
        <v>312</v>
      </c>
      <c r="C6" s="376">
        <f>C7+C9+C10</f>
        <v>9782203146.2370491</v>
      </c>
      <c r="D6" s="377">
        <f>D7+D9+D10</f>
        <v>9293337062.4112377</v>
      </c>
    </row>
    <row r="7" spans="1:8" ht="15" customHeight="1">
      <c r="A7" s="75">
        <v>1.1000000000000001</v>
      </c>
      <c r="B7" s="374" t="s">
        <v>207</v>
      </c>
      <c r="C7" s="378">
        <v>9261889971.9435139</v>
      </c>
      <c r="D7" s="379">
        <v>8870164560.4994526</v>
      </c>
    </row>
    <row r="8" spans="1:8">
      <c r="A8" s="75" t="s">
        <v>19</v>
      </c>
      <c r="B8" s="374" t="s">
        <v>206</v>
      </c>
      <c r="C8" s="378">
        <v>293915717.97499996</v>
      </c>
      <c r="D8" s="379">
        <v>271894521.95368063</v>
      </c>
    </row>
    <row r="9" spans="1:8" ht="15" customHeight="1">
      <c r="A9" s="75">
        <v>1.2</v>
      </c>
      <c r="B9" s="375" t="s">
        <v>205</v>
      </c>
      <c r="C9" s="378">
        <v>490148220.84603244</v>
      </c>
      <c r="D9" s="379">
        <v>397518090.15830749</v>
      </c>
    </row>
    <row r="10" spans="1:8" ht="15" customHeight="1">
      <c r="A10" s="75">
        <v>1.3</v>
      </c>
      <c r="B10" s="374" t="s">
        <v>33</v>
      </c>
      <c r="C10" s="380">
        <v>30164953.447502002</v>
      </c>
      <c r="D10" s="379">
        <v>25654411.753477998</v>
      </c>
    </row>
    <row r="11" spans="1:8" ht="15" customHeight="1">
      <c r="A11" s="75">
        <v>2</v>
      </c>
      <c r="B11" s="374" t="s">
        <v>309</v>
      </c>
      <c r="C11" s="378">
        <v>43255107.574462913</v>
      </c>
      <c r="D11" s="379">
        <v>83222511.22891885</v>
      </c>
    </row>
    <row r="12" spans="1:8" ht="15" customHeight="1">
      <c r="A12" s="75">
        <v>3</v>
      </c>
      <c r="B12" s="374" t="s">
        <v>310</v>
      </c>
      <c r="C12" s="380">
        <v>1513201706.12468</v>
      </c>
      <c r="D12" s="379">
        <v>1342601256.25</v>
      </c>
    </row>
    <row r="13" spans="1:8" ht="15" customHeight="1" thickBot="1">
      <c r="A13" s="77">
        <v>4</v>
      </c>
      <c r="B13" s="78" t="s">
        <v>311</v>
      </c>
      <c r="C13" s="381">
        <f>C6+C11+C12</f>
        <v>11338659959.936192</v>
      </c>
      <c r="D13" s="382">
        <f>D6+D11+D12</f>
        <v>10719160829.890156</v>
      </c>
    </row>
    <row r="14" spans="1:8">
      <c r="B14" s="81"/>
    </row>
    <row r="15" spans="1:8">
      <c r="B15" s="82"/>
    </row>
    <row r="16" spans="1:8">
      <c r="B16" s="82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532">
        <f>'1. key ratios '!B2</f>
        <v>43465</v>
      </c>
    </row>
    <row r="4" spans="1:8" ht="16.5" customHeight="1" thickBot="1">
      <c r="A4" s="83" t="s">
        <v>85</v>
      </c>
      <c r="B4" s="84" t="s">
        <v>278</v>
      </c>
      <c r="C4" s="85"/>
    </row>
    <row r="5" spans="1:8">
      <c r="A5" s="86"/>
      <c r="B5" s="547" t="s">
        <v>86</v>
      </c>
      <c r="C5" s="548"/>
    </row>
    <row r="6" spans="1:8">
      <c r="A6" s="87">
        <v>1</v>
      </c>
      <c r="B6" s="487" t="s">
        <v>493</v>
      </c>
      <c r="C6" s="89"/>
    </row>
    <row r="7" spans="1:8">
      <c r="A7" s="87">
        <v>2</v>
      </c>
      <c r="B7" s="487" t="s">
        <v>496</v>
      </c>
      <c r="C7" s="89"/>
    </row>
    <row r="8" spans="1:8">
      <c r="A8" s="87">
        <v>3</v>
      </c>
      <c r="B8" s="487" t="s">
        <v>497</v>
      </c>
      <c r="C8" s="89"/>
    </row>
    <row r="9" spans="1:8">
      <c r="A9" s="87">
        <v>4</v>
      </c>
      <c r="B9" s="487" t="s">
        <v>498</v>
      </c>
      <c r="C9" s="89"/>
    </row>
    <row r="10" spans="1:8">
      <c r="A10" s="87">
        <v>5</v>
      </c>
      <c r="B10" s="487" t="s">
        <v>499</v>
      </c>
      <c r="C10" s="89"/>
    </row>
    <row r="11" spans="1:8">
      <c r="A11" s="87">
        <v>6</v>
      </c>
      <c r="B11" s="487" t="s">
        <v>500</v>
      </c>
      <c r="C11" s="89"/>
    </row>
    <row r="12" spans="1:8">
      <c r="A12" s="87">
        <v>7</v>
      </c>
      <c r="B12" s="88" t="s">
        <v>511</v>
      </c>
      <c r="C12" s="89"/>
      <c r="H12" s="90"/>
    </row>
    <row r="13" spans="1:8">
      <c r="A13" s="87"/>
      <c r="B13" s="88"/>
      <c r="C13" s="89"/>
    </row>
    <row r="14" spans="1:8">
      <c r="A14" s="87"/>
      <c r="B14" s="88"/>
      <c r="C14" s="89"/>
    </row>
    <row r="15" spans="1:8">
      <c r="A15" s="87"/>
      <c r="B15" s="88"/>
      <c r="C15" s="89"/>
    </row>
    <row r="16" spans="1:8">
      <c r="A16" s="87"/>
      <c r="B16" s="549"/>
      <c r="C16" s="550"/>
    </row>
    <row r="17" spans="1:3">
      <c r="A17" s="87"/>
      <c r="B17" s="551" t="s">
        <v>87</v>
      </c>
      <c r="C17" s="552"/>
    </row>
    <row r="18" spans="1:3">
      <c r="A18" s="87">
        <v>1</v>
      </c>
      <c r="B18" s="487" t="s">
        <v>494</v>
      </c>
      <c r="C18" s="91"/>
    </row>
    <row r="19" spans="1:3">
      <c r="A19" s="87">
        <v>2</v>
      </c>
      <c r="B19" s="487" t="s">
        <v>501</v>
      </c>
      <c r="C19" s="91"/>
    </row>
    <row r="20" spans="1:3">
      <c r="A20" s="87">
        <v>3</v>
      </c>
      <c r="B20" s="487" t="s">
        <v>502</v>
      </c>
      <c r="C20" s="91"/>
    </row>
    <row r="21" spans="1:3">
      <c r="A21" s="87">
        <v>4</v>
      </c>
      <c r="B21" s="487" t="s">
        <v>503</v>
      </c>
      <c r="C21" s="91"/>
    </row>
    <row r="22" spans="1:3">
      <c r="A22" s="87">
        <v>5</v>
      </c>
      <c r="B22" s="487" t="s">
        <v>504</v>
      </c>
      <c r="C22" s="91"/>
    </row>
    <row r="23" spans="1:3">
      <c r="A23" s="87">
        <v>6</v>
      </c>
      <c r="B23" s="487" t="s">
        <v>505</v>
      </c>
      <c r="C23" s="91"/>
    </row>
    <row r="24" spans="1:3">
      <c r="A24" s="87">
        <v>7</v>
      </c>
      <c r="B24" s="487" t="s">
        <v>506</v>
      </c>
      <c r="C24" s="91"/>
    </row>
    <row r="25" spans="1:3">
      <c r="A25" s="87">
        <v>8</v>
      </c>
      <c r="B25" s="487" t="s">
        <v>507</v>
      </c>
      <c r="C25" s="91"/>
    </row>
    <row r="26" spans="1:3">
      <c r="A26" s="87"/>
      <c r="B26" s="88"/>
      <c r="C26" s="91"/>
    </row>
    <row r="27" spans="1:3" ht="15.75" customHeight="1">
      <c r="A27" s="87"/>
      <c r="B27" s="88"/>
      <c r="C27" s="92"/>
    </row>
    <row r="28" spans="1:3" ht="15.75" customHeight="1">
      <c r="A28" s="87"/>
      <c r="B28" s="88"/>
      <c r="C28" s="92"/>
    </row>
    <row r="29" spans="1:3" ht="30" customHeight="1">
      <c r="A29" s="87"/>
      <c r="B29" s="551" t="s">
        <v>88</v>
      </c>
      <c r="C29" s="552"/>
    </row>
    <row r="30" spans="1:3" ht="15.75">
      <c r="A30" s="87">
        <v>1</v>
      </c>
      <c r="B30" s="488" t="s">
        <v>508</v>
      </c>
      <c r="C30" s="489">
        <v>0.19770973141775675</v>
      </c>
    </row>
    <row r="31" spans="1:3" ht="15.75" customHeight="1">
      <c r="A31" s="87">
        <v>2</v>
      </c>
      <c r="B31" s="490" t="s">
        <v>509</v>
      </c>
      <c r="C31" s="489">
        <v>0.79746589049091832</v>
      </c>
    </row>
    <row r="32" spans="1:3" ht="29.25" customHeight="1">
      <c r="A32" s="87"/>
      <c r="B32" s="551" t="s">
        <v>89</v>
      </c>
      <c r="C32" s="552"/>
    </row>
    <row r="33" spans="1:3" ht="15" thickBot="1">
      <c r="A33" s="93">
        <v>2</v>
      </c>
      <c r="B33" s="94" t="s">
        <v>510</v>
      </c>
      <c r="C33" s="491">
        <v>0.19770973141775675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2" t="s">
        <v>35</v>
      </c>
      <c r="B1" s="313" t="str">
        <f>'Info '!C2</f>
        <v>Bank of Georgia</v>
      </c>
      <c r="C1" s="108"/>
      <c r="D1" s="108"/>
      <c r="E1" s="108"/>
      <c r="F1" s="20"/>
    </row>
    <row r="2" spans="1:7" s="95" customFormat="1" ht="15.75" customHeight="1">
      <c r="A2" s="312" t="s">
        <v>36</v>
      </c>
      <c r="B2" s="532">
        <f>'1. key ratios '!B2</f>
        <v>43465</v>
      </c>
    </row>
    <row r="3" spans="1:7" s="95" customFormat="1" ht="15.75" customHeight="1">
      <c r="A3" s="312"/>
    </row>
    <row r="4" spans="1:7" s="95" customFormat="1" ht="15.75" customHeight="1" thickBot="1">
      <c r="A4" s="314" t="s">
        <v>212</v>
      </c>
      <c r="B4" s="557" t="s">
        <v>357</v>
      </c>
      <c r="C4" s="558"/>
      <c r="D4" s="558"/>
      <c r="E4" s="558"/>
    </row>
    <row r="5" spans="1:7" s="99" customFormat="1" ht="17.45" customHeight="1">
      <c r="A5" s="243"/>
      <c r="B5" s="244"/>
      <c r="C5" s="97" t="s">
        <v>0</v>
      </c>
      <c r="D5" s="97" t="s">
        <v>1</v>
      </c>
      <c r="E5" s="98" t="s">
        <v>2</v>
      </c>
    </row>
    <row r="6" spans="1:7" s="20" customFormat="1" ht="14.45" customHeight="1">
      <c r="A6" s="315"/>
      <c r="B6" s="553" t="s">
        <v>364</v>
      </c>
      <c r="C6" s="553" t="s">
        <v>98</v>
      </c>
      <c r="D6" s="555" t="s">
        <v>211</v>
      </c>
      <c r="E6" s="556"/>
      <c r="G6" s="5"/>
    </row>
    <row r="7" spans="1:7" s="20" customFormat="1" ht="99.6" customHeight="1">
      <c r="A7" s="315"/>
      <c r="B7" s="554"/>
      <c r="C7" s="553"/>
      <c r="D7" s="349" t="s">
        <v>210</v>
      </c>
      <c r="E7" s="350" t="s">
        <v>365</v>
      </c>
      <c r="G7" s="5"/>
    </row>
    <row r="8" spans="1:7">
      <c r="A8" s="316">
        <v>1</v>
      </c>
      <c r="B8" s="351" t="s">
        <v>40</v>
      </c>
      <c r="C8" s="352">
        <v>506582333.95999998</v>
      </c>
      <c r="D8" s="352"/>
      <c r="E8" s="353">
        <v>506582333.95999998</v>
      </c>
      <c r="F8" s="20"/>
    </row>
    <row r="9" spans="1:7">
      <c r="A9" s="316">
        <v>2</v>
      </c>
      <c r="B9" s="351" t="s">
        <v>41</v>
      </c>
      <c r="C9" s="352">
        <v>1485630127.96</v>
      </c>
      <c r="D9" s="352"/>
      <c r="E9" s="353">
        <v>1485630127.96</v>
      </c>
      <c r="F9" s="20"/>
    </row>
    <row r="10" spans="1:7">
      <c r="A10" s="316">
        <v>3</v>
      </c>
      <c r="B10" s="351" t="s">
        <v>42</v>
      </c>
      <c r="C10" s="352">
        <v>562627042.47000003</v>
      </c>
      <c r="D10" s="352"/>
      <c r="E10" s="353">
        <v>562627042.47000003</v>
      </c>
      <c r="F10" s="20"/>
    </row>
    <row r="11" spans="1:7">
      <c r="A11" s="316">
        <v>4</v>
      </c>
      <c r="B11" s="351" t="s">
        <v>43</v>
      </c>
      <c r="C11" s="352">
        <v>303.24</v>
      </c>
      <c r="D11" s="352"/>
      <c r="E11" s="353">
        <v>303.24</v>
      </c>
      <c r="F11" s="20"/>
    </row>
    <row r="12" spans="1:7">
      <c r="A12" s="316">
        <v>5</v>
      </c>
      <c r="B12" s="351" t="s">
        <v>44</v>
      </c>
      <c r="C12" s="352">
        <v>1829215911.0228</v>
      </c>
      <c r="D12" s="352"/>
      <c r="E12" s="353">
        <v>1829215911.0228</v>
      </c>
      <c r="F12" s="20"/>
    </row>
    <row r="13" spans="1:7">
      <c r="A13" s="316">
        <v>6.1</v>
      </c>
      <c r="B13" s="354" t="s">
        <v>45</v>
      </c>
      <c r="C13" s="355">
        <v>8911639277.4370003</v>
      </c>
      <c r="D13" s="352">
        <v>0</v>
      </c>
      <c r="E13" s="353">
        <v>8911639277.4370003</v>
      </c>
      <c r="F13" s="20"/>
    </row>
    <row r="14" spans="1:7">
      <c r="A14" s="316">
        <v>6.2</v>
      </c>
      <c r="B14" s="356" t="s">
        <v>46</v>
      </c>
      <c r="C14" s="355">
        <v>-426285610.78310001</v>
      </c>
      <c r="D14" s="352"/>
      <c r="E14" s="353">
        <v>-426285610.78310001</v>
      </c>
      <c r="F14" s="20"/>
    </row>
    <row r="15" spans="1:7">
      <c r="A15" s="316">
        <v>6</v>
      </c>
      <c r="B15" s="351" t="s">
        <v>47</v>
      </c>
      <c r="C15" s="352">
        <v>8485353666.6539001</v>
      </c>
      <c r="D15" s="352">
        <v>0</v>
      </c>
      <c r="E15" s="353">
        <v>8485353666.6539001</v>
      </c>
      <c r="F15" s="20"/>
    </row>
    <row r="16" spans="1:7">
      <c r="A16" s="316">
        <v>7</v>
      </c>
      <c r="B16" s="351" t="s">
        <v>48</v>
      </c>
      <c r="C16" s="352">
        <v>100738053.8611</v>
      </c>
      <c r="D16" s="352"/>
      <c r="E16" s="353">
        <v>100738053.8611</v>
      </c>
      <c r="F16" s="20"/>
    </row>
    <row r="17" spans="1:7">
      <c r="A17" s="316">
        <v>8</v>
      </c>
      <c r="B17" s="351" t="s">
        <v>209</v>
      </c>
      <c r="C17" s="352">
        <v>56934467.355000004</v>
      </c>
      <c r="D17" s="352"/>
      <c r="E17" s="353">
        <v>56934467.355000004</v>
      </c>
      <c r="F17" s="317"/>
      <c r="G17" s="102"/>
    </row>
    <row r="18" spans="1:7">
      <c r="A18" s="316">
        <v>9</v>
      </c>
      <c r="B18" s="351" t="s">
        <v>49</v>
      </c>
      <c r="C18" s="352">
        <v>130049276.84</v>
      </c>
      <c r="D18" s="352">
        <v>12196364.18</v>
      </c>
      <c r="E18" s="353">
        <v>117852912.66</v>
      </c>
      <c r="F18" s="20"/>
      <c r="G18" s="102"/>
    </row>
    <row r="19" spans="1:7">
      <c r="A19" s="316">
        <v>10</v>
      </c>
      <c r="B19" s="351" t="s">
        <v>50</v>
      </c>
      <c r="C19" s="352">
        <v>363916827.85000002</v>
      </c>
      <c r="D19" s="352">
        <v>78478520.109999999</v>
      </c>
      <c r="E19" s="353">
        <v>285438307.74000001</v>
      </c>
      <c r="F19" s="20"/>
      <c r="G19" s="102"/>
    </row>
    <row r="20" spans="1:7">
      <c r="A20" s="316">
        <v>11</v>
      </c>
      <c r="B20" s="351" t="s">
        <v>51</v>
      </c>
      <c r="C20" s="352">
        <v>243188156.65540004</v>
      </c>
      <c r="D20" s="352"/>
      <c r="E20" s="353">
        <v>243188156.65540004</v>
      </c>
      <c r="F20" s="20"/>
    </row>
    <row r="21" spans="1:7" ht="26.25" thickBot="1">
      <c r="A21" s="186"/>
      <c r="B21" s="318" t="s">
        <v>367</v>
      </c>
      <c r="C21" s="245">
        <f>SUM(C8:C12, C15:C20)</f>
        <v>13764236167.868198</v>
      </c>
      <c r="D21" s="245">
        <f>SUM(D8:D12, D15:D20)</f>
        <v>90674884.289999992</v>
      </c>
      <c r="E21" s="357">
        <f>SUM(E8:E12, E15:E20)</f>
        <v>13673561283.578197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3"/>
      <c r="F25" s="5"/>
      <c r="G25" s="5"/>
    </row>
    <row r="26" spans="1:7" s="4" customFormat="1">
      <c r="B26" s="103"/>
      <c r="F26" s="5"/>
      <c r="G26" s="5"/>
    </row>
    <row r="27" spans="1:7" s="4" customFormat="1">
      <c r="B27" s="103"/>
      <c r="F27" s="5"/>
      <c r="G27" s="5"/>
    </row>
    <row r="28" spans="1:7" s="4" customFormat="1">
      <c r="B28" s="103"/>
      <c r="F28" s="5"/>
      <c r="G28" s="5"/>
    </row>
    <row r="29" spans="1:7" s="4" customFormat="1">
      <c r="B29" s="103"/>
      <c r="F29" s="5"/>
      <c r="G29" s="5"/>
    </row>
    <row r="30" spans="1:7" s="4" customFormat="1">
      <c r="B30" s="103"/>
      <c r="F30" s="5"/>
      <c r="G30" s="5"/>
    </row>
    <row r="31" spans="1:7" s="4" customFormat="1">
      <c r="B31" s="103"/>
      <c r="F31" s="5"/>
      <c r="G31" s="5"/>
    </row>
    <row r="32" spans="1:7" s="4" customFormat="1">
      <c r="B32" s="103"/>
      <c r="F32" s="5"/>
      <c r="G32" s="5"/>
    </row>
    <row r="33" spans="2:7" s="4" customFormat="1">
      <c r="B33" s="103"/>
      <c r="F33" s="5"/>
      <c r="G33" s="5"/>
    </row>
    <row r="34" spans="2:7" s="4" customFormat="1">
      <c r="B34" s="103"/>
      <c r="F34" s="5"/>
      <c r="G34" s="5"/>
    </row>
    <row r="35" spans="2:7" s="4" customFormat="1">
      <c r="B35" s="103"/>
      <c r="F35" s="5"/>
      <c r="G35" s="5"/>
    </row>
    <row r="36" spans="2:7" s="4" customFormat="1">
      <c r="B36" s="103"/>
      <c r="F36" s="5"/>
      <c r="G36" s="5"/>
    </row>
    <row r="37" spans="2:7" s="4" customFormat="1">
      <c r="B37" s="103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Bank of Georgia</v>
      </c>
    </row>
    <row r="2" spans="1:6" s="95" customFormat="1" ht="15.75" customHeight="1">
      <c r="A2" s="2" t="s">
        <v>36</v>
      </c>
      <c r="B2" s="532">
        <f>'1. key ratios '!B2</f>
        <v>43465</v>
      </c>
      <c r="C2" s="4"/>
      <c r="D2" s="4"/>
      <c r="E2" s="4"/>
      <c r="F2" s="4"/>
    </row>
    <row r="3" spans="1:6" s="95" customFormat="1" ht="15.75" customHeight="1">
      <c r="C3" s="4"/>
      <c r="D3" s="4"/>
      <c r="E3" s="4"/>
      <c r="F3" s="4"/>
    </row>
    <row r="4" spans="1:6" s="95" customFormat="1" ht="13.5" thickBot="1">
      <c r="A4" s="95" t="s">
        <v>90</v>
      </c>
      <c r="B4" s="319" t="s">
        <v>345</v>
      </c>
      <c r="C4" s="96" t="s">
        <v>78</v>
      </c>
      <c r="D4" s="4"/>
      <c r="E4" s="4"/>
      <c r="F4" s="4"/>
    </row>
    <row r="5" spans="1:6">
      <c r="A5" s="250">
        <v>1</v>
      </c>
      <c r="B5" s="320" t="s">
        <v>366</v>
      </c>
      <c r="C5" s="251">
        <v>13673561283.578197</v>
      </c>
    </row>
    <row r="6" spans="1:6" s="252" customFormat="1">
      <c r="A6" s="104">
        <v>2.1</v>
      </c>
      <c r="B6" s="247" t="s">
        <v>346</v>
      </c>
      <c r="C6" s="174">
        <v>1468401504.3969998</v>
      </c>
    </row>
    <row r="7" spans="1:6" s="81" customFormat="1" outlineLevel="1">
      <c r="A7" s="75">
        <v>2.2000000000000002</v>
      </c>
      <c r="B7" s="76" t="s">
        <v>347</v>
      </c>
      <c r="C7" s="253">
        <v>2224495347.3751001</v>
      </c>
    </row>
    <row r="8" spans="1:6" s="81" customFormat="1" ht="25.5">
      <c r="A8" s="75">
        <v>3</v>
      </c>
      <c r="B8" s="248" t="s">
        <v>348</v>
      </c>
      <c r="C8" s="254">
        <f>SUM(C5:C7)</f>
        <v>17366458135.350296</v>
      </c>
    </row>
    <row r="9" spans="1:6" s="252" customFormat="1">
      <c r="A9" s="104">
        <v>4</v>
      </c>
      <c r="B9" s="106" t="s">
        <v>93</v>
      </c>
      <c r="C9" s="174">
        <v>160418010.63609999</v>
      </c>
    </row>
    <row r="10" spans="1:6" s="81" customFormat="1" outlineLevel="1">
      <c r="A10" s="75">
        <v>5.0999999999999996</v>
      </c>
      <c r="B10" s="76" t="s">
        <v>349</v>
      </c>
      <c r="C10" s="253">
        <v>-792839929.94957983</v>
      </c>
    </row>
    <row r="11" spans="1:6" s="81" customFormat="1" outlineLevel="1">
      <c r="A11" s="75">
        <v>5.2</v>
      </c>
      <c r="B11" s="76" t="s">
        <v>350</v>
      </c>
      <c r="C11" s="253">
        <v>-2184106411.427598</v>
      </c>
    </row>
    <row r="12" spans="1:6" s="81" customFormat="1">
      <c r="A12" s="75">
        <v>6</v>
      </c>
      <c r="B12" s="246" t="s">
        <v>92</v>
      </c>
      <c r="C12" s="253">
        <v>0</v>
      </c>
    </row>
    <row r="13" spans="1:6" s="81" customFormat="1" ht="13.5" thickBot="1">
      <c r="A13" s="77">
        <v>7</v>
      </c>
      <c r="B13" s="249" t="s">
        <v>296</v>
      </c>
      <c r="C13" s="255">
        <f>SUM(C8:C12)</f>
        <v>14549929804.609219</v>
      </c>
    </row>
    <row r="15" spans="1:6">
      <c r="A15" s="270"/>
      <c r="B15" s="270"/>
    </row>
    <row r="16" spans="1:6">
      <c r="A16" s="270"/>
      <c r="B16" s="270"/>
    </row>
    <row r="17" spans="1:5" ht="15">
      <c r="A17" s="265"/>
      <c r="B17" s="266"/>
      <c r="C17" s="270"/>
      <c r="D17" s="270"/>
      <c r="E17" s="270"/>
    </row>
    <row r="18" spans="1:5" ht="15">
      <c r="A18" s="271"/>
      <c r="B18" s="272"/>
      <c r="C18" s="270"/>
      <c r="D18" s="270"/>
      <c r="E18" s="270"/>
    </row>
    <row r="19" spans="1:5">
      <c r="A19" s="273"/>
      <c r="B19" s="267"/>
      <c r="C19" s="270"/>
      <c r="D19" s="270"/>
      <c r="E19" s="270"/>
    </row>
    <row r="20" spans="1:5">
      <c r="A20" s="274"/>
      <c r="B20" s="268"/>
      <c r="C20" s="270"/>
      <c r="D20" s="270"/>
      <c r="E20" s="270"/>
    </row>
    <row r="21" spans="1:5">
      <c r="A21" s="274"/>
      <c r="B21" s="272"/>
      <c r="C21" s="270"/>
      <c r="D21" s="270"/>
      <c r="E21" s="270"/>
    </row>
    <row r="22" spans="1:5">
      <c r="A22" s="273"/>
      <c r="B22" s="269"/>
      <c r="C22" s="270"/>
      <c r="D22" s="270"/>
      <c r="E22" s="270"/>
    </row>
    <row r="23" spans="1:5">
      <c r="A23" s="274"/>
      <c r="B23" s="268"/>
      <c r="C23" s="270"/>
      <c r="D23" s="270"/>
      <c r="E23" s="270"/>
    </row>
    <row r="24" spans="1:5">
      <c r="A24" s="274"/>
      <c r="B24" s="268"/>
      <c r="C24" s="270"/>
      <c r="D24" s="270"/>
      <c r="E24" s="270"/>
    </row>
    <row r="25" spans="1:5">
      <c r="A25" s="274"/>
      <c r="B25" s="275"/>
      <c r="C25" s="270"/>
      <c r="D25" s="270"/>
      <c r="E25" s="270"/>
    </row>
    <row r="26" spans="1:5">
      <c r="A26" s="274"/>
      <c r="B26" s="272"/>
      <c r="C26" s="270"/>
      <c r="D26" s="270"/>
      <c r="E26" s="270"/>
    </row>
    <row r="27" spans="1:5">
      <c r="A27" s="270"/>
      <c r="B27" s="276"/>
      <c r="C27" s="270"/>
      <c r="D27" s="270"/>
      <c r="E27" s="270"/>
    </row>
    <row r="28" spans="1:5">
      <c r="A28" s="270"/>
      <c r="B28" s="276"/>
      <c r="C28" s="270"/>
      <c r="D28" s="270"/>
      <c r="E28" s="270"/>
    </row>
    <row r="29" spans="1:5">
      <c r="A29" s="270"/>
      <c r="B29" s="276"/>
      <c r="C29" s="270"/>
      <c r="D29" s="270"/>
      <c r="E29" s="270"/>
    </row>
    <row r="30" spans="1:5">
      <c r="A30" s="270"/>
      <c r="B30" s="276"/>
      <c r="C30" s="270"/>
      <c r="D30" s="270"/>
      <c r="E30" s="270"/>
    </row>
    <row r="31" spans="1:5">
      <c r="A31" s="270"/>
      <c r="B31" s="276"/>
      <c r="C31" s="270"/>
      <c r="D31" s="270"/>
      <c r="E31" s="270"/>
    </row>
    <row r="32" spans="1:5">
      <c r="A32" s="270"/>
      <c r="B32" s="276"/>
      <c r="C32" s="270"/>
      <c r="D32" s="270"/>
      <c r="E32" s="270"/>
    </row>
    <row r="33" spans="1:5">
      <c r="A33" s="270"/>
      <c r="B33" s="276"/>
      <c r="C33" s="270"/>
      <c r="D33" s="270"/>
      <c r="E33" s="27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aiemoRpVSpD8hPFxi1uHdQKHtFI=</DigestValue>
    </Reference>
    <Reference URI="#idOfficeObject" Type="http://www.w3.org/2000/09/xmldsig#Object">
      <DigestMethod Algorithm="http://www.w3.org/2000/09/xmldsig#sha1"/>
      <DigestValue>XU9muciT75u78FWbQ7JuQDaiUYU=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Y7z4ppk1ry4pAZ9cpXoue3fi+Gw=</DigestValue>
    </Reference>
  </SignedInfo>
  <SignatureValue>ZUg3Zh0PZAokJqExI8gvkB7t26OvEGXv7pqtPofOCjWyEfTV+Ijs6eoeubGu3zPNveKUjJ2H149A
piG1JGTwv0RcotMXPyno2t4qUpp0rFYmTv9oHsc+aT1Ksa7QW1059gSScmUBVmT50Ld+raoznlCP
X/4BEdtXxlKcLiMoBerCl9VjGGKnyP96J0NppA3pQ83voEpSkvvr8qK+am9890prN1f5cUFiT4tI
/KlH0rNVecxbAVUDEmIqNFZH/1pShwT5+LKXstpWcOX1jr+GlwcKm7wcvALM4iL1az1x6v5BVBq+
tFus4qlbstV+tcvTRVKoK8dseSDBoeVwxNjp4w==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JHnKA6eRwRaVjBvovidWWUpJ+XI=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odPoKLjg1VjYS29MEv8ko4EHmLA=</DigestValue>
      </Reference>
      <Reference URI="/xl/worksheets/sheet9.xml?ContentType=application/vnd.openxmlformats-officedocument.spreadsheetml.worksheet+xml">
        <DigestMethod Algorithm="http://www.w3.org/2000/09/xmldsig#sha1"/>
        <DigestValue>RnuP7ocvMG0NzjsYv6aNt/DP4W8=</DigestValue>
      </Reference>
      <Reference URI="/xl/worksheets/sheet5.xml?ContentType=application/vnd.openxmlformats-officedocument.spreadsheetml.worksheet+xml">
        <DigestMethod Algorithm="http://www.w3.org/2000/09/xmldsig#sha1"/>
        <DigestValue>dWQogWb4+Vw62OxmsjUNexUy4YM=</DigestValue>
      </Reference>
      <Reference URI="/xl/worksheets/sheet8.xml?ContentType=application/vnd.openxmlformats-officedocument.spreadsheetml.worksheet+xml">
        <DigestMethod Algorithm="http://www.w3.org/2000/09/xmldsig#sha1"/>
        <DigestValue>wJ/3Jo1qCZsU4hlUZRJI12jSeFs=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9Lr0y+fuWpNtDUboD5UIeNE8Kzw=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Lu7V3ECfPTBHhT8e5+Zkt/56G9w=</DigestValue>
      </Reference>
      <Reference URI="/xl/worksheets/sheet10.xml?ContentType=application/vnd.openxmlformats-officedocument.spreadsheetml.worksheet+xml">
        <DigestMethod Algorithm="http://www.w3.org/2000/09/xmldsig#sha1"/>
        <DigestValue>GPuLqfP2vAMvQmXkMSTLbRqFx/o=</DigestValue>
      </Reference>
      <Reference URI="/xl/styles.xml?ContentType=application/vnd.openxmlformats-officedocument.spreadsheetml.styles+xml">
        <DigestMethod Algorithm="http://www.w3.org/2000/09/xmldsig#sha1"/>
        <DigestValue>JW6zyqfTkcZsOf+sUWRIf0eWdn0=</DigestValue>
      </Reference>
      <Reference URI="/xl/sharedStrings.xml?ContentType=application/vnd.openxmlformats-officedocument.spreadsheetml.sharedStrings+xml">
        <DigestMethod Algorithm="http://www.w3.org/2000/09/xmldsig#sha1"/>
        <DigestValue>iwN5j4rv88xC3gVGxLzWWLcCHhw=</DigestValue>
      </Reference>
      <Reference URI="/xl/worksheets/sheet3.xml?ContentType=application/vnd.openxmlformats-officedocument.spreadsheetml.worksheet+xml">
        <DigestMethod Algorithm="http://www.w3.org/2000/09/xmldsig#sha1"/>
        <DigestValue>hY3BUEpbBynBPv6ZLeaY7xl4qcw=</DigestValue>
      </Reference>
      <Reference URI="/xl/worksheets/sheet11.xml?ContentType=application/vnd.openxmlformats-officedocument.spreadsheetml.worksheet+xml">
        <DigestMethod Algorithm="http://www.w3.org/2000/09/xmldsig#sha1"/>
        <DigestValue>RKS8kLx40GID8CXsf4L8XsAoxnc=</DigestValue>
      </Reference>
      <Reference URI="/xl/worksheets/sheet18.xml?ContentType=application/vnd.openxmlformats-officedocument.spreadsheetml.worksheet+xml">
        <DigestMethod Algorithm="http://www.w3.org/2000/09/xmldsig#sha1"/>
        <DigestValue>0hj4nFSSuXSiG1YGSei6vkT+NFU=</DigestValue>
      </Reference>
      <Reference URI="/xl/worksheets/sheet16.xml?ContentType=application/vnd.openxmlformats-officedocument.spreadsheetml.worksheet+xml">
        <DigestMethod Algorithm="http://www.w3.org/2000/09/xmldsig#sha1"/>
        <DigestValue>9YcZhhiaaI1LnI2rB4wRUUxzqp0=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t6On2RcnhSutXTg6XkRH6EwlPtU=</DigestValue>
      </Reference>
      <Reference URI="/xl/worksheets/sheet2.xml?ContentType=application/vnd.openxmlformats-officedocument.spreadsheetml.worksheet+xml">
        <DigestMethod Algorithm="http://www.w3.org/2000/09/xmldsig#sha1"/>
        <DigestValue>h0ALXfgbYGrpe3b9fwlILrKozMg=</DigestValue>
      </Reference>
      <Reference URI="/xl/worksheets/sheet12.xml?ContentType=application/vnd.openxmlformats-officedocument.spreadsheetml.worksheet+xml">
        <DigestMethod Algorithm="http://www.w3.org/2000/09/xmldsig#sha1"/>
        <DigestValue>hwIQRBVm8MTV5uCoB1ebZbWz4HI=</DigestValue>
      </Reference>
      <Reference URI="/xl/worksheets/sheet4.xml?ContentType=application/vnd.openxmlformats-officedocument.spreadsheetml.worksheet+xml">
        <DigestMethod Algorithm="http://www.w3.org/2000/09/xmldsig#sha1"/>
        <DigestValue>ZtUeqyW96kWollcbFxUJBMM9LjQ=</DigestValue>
      </Reference>
      <Reference URI="/xl/worksheets/sheet15.xml?ContentType=application/vnd.openxmlformats-officedocument.spreadsheetml.worksheet+xml">
        <DigestMethod Algorithm="http://www.w3.org/2000/09/xmldsig#sha1"/>
        <DigestValue>m/sQTb9T4J+km8mHU+hVZyqK+lY=</DigestValue>
      </Reference>
      <Reference URI="/xl/worksheets/sheet14.xml?ContentType=application/vnd.openxmlformats-officedocument.spreadsheetml.worksheet+xml">
        <DigestMethod Algorithm="http://www.w3.org/2000/09/xmldsig#sha1"/>
        <DigestValue>GrEYoHvc/VrLhpyDTIEE/kXDbb4=</DigestValue>
      </Reference>
      <Reference URI="/xl/workbook.xml?ContentType=application/vnd.openxmlformats-officedocument.spreadsheetml.sheet.main+xml">
        <DigestMethod Algorithm="http://www.w3.org/2000/09/xmldsig#sha1"/>
        <DigestValue>OQ+d3103uGNgdEIJlL8Akme+kWM=</DigestValue>
      </Reference>
      <Reference URI="/xl/worksheets/sheet13.xml?ContentType=application/vnd.openxmlformats-officedocument.spreadsheetml.worksheet+xml">
        <DigestMethod Algorithm="http://www.w3.org/2000/09/xmldsig#sha1"/>
        <DigestValue>3FHJErT5giGLvoHv02vjdZFBpiY=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2019-01-31T13:33:28Z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PE1-BBG-QQ-20181231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2019-01-31T13:33:28Z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0t91DMw/Lrukpd1pDiVfPnyeF9U=</DigestValue>
    </Reference>
    <Reference URI="#idOfficeObject" Type="http://www.w3.org/2000/09/xmldsig#Object">
      <DigestMethod Algorithm="http://www.w3.org/2000/09/xmldsig#sha1"/>
      <DigestValue>XU9muciT75u78FWbQ7JuQDaiUYU=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RPyH3n3SjoSIE3IxVBzG5AuJnAw=</DigestValue>
    </Reference>
  </SignedInfo>
  <SignatureValue>OzbhDpAqu1Nk53vO/rFsvpCd9gD4JGPph1Lh1iyWtiHG/+M2ey9geCW2BsKDaKXzogVt+cLFcuWA
GfzS1YGybe5coey8jfaycywwP2Bw2qISHDneFYpZx2lYhKF+/5XW/86xT8lJMpvDRU+gKMLiJ2iZ
HMWOKS4bobGs5ETBL85VBKAvDfBXU5fNnJjO6eRTZimqOqdCxVUTPDnyBil0NaBGUrdSdgk2WQmy
IINqK5acKA5d1Js5xDMcRhlKPdi/rsbOk1dCyRyuuLTra+9etIfXyzF6c3ubfrFvFq9DAGzMg/pE
tuM6OjGL3sXN+KOW419K+TpcjmNo30h6zDLUpg==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JHnKA6eRwRaVjBvovidWWUpJ+XI=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odPoKLjg1VjYS29MEv8ko4EHmLA=</DigestValue>
      </Reference>
      <Reference URI="/xl/worksheets/sheet9.xml?ContentType=application/vnd.openxmlformats-officedocument.spreadsheetml.worksheet+xml">
        <DigestMethod Algorithm="http://www.w3.org/2000/09/xmldsig#sha1"/>
        <DigestValue>RnuP7ocvMG0NzjsYv6aNt/DP4W8=</DigestValue>
      </Reference>
      <Reference URI="/xl/worksheets/sheet5.xml?ContentType=application/vnd.openxmlformats-officedocument.spreadsheetml.worksheet+xml">
        <DigestMethod Algorithm="http://www.w3.org/2000/09/xmldsig#sha1"/>
        <DigestValue>dWQogWb4+Vw62OxmsjUNexUy4YM=</DigestValue>
      </Reference>
      <Reference URI="/xl/worksheets/sheet8.xml?ContentType=application/vnd.openxmlformats-officedocument.spreadsheetml.worksheet+xml">
        <DigestMethod Algorithm="http://www.w3.org/2000/09/xmldsig#sha1"/>
        <DigestValue>wJ/3Jo1qCZsU4hlUZRJI12jSeFs=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9Lr0y+fuWpNtDUboD5UIeNE8Kzw=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Lu7V3ECfPTBHhT8e5+Zkt/56G9w=</DigestValue>
      </Reference>
      <Reference URI="/xl/worksheets/sheet10.xml?ContentType=application/vnd.openxmlformats-officedocument.spreadsheetml.worksheet+xml">
        <DigestMethod Algorithm="http://www.w3.org/2000/09/xmldsig#sha1"/>
        <DigestValue>GPuLqfP2vAMvQmXkMSTLbRqFx/o=</DigestValue>
      </Reference>
      <Reference URI="/xl/styles.xml?ContentType=application/vnd.openxmlformats-officedocument.spreadsheetml.styles+xml">
        <DigestMethod Algorithm="http://www.w3.org/2000/09/xmldsig#sha1"/>
        <DigestValue>JW6zyqfTkcZsOf+sUWRIf0eWdn0=</DigestValue>
      </Reference>
      <Reference URI="/xl/sharedStrings.xml?ContentType=application/vnd.openxmlformats-officedocument.spreadsheetml.sharedStrings+xml">
        <DigestMethod Algorithm="http://www.w3.org/2000/09/xmldsig#sha1"/>
        <DigestValue>iwN5j4rv88xC3gVGxLzWWLcCHhw=</DigestValue>
      </Reference>
      <Reference URI="/xl/worksheets/sheet3.xml?ContentType=application/vnd.openxmlformats-officedocument.spreadsheetml.worksheet+xml">
        <DigestMethod Algorithm="http://www.w3.org/2000/09/xmldsig#sha1"/>
        <DigestValue>hY3BUEpbBynBPv6ZLeaY7xl4qcw=</DigestValue>
      </Reference>
      <Reference URI="/xl/worksheets/sheet11.xml?ContentType=application/vnd.openxmlformats-officedocument.spreadsheetml.worksheet+xml">
        <DigestMethod Algorithm="http://www.w3.org/2000/09/xmldsig#sha1"/>
        <DigestValue>RKS8kLx40GID8CXsf4L8XsAoxnc=</DigestValue>
      </Reference>
      <Reference URI="/xl/worksheets/sheet18.xml?ContentType=application/vnd.openxmlformats-officedocument.spreadsheetml.worksheet+xml">
        <DigestMethod Algorithm="http://www.w3.org/2000/09/xmldsig#sha1"/>
        <DigestValue>0hj4nFSSuXSiG1YGSei6vkT+NFU=</DigestValue>
      </Reference>
      <Reference URI="/xl/worksheets/sheet16.xml?ContentType=application/vnd.openxmlformats-officedocument.spreadsheetml.worksheet+xml">
        <DigestMethod Algorithm="http://www.w3.org/2000/09/xmldsig#sha1"/>
        <DigestValue>9YcZhhiaaI1LnI2rB4wRUUxzqp0=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t6On2RcnhSutXTg6XkRH6EwlPtU=</DigestValue>
      </Reference>
      <Reference URI="/xl/worksheets/sheet2.xml?ContentType=application/vnd.openxmlformats-officedocument.spreadsheetml.worksheet+xml">
        <DigestMethod Algorithm="http://www.w3.org/2000/09/xmldsig#sha1"/>
        <DigestValue>h0ALXfgbYGrpe3b9fwlILrKozMg=</DigestValue>
      </Reference>
      <Reference URI="/xl/worksheets/sheet12.xml?ContentType=application/vnd.openxmlformats-officedocument.spreadsheetml.worksheet+xml">
        <DigestMethod Algorithm="http://www.w3.org/2000/09/xmldsig#sha1"/>
        <DigestValue>hwIQRBVm8MTV5uCoB1ebZbWz4HI=</DigestValue>
      </Reference>
      <Reference URI="/xl/worksheets/sheet4.xml?ContentType=application/vnd.openxmlformats-officedocument.spreadsheetml.worksheet+xml">
        <DigestMethod Algorithm="http://www.w3.org/2000/09/xmldsig#sha1"/>
        <DigestValue>ZtUeqyW96kWollcbFxUJBMM9LjQ=</DigestValue>
      </Reference>
      <Reference URI="/xl/worksheets/sheet15.xml?ContentType=application/vnd.openxmlformats-officedocument.spreadsheetml.worksheet+xml">
        <DigestMethod Algorithm="http://www.w3.org/2000/09/xmldsig#sha1"/>
        <DigestValue>m/sQTb9T4J+km8mHU+hVZyqK+lY=</DigestValue>
      </Reference>
      <Reference URI="/xl/worksheets/sheet14.xml?ContentType=application/vnd.openxmlformats-officedocument.spreadsheetml.worksheet+xml">
        <DigestMethod Algorithm="http://www.w3.org/2000/09/xmldsig#sha1"/>
        <DigestValue>GrEYoHvc/VrLhpyDTIEE/kXDbb4=</DigestValue>
      </Reference>
      <Reference URI="/xl/workbook.xml?ContentType=application/vnd.openxmlformats-officedocument.spreadsheetml.sheet.main+xml">
        <DigestMethod Algorithm="http://www.w3.org/2000/09/xmldsig#sha1"/>
        <DigestValue>OQ+d3103uGNgdEIJlL8Akme+kWM=</DigestValue>
      </Reference>
      <Reference URI="/xl/worksheets/sheet13.xml?ContentType=application/vnd.openxmlformats-officedocument.spreadsheetml.worksheet+xml">
        <DigestMethod Algorithm="http://www.w3.org/2000/09/xmldsig#sha1"/>
        <DigestValue>3FHJErT5giGLvoHv02vjdZFBpiY=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2019-01-31T13:45:12Z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PE1-BBG-QQ-20181231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2019-01-31T13:45:12Z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2019-01-31T13:33:24Z</dcterms:modified>
</cp:coreProperties>
</file>