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7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995" windowWidth="24015" windowHeight="693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state="hidden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</sheets>
  <externalReferences>
    <externalReference r:id="rId18"/>
    <externalReference r:id="rId19"/>
    <externalReference r:id="rId20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45621"/>
</workbook>
</file>

<file path=xl/calcChain.xml><?xml version="1.0" encoding="utf-8"?>
<calcChain xmlns="http://schemas.openxmlformats.org/spreadsheetml/2006/main">
  <c r="C45" i="69" l="1"/>
  <c r="C37" i="69"/>
  <c r="C15" i="69"/>
  <c r="C25" i="69" s="1"/>
  <c r="G34" i="85" l="1"/>
  <c r="F34" i="85"/>
  <c r="D34" i="85"/>
  <c r="C34" i="85"/>
  <c r="G14" i="83" l="1"/>
  <c r="F14" i="83"/>
  <c r="D14" i="83"/>
  <c r="C14" i="83"/>
  <c r="D6" i="86" l="1"/>
  <c r="D13" i="86"/>
  <c r="C6" i="86" l="1"/>
  <c r="C13" i="86" s="1"/>
  <c r="N20" i="92" l="1"/>
  <c r="N19" i="92"/>
  <c r="E19" i="92"/>
  <c r="N18" i="92"/>
  <c r="E18" i="92"/>
  <c r="N17" i="92"/>
  <c r="E17" i="92"/>
  <c r="E14" i="92" s="1"/>
  <c r="N16" i="92"/>
  <c r="E16" i="92"/>
  <c r="N15" i="92"/>
  <c r="E15" i="92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C7" i="92"/>
  <c r="N14" i="92" l="1"/>
  <c r="N21" i="92" s="1"/>
  <c r="E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H22" i="91" s="1"/>
  <c r="K22" i="90" l="1"/>
  <c r="L22" i="90"/>
  <c r="M22" i="90"/>
  <c r="N22" i="90"/>
  <c r="O22" i="90"/>
  <c r="P22" i="90"/>
  <c r="Q22" i="90"/>
  <c r="R22" i="90"/>
  <c r="S22" i="90"/>
  <c r="D21" i="88" l="1"/>
  <c r="E21" i="88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3" i="89"/>
  <c r="C47" i="89"/>
  <c r="E8" i="85"/>
  <c r="H8" i="85"/>
  <c r="C9" i="85"/>
  <c r="C22" i="85" s="1"/>
  <c r="D9" i="85"/>
  <c r="D22" i="85" s="1"/>
  <c r="F9" i="85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F22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E30" i="85" s="1"/>
  <c r="D30" i="85"/>
  <c r="F30" i="85"/>
  <c r="G30" i="85"/>
  <c r="E34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E53" i="85" s="1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C41" i="89" l="1"/>
  <c r="H34" i="85"/>
  <c r="H9" i="85"/>
  <c r="F31" i="85"/>
  <c r="G54" i="85"/>
  <c r="E61" i="85"/>
  <c r="H53" i="85"/>
  <c r="F45" i="85"/>
  <c r="F54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45" i="85" l="1"/>
  <c r="H54" i="85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H56" i="85" s="1"/>
  <c r="E31" i="85"/>
  <c r="E41" i="83"/>
  <c r="E31" i="83"/>
  <c r="F63" i="85" l="1"/>
  <c r="H63" i="85" s="1"/>
  <c r="E54" i="85"/>
  <c r="C56" i="85"/>
  <c r="F65" i="85" l="1"/>
  <c r="H65" i="85" s="1"/>
  <c r="E56" i="85"/>
  <c r="C63" i="85"/>
  <c r="F67" i="85"/>
  <c r="H67" i="85" s="1"/>
  <c r="C65" i="85" l="1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<sst xmlns="http://schemas.openxmlformats.org/spreadsheetml/2006/main" count="716" uniqueCount="491">
  <si>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</si>
  <si>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</si>
  <si>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</si>
  <si>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</si>
  <si>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</si>
  <si>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</si>
  <si>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</si>
  <si>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</si>
  <si>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</si>
  <si>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</si>
  <si>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</si>
  <si>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</si>
  <si>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</si>
  <si>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</si>
  <si>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</si>
  <si>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</si>
  <si>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</si>
  <si>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</si>
  <si>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</si>
  <si>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</si>
  <si>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</si>
  <si>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</si>
  <si>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</si>
  <si>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</si>
  <si>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</si>
  <si>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</si>
  <si>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</si>
  <si>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</si>
  <si>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</si>
  <si>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</si>
  <si>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</si>
  <si>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</si>
  <si>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</si>
  <si>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</si>
  <si>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</si>
  <si>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</si>
  <si>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</si>
  <si>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</si>
  <si>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</si>
  <si>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</si>
  <si>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</si>
  <si>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</si>
  <si>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</si>
  <si>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</si>
  <si>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</si>
  <si>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</si>
  <si>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</si>
  <si>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</si>
  <si>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</si>
  <si>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</si>
  <si>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</si>
  <si>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</si>
  <si>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</si>
  <si>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</si>
  <si>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</si>
  <si>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</si>
  <si>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</si>
  <si>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</si>
  <si>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</si>
  <si>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</si>
  <si>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</si>
  <si>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</si>
  <si>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</si>
  <si>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</si>
  <si>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</si>
  <si>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</si>
  <si>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</si>
  <si>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</si>
  <si>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</si>
  <si>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</si>
  <si>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</si>
  <si>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</si>
  <si>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</si>
  <si>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</si>
  <si>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</si>
  <si>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</si>
  <si>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</si>
  <si>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</si>
  <si>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</si>
  <si>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</si>
  <si>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</si>
  <si>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</si>
  <si>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</si>
  <si>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</si>
  <si>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</si>
  <si>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</si>
  <si>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</si>
  <si>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</si>
  <si>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</si>
  <si>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</si>
  <si>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</si>
  <si>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</si>
  <si>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</si>
  <si>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</si>
  <si>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</si>
  <si>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</si>
  <si>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</si>
  <si>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</si>
  <si>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</si>
  <si>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</si>
  <si>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</si>
  <si>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</si>
  <si>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</si>
  <si>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</si>
  <si>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</si>
  <si>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</si>
  <si>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</si>
  <si>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</si>
  <si>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</si>
  <si>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</si>
  <si>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</si>
  <si>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</si>
  <si>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</si>
  <si>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</si>
  <si>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</si>
  <si>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</si>
  <si>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</si>
  <si>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</si>
  <si>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</si>
  <si>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</si>
  <si>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</si>
  <si>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</si>
  <si>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</si>
  <si>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</si>
  <si>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</si>
  <si>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</si>
  <si>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</si>
  <si>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</si>
  <si>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</si>
  <si>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</si>
  <si>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</si>
  <si>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</si>
  <si>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</si>
  <si>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</si>
  <si>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</si>
  <si>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</si>
  <si>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</si>
  <si>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</si>
  <si>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</si>
  <si>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</si>
  <si>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</si>
  <si>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</si>
  <si>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</si>
  <si>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</si>
  <si>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</si>
  <si>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</si>
  <si>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</si>
  <si>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</si>
  <si>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</si>
  <si>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</si>
  <si>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</si>
  <si>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</si>
  <si>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</si>
  <si>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</si>
  <si>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</si>
  <si>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</si>
  <si>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</si>
  <si>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</si>
  <si>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</si>
  <si>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</si>
  <si>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</si>
  <si>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</si>
  <si>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</si>
  <si>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</si>
  <si>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</si>
  <si>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</si>
  <si>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</si>
  <si>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</si>
  <si>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</si>
  <si>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</si>
  <si>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</si>
  <si>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</si>
  <si>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</si>
  <si>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</si>
  <si>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</si>
  <si>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</si>
  <si>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</si>
  <si>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</si>
  <si>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</si>
  <si>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</si>
  <si>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</si>
  <si>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</si>
  <si>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</si>
  <si>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</si>
  <si>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</si>
  <si>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</si>
  <si>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</si>
  <si>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</si>
  <si>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</si>
  <si>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</si>
  <si>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</si>
  <si>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</si>
  <si>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</si>
  <si>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</si>
  <si>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</si>
  <si>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</si>
  <si>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</si>
  <si>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</si>
  <si>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</si>
  <si>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</si>
  <si>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</si>
  <si>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</si>
  <si>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</si>
  <si>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</si>
  <si>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</si>
  <si>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</si>
  <si>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</si>
  <si>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</si>
  <si>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</si>
  <si>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</si>
  <si>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</si>
  <si>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</si>
  <si>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</si>
  <si>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</si>
  <si>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</si>
  <si>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</si>
  <si>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</si>
  <si>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</si>
  <si>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</si>
  <si>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</si>
  <si>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</si>
  <si>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</si>
  <si>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</si>
  <si>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</si>
  <si>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</si>
  <si>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</si>
  <si>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</si>
  <si>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</si>
  <si>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</si>
  <si>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</si>
  <si>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</si>
  <si>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</si>
  <si>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</si>
  <si>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</si>
  <si>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</si>
  <si>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</si>
  <si>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</si>
  <si>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</si>
  <si>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</si>
  <si>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</si>
  <si>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</si>
  <si>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</si>
  <si>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</si>
  <si>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</si>
  <si>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</si>
  <si>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</si>
  <si>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</si>
  <si>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</si>
  <si>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</si>
  <si>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</si>
  <si>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</si>
  <si>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</si>
  <si>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</si>
  <si>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</si>
  <si>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</si>
  <si>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</si>
  <si>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</si>
  <si>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</si>
  <si>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</si>
  <si>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</si>
  <si>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</si>
  <si>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</si>
  <si>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</si>
  <si>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</si>
  <si>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</si>
  <si>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</si>
  <si>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</si>
  <si>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</si>
  <si>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</si>
  <si>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</si>
  <si>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</si>
  <si>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</si>
  <si>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</si>
  <si>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</si>
  <si>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</si>
  <si>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</si>
  <si>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</si>
  <si>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</si>
  <si>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</si>
  <si>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</si>
  <si>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</si>
  <si>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</si>
  <si>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</si>
  <si>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</si>
  <si>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</si>
  <si>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</si>
  <si>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</si>
  <si>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</si>
  <si>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</si>
  <si>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</si>
  <si>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</si>
  <si>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</si>
  <si>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</si>
  <si>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</si>
  <si>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</si>
  <si>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</si>
  <si>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</si>
  <si>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</si>
  <si>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</si>
  <si>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</si>
  <si>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</si>
  <si>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</si>
  <si>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</si>
  <si>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</si>
  <si>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</si>
  <si>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</si>
  <si>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</si>
  <si>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</si>
  <si>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</si>
  <si>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</si>
  <si>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</si>
  <si>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</si>
  <si>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</si>
  <si>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</si>
  <si>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</si>
  <si>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</si>
  <si>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</si>
  <si>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</si>
  <si>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</si>
  <si>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</si>
  <si>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</si>
  <si>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</si>
  <si>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</si>
  <si>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</si>
  <si>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</si>
  <si>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</si>
  <si>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</si>
  <si>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</si>
  <si>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</si>
  <si>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</si>
  <si>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</si>
  <si>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</si>
  <si>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</si>
  <si>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</si>
  <si>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</si>
  <si>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</si>
  <si>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</si>
  <si>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</si>
  <si>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</si>
  <si>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</si>
  <si>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</si>
  <si>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</si>
  <si>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</si>
  <si>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</si>
  <si>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</si>
  <si>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</si>
  <si>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</si>
  <si>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</si>
  <si>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</si>
  <si>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</si>
  <si>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</si>
  <si>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</si>
  <si>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</si>
  <si>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</si>
  <si>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</si>
  <si>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</si>
  <si>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</si>
  <si>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</si>
  <si>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</si>
  <si>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</si>
  <si>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</si>
  <si>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</si>
  <si>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</si>
  <si>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</si>
  <si>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</si>
  <si>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</si>
  <si>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</si>
  <si>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</si>
  <si>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</si>
  <si>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</si>
  <si>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</si>
  <si>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</si>
  <si>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</si>
  <si>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</si>
  <si>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</si>
  <si>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</si>
  <si>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</si>
  <si>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</si>
  <si>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</si>
  <si>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</si>
  <si>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</si>
  <si>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</si>
  <si>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</si>
  <si>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</si>
  <si>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</si>
  <si>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</si>
  <si>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</si>
  <si>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</si>
  <si>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</si>
  <si>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</si>
  <si>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</si>
  <si>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</si>
  <si>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</si>
  <si>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</si>
  <si>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</si>
  <si>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</si>
  <si>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</si>
  <si>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</si>
  <si>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</si>
  <si>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</si>
  <si>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</si>
  <si>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</si>
  <si>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</si>
  <si>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</si>
  <si>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</si>
  <si>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</si>
  <si>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</si>
  <si>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</si>
  <si>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</si>
  <si>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</si>
  <si>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</si>
  <si>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1.1</t>
  </si>
  <si>
    <t>1.2</t>
  </si>
  <si>
    <t>≥6%</t>
  </si>
  <si>
    <t>1.3</t>
  </si>
  <si>
    <t>≥8%</t>
  </si>
  <si>
    <t>2</t>
  </si>
  <si>
    <t>2.1</t>
  </si>
  <si>
    <t>≥2,5%</t>
  </si>
  <si>
    <t>2.2</t>
  </si>
  <si>
    <t>≥0%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</si>
  <si>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</si>
  <si>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</si>
  <si>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</si>
  <si>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</si>
  <si>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</si>
  <si>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</si>
  <si>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</si>
  <si>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</si>
  <si>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</si>
  <si>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</si>
  <si>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</si>
  <si>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</si>
  <si>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</si>
  <si>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</si>
  <si>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</si>
  <si>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</si>
  <si>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</si>
  <si>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</si>
  <si>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</si>
  <si>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</si>
  <si>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</si>
  <si>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</si>
  <si>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</si>
  <si>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</si>
  <si>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</si>
  <si>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</si>
  <si>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</si>
  <si>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</si>
  <si>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</si>
  <si>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</si>
  <si>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</si>
  <si>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</si>
  <si>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</si>
  <si>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Less:  Reserves</t>
  </si>
  <si>
    <t>6.2.1</t>
  </si>
  <si>
    <t>Less: General Reserve</t>
  </si>
  <si>
    <t xml:space="preserve">General Reserve </t>
  </si>
  <si>
    <t>Table 9 (Capital), N39</t>
  </si>
  <si>
    <t>Table 9 (Capital), N37</t>
  </si>
  <si>
    <t>Table 9 (Capital), N17</t>
  </si>
  <si>
    <t>Table 9 (Capital), N18</t>
  </si>
  <si>
    <t>Table 9 (Capital), N10</t>
  </si>
  <si>
    <t>Table 9 (Capital), N2</t>
  </si>
  <si>
    <t>Table 9 (Capital), N12</t>
  </si>
  <si>
    <t>Table 9 (Capital), N3</t>
  </si>
  <si>
    <t>Table 9 (Capital), N6</t>
  </si>
  <si>
    <t>Table 9 (Capital), N4,N8</t>
  </si>
  <si>
    <t>≥4,5%</t>
  </si>
  <si>
    <t>კოეფიციენტი</t>
  </si>
  <si>
    <t>თანხა (ლარი)</t>
  </si>
  <si>
    <t>Bank of Georgia</t>
  </si>
  <si>
    <t xml:space="preserve">Neil Janin </t>
  </si>
  <si>
    <t xml:space="preserve">Kakhaber Kiknavelidze </t>
  </si>
  <si>
    <t>www.bog.ge</t>
  </si>
  <si>
    <t>Tamaz Giorgadze</t>
  </si>
  <si>
    <t xml:space="preserve">Alasdair Breach </t>
  </si>
  <si>
    <t>Hanna Loikkanen</t>
  </si>
  <si>
    <t>Jonathan Muir</t>
  </si>
  <si>
    <t>QUILLEN III CECIL DYER</t>
  </si>
  <si>
    <t>Levan Kulijanishvili</t>
  </si>
  <si>
    <t xml:space="preserve">Mikheil Gomarteli </t>
  </si>
  <si>
    <t>Giorgi Chiladze</t>
  </si>
  <si>
    <t>Ramaz Kukuladze</t>
  </si>
  <si>
    <t>David Tsiklauri</t>
  </si>
  <si>
    <t>Vasil Khodeli</t>
  </si>
  <si>
    <t>Vakhtang Bobokhidze</t>
  </si>
  <si>
    <t>Bank of Georgia Group Plc</t>
  </si>
  <si>
    <t>JSC BGEO Group</t>
  </si>
  <si>
    <t>Harding Loevner Management LP</t>
  </si>
  <si>
    <t>JSC Georgia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</si>
</sst>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b/>
      <sz val="10"/>
      <color theme="1"/>
      <name val="Sylfaen"/>
      <family val="1"/>
    </font>
    <font>
      <i/>
      <sz val="10"/>
      <name val="Sylfaen"/>
      <family val="1"/>
    </font>
    <font>
      <sz val="10"/>
      <name val="Calibri"/>
      <family val="2"/>
      <charset val="204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096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532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193" fontId="87" fillId="2" borderId="2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93" fontId="88" fillId="0" borderId="13" xfId="0" applyNumberFormat="1" applyFont="1" applyBorder="1" applyAlignment="1">
      <alignment vertical="center"/>
    </xf>
    <xf numFmtId="167" fontId="92" fillId="0" borderId="0" xfId="0" applyNumberFormat="1" applyFont="1" applyBorder="1" applyAlignment="1">
      <alignment horizontal="center"/>
    </xf>
    <xf numFmtId="0" fontId="88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5" xfId="0" applyFont="1" applyFill="1" applyBorder="1" applyAlignment="1">
      <alignment horizontal="left"/>
    </xf>
    <xf numFmtId="0" fontId="100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8" fillId="0" borderId="87" xfId="0" applyNumberFormat="1" applyFont="1" applyFill="1" applyBorder="1" applyAlignment="1">
      <alignment horizontal="center" vertical="center"/>
    </xf>
    <xf numFmtId="0" fontId="88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7" xfId="0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lef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101" fillId="0" borderId="87" xfId="0" applyFont="1" applyFill="1" applyBorder="1" applyAlignment="1">
      <alignment horizontal="left" vertical="center" wrapText="1"/>
    </xf>
    <xf numFmtId="0" fontId="101" fillId="0" borderId="88" xfId="0" applyFont="1" applyFill="1" applyBorder="1" applyAlignment="1">
      <alignment horizontal="left" vertical="center" wrapText="1"/>
    </xf>
    <xf numFmtId="9" fontId="4" fillId="36" borderId="87" xfId="20962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9" fontId="101" fillId="0" borderId="87" xfId="20962" applyFont="1" applyFill="1" applyBorder="1" applyAlignment="1">
      <alignment horizontal="left" vertical="center" wrapText="1"/>
    </xf>
    <xf numFmtId="0" fontId="4" fillId="0" borderId="88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9" fontId="103" fillId="0" borderId="25" xfId="20962" applyFont="1" applyFill="1" applyBorder="1" applyAlignment="1" applyProtection="1">
      <alignment horizontal="left" vertical="center"/>
    </xf>
    <xf numFmtId="37" fontId="97" fillId="0" borderId="26" xfId="1" applyNumberFormat="1" applyFont="1" applyFill="1" applyBorder="1" applyAlignment="1" applyProtection="1">
      <alignment horizontal="left" vertical="center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5" fillId="36" borderId="87" xfId="0" applyNumberFormat="1" applyFont="1" applyFill="1" applyBorder="1" applyAlignment="1">
      <alignment vertical="center" wrapText="1"/>
    </xf>
    <xf numFmtId="3" fontId="105" fillId="36" borderId="88" xfId="0" applyNumberFormat="1" applyFont="1" applyFill="1" applyBorder="1" applyAlignment="1">
      <alignment vertical="center" wrapText="1"/>
    </xf>
    <xf numFmtId="3" fontId="105" fillId="0" borderId="87" xfId="0" applyNumberFormat="1" applyFont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7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193" fontId="106" fillId="36" borderId="13" xfId="0" applyNumberFormat="1" applyFont="1" applyFill="1" applyBorder="1" applyAlignment="1">
      <alignment vertical="center"/>
    </xf>
    <xf numFmtId="193" fontId="108" fillId="36" borderId="16" xfId="0" applyNumberFormat="1" applyFont="1" applyFill="1" applyBorder="1" applyAlignment="1">
      <alignment vertical="center"/>
    </xf>
    <xf numFmtId="193" fontId="108" fillId="36" borderId="62" xfId="0" applyNumberFormat="1" applyFont="1" applyFill="1" applyBorder="1" applyAlignment="1">
      <alignment vertical="center"/>
    </xf>
    <xf numFmtId="0" fontId="84" fillId="0" borderId="11" xfId="0" applyFont="1" applyBorder="1" applyAlignment="1">
      <alignment horizontal="left" wrapText="1"/>
    </xf>
    <xf numFmtId="0" fontId="88" fillId="0" borderId="11" xfId="0" applyFont="1" applyBorder="1" applyAlignment="1">
      <alignment horizontal="left" wrapText="1" indent="3"/>
    </xf>
    <xf numFmtId="0" fontId="84" fillId="0" borderId="12" xfId="0" applyFont="1" applyBorder="1" applyAlignment="1">
      <alignment horizontal="left" wrapText="1" indent="1"/>
    </xf>
    <xf numFmtId="167" fontId="106" fillId="0" borderId="67" xfId="0" applyNumberFormat="1" applyFont="1" applyBorder="1" applyAlignment="1">
      <alignment horizontal="center"/>
    </xf>
    <xf numFmtId="167" fontId="106" fillId="0" borderId="65" xfId="0" applyNumberFormat="1" applyFont="1" applyBorder="1" applyAlignment="1">
      <alignment horizontal="center"/>
    </xf>
    <xf numFmtId="167" fontId="109" fillId="76" borderId="65" xfId="0" applyNumberFormat="1" applyFont="1" applyFill="1" applyBorder="1" applyAlignment="1">
      <alignment horizontal="center"/>
    </xf>
    <xf numFmtId="167" fontId="107" fillId="0" borderId="65" xfId="0" applyNumberFormat="1" applyFont="1" applyBorder="1" applyAlignment="1">
      <alignment horizontal="center"/>
    </xf>
    <xf numFmtId="167" fontId="106" fillId="0" borderId="68" xfId="0" applyNumberFormat="1" applyFont="1" applyBorder="1" applyAlignment="1">
      <alignment horizontal="center"/>
    </xf>
    <xf numFmtId="167" fontId="108" fillId="36" borderId="60" xfId="0" applyNumberFormat="1" applyFont="1" applyFill="1" applyBorder="1" applyAlignment="1">
      <alignment horizontal="center"/>
    </xf>
    <xf numFmtId="167" fontId="106" fillId="0" borderId="64" xfId="0" applyNumberFormat="1" applyFont="1" applyBorder="1" applyAlignment="1">
      <alignment horizontal="center"/>
    </xf>
    <xf numFmtId="167" fontId="108" fillId="36" borderId="63" xfId="0" applyNumberFormat="1" applyFont="1" applyFill="1" applyBorder="1" applyAlignment="1">
      <alignment horizontal="center"/>
    </xf>
    <xf numFmtId="10" fontId="2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5" xfId="20962" applyNumberFormat="1" applyFont="1" applyFill="1" applyBorder="1" applyAlignment="1" applyProtection="1">
      <alignment vertical="center"/>
      <protection locked="0"/>
    </xf>
    <xf numFmtId="10" fontId="84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22" xfId="20962" applyNumberFormat="1" applyFont="1" applyFill="1" applyBorder="1" applyAlignment="1" applyProtection="1">
      <alignment horizontal="center" vertical="center" wrapText="1"/>
      <protection locked="0"/>
    </xf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9" fillId="37" borderId="0" xfId="20962" applyNumberFormat="1" applyFont="1" applyFill="1" applyBorder="1"/>
    <xf numFmtId="10" fontId="9" fillId="37" borderId="103" xfId="20962" applyNumberFormat="1" applyFont="1" applyFill="1" applyBorder="1"/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64" fontId="9" fillId="37" borderId="0" xfId="7" applyNumberFormat="1" applyFont="1" applyFill="1" applyBorder="1"/>
    <xf numFmtId="164" fontId="3" fillId="0" borderId="92" xfId="7" applyNumberFormat="1" applyFont="1" applyFill="1" applyBorder="1" applyAlignment="1">
      <alignment vertical="center"/>
    </xf>
    <xf numFmtId="164" fontId="3" fillId="0" borderId="70" xfId="7" applyNumberFormat="1" applyFont="1" applyFill="1" applyBorder="1" applyAlignment="1">
      <alignment vertical="center"/>
    </xf>
    <xf numFmtId="164" fontId="3" fillId="3" borderId="90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9" fontId="3" fillId="0" borderId="101" xfId="20962" applyFont="1" applyFill="1" applyBorder="1" applyAlignment="1">
      <alignment vertical="center"/>
    </xf>
    <xf numFmtId="9" fontId="3" fillId="0" borderId="102" xfId="20962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7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0" fontId="85" fillId="0" borderId="87" xfId="0" applyFont="1" applyBorder="1"/>
    <xf numFmtId="14" fontId="2" fillId="0" borderId="0" xfId="0" applyNumberFormat="1" applyFont="1"/>
    <xf numFmtId="0" fontId="2" fillId="0" borderId="93" xfId="0" applyFont="1" applyBorder="1" applyAlignment="1">
      <alignment wrapText="1"/>
    </xf>
    <xf numFmtId="0" fontId="95" fillId="0" borderId="87" xfId="11" applyFont="1" applyFill="1" applyBorder="1" applyProtection="1">
      <protection locked="0"/>
    </xf>
    <xf numFmtId="10" fontId="84" fillId="0" borderId="91" xfId="20962" applyNumberFormat="1" applyFont="1" applyBorder="1" applyAlignment="1"/>
    <xf numFmtId="0" fontId="110" fillId="0" borderId="87" xfId="0" applyFont="1" applyFill="1" applyBorder="1" applyProtection="1">
      <protection locked="0"/>
    </xf>
    <xf numFmtId="10" fontId="84" fillId="0" borderId="42" xfId="20962" applyNumberFormat="1" applyFont="1" applyBorder="1" applyAlignment="1"/>
    <xf numFmtId="10" fontId="2" fillId="0" borderId="3" xfId="20962" applyNumberFormat="1" applyFont="1" applyFill="1" applyBorder="1" applyAlignment="1" applyProtection="1">
      <alignment horizontal="center" vertical="center" wrapText="1"/>
      <protection locked="0"/>
    </xf>
    <xf numFmtId="0" fontId="94" fillId="0" borderId="72" xfId="0" applyFont="1" applyBorder="1" applyAlignment="1">
      <alignment horizontal="left" wrapText="1"/>
    </xf>
    <xf numFmtId="0" fontId="94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8" xfId="13" applyFont="1" applyFill="1" applyBorder="1" applyAlignment="1" applyProtection="1">
      <alignment horizontal="center" vertical="center" wrapText="1"/>
      <protection locked="0"/>
    </xf>
    <xf numFmtId="0" fontId="99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4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tabSelected="1" zoomScaleNormal="100" workbookViewId="0"/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6"/>
      <c r="B1" s="234" t="s">
        <v>355</v>
      </c>
      <c r="C1" s="186"/>
    </row>
    <row r="2" spans="1:3">
      <c r="A2" s="235">
        <v>1</v>
      </c>
      <c r="B2" s="403" t="s">
        <v>356</v>
      </c>
      <c r="C2" s="469" t="s">
        <v>471</v>
      </c>
    </row>
    <row r="3" spans="1:3">
      <c r="A3" s="235">
        <v>2</v>
      </c>
      <c r="B3" s="404" t="s">
        <v>352</v>
      </c>
      <c r="C3" s="469" t="s">
        <v>472</v>
      </c>
    </row>
    <row r="4" spans="1:3">
      <c r="A4" s="235">
        <v>3</v>
      </c>
      <c r="B4" s="405" t="s">
        <v>357</v>
      </c>
      <c r="C4" s="469" t="s">
        <v>473</v>
      </c>
    </row>
    <row r="5" spans="1:3">
      <c r="A5" s="236">
        <v>4</v>
      </c>
      <c r="B5" s="406" t="s">
        <v>353</v>
      </c>
      <c r="C5" s="469" t="s">
        <v>474</v>
      </c>
    </row>
    <row r="6" spans="1:3" s="237" customFormat="1" ht="45.75" customHeight="1">
      <c r="A6" s="477" t="s">
        <v>442</v>
      </c>
      <c r="B6" s="478"/>
      <c r="C6" s="478"/>
    </row>
    <row r="7" spans="1:3" ht="15">
      <c r="A7" s="238" t="s">
        <v>34</v>
      </c>
      <c r="B7" s="234" t="s">
        <v>354</v>
      </c>
    </row>
    <row r="8" spans="1:3">
      <c r="A8" s="186">
        <v>1</v>
      </c>
      <c r="B8" s="284" t="s">
        <v>25</v>
      </c>
    </row>
    <row r="9" spans="1:3">
      <c r="A9" s="186">
        <v>2</v>
      </c>
      <c r="B9" s="285" t="s">
        <v>26</v>
      </c>
    </row>
    <row r="10" spans="1:3">
      <c r="A10" s="186">
        <v>3</v>
      </c>
      <c r="B10" s="285" t="s">
        <v>27</v>
      </c>
    </row>
    <row r="11" spans="1:3">
      <c r="A11" s="186">
        <v>4</v>
      </c>
      <c r="B11" s="285" t="s">
        <v>28</v>
      </c>
      <c r="C11" s="109"/>
    </row>
    <row r="12" spans="1:3">
      <c r="A12" s="186">
        <v>5</v>
      </c>
      <c r="B12" s="285" t="s">
        <v>29</v>
      </c>
    </row>
    <row r="13" spans="1:3">
      <c r="A13" s="186">
        <v>6</v>
      </c>
      <c r="B13" s="286" t="s">
        <v>364</v>
      </c>
    </row>
    <row r="14" spans="1:3">
      <c r="A14" s="186">
        <v>7</v>
      </c>
      <c r="B14" s="285" t="s">
        <v>358</v>
      </c>
    </row>
    <row r="15" spans="1:3">
      <c r="A15" s="186">
        <v>8</v>
      </c>
      <c r="B15" s="285" t="s">
        <v>359</v>
      </c>
    </row>
    <row r="16" spans="1:3">
      <c r="A16" s="186">
        <v>9</v>
      </c>
      <c r="B16" s="285" t="s">
        <v>30</v>
      </c>
    </row>
    <row r="17" spans="1:2">
      <c r="A17" s="402" t="s">
        <v>441</v>
      </c>
      <c r="B17" s="401" t="s">
        <v>425</v>
      </c>
    </row>
    <row r="18" spans="1:2">
      <c r="A18" s="186">
        <v>10</v>
      </c>
      <c r="B18" s="285" t="s">
        <v>31</v>
      </c>
    </row>
    <row r="19" spans="1:2">
      <c r="A19" s="186">
        <v>11</v>
      </c>
      <c r="B19" s="286" t="s">
        <v>360</v>
      </c>
    </row>
    <row r="20" spans="1:2">
      <c r="A20" s="186">
        <v>12</v>
      </c>
      <c r="B20" s="286" t="s">
        <v>32</v>
      </c>
    </row>
    <row r="21" spans="1:2">
      <c r="A21" s="186">
        <v>13</v>
      </c>
      <c r="B21" s="287" t="s">
        <v>361</v>
      </c>
    </row>
    <row r="22" spans="1:2">
      <c r="A22" s="186">
        <v>14</v>
      </c>
      <c r="B22" s="284" t="s">
        <v>388</v>
      </c>
    </row>
    <row r="23" spans="1:2">
      <c r="A23" s="239">
        <v>15</v>
      </c>
      <c r="B23" s="286" t="s">
        <v>33</v>
      </c>
    </row>
    <row r="24" spans="1:2">
      <c r="A24" s="112"/>
      <c r="B24" s="20"/>
    </row>
    <row r="25" spans="1:2">
      <c r="A25" s="112"/>
      <c r="B25" s="20"/>
    </row>
    <row r="26" spans="1:2">
      <c r="A26" s="112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zoomScale="90" zoomScaleNormal="90" workbookViewId="0">
      <pane xSplit="1" ySplit="5" topLeftCell="B27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9.5703125" style="112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">
        <v>471</v>
      </c>
    </row>
    <row r="2" spans="1:3" s="99" customFormat="1" ht="15.75" customHeight="1">
      <c r="A2" s="99" t="s">
        <v>36</v>
      </c>
      <c r="B2" s="470">
        <v>43373</v>
      </c>
    </row>
    <row r="3" spans="1:3" s="99" customFormat="1" ht="15.75" customHeight="1"/>
    <row r="4" spans="1:3" ht="13.5" thickBot="1">
      <c r="A4" s="112" t="s">
        <v>256</v>
      </c>
      <c r="B4" s="167" t="s">
        <v>255</v>
      </c>
    </row>
    <row r="5" spans="1:3">
      <c r="A5" s="113" t="s">
        <v>11</v>
      </c>
      <c r="B5" s="114"/>
      <c r="C5" s="115" t="s">
        <v>78</v>
      </c>
    </row>
    <row r="6" spans="1:3">
      <c r="A6" s="116">
        <v>1</v>
      </c>
      <c r="B6" s="117" t="s">
        <v>254</v>
      </c>
      <c r="C6" s="118">
        <f>SUM(C7:C11)</f>
        <v>1319800208.8347225</v>
      </c>
    </row>
    <row r="7" spans="1:3">
      <c r="A7" s="116">
        <v>2</v>
      </c>
      <c r="B7" s="119" t="s">
        <v>253</v>
      </c>
      <c r="C7" s="120">
        <v>27821150.18</v>
      </c>
    </row>
    <row r="8" spans="1:3">
      <c r="A8" s="116">
        <v>3</v>
      </c>
      <c r="B8" s="121" t="s">
        <v>252</v>
      </c>
      <c r="C8" s="120">
        <v>153990687.72999999</v>
      </c>
    </row>
    <row r="9" spans="1:3">
      <c r="A9" s="116">
        <v>4</v>
      </c>
      <c r="B9" s="121" t="s">
        <v>251</v>
      </c>
      <c r="C9" s="120">
        <v>36007325</v>
      </c>
    </row>
    <row r="10" spans="1:3">
      <c r="A10" s="116">
        <v>5</v>
      </c>
      <c r="B10" s="121" t="s">
        <v>250</v>
      </c>
      <c r="C10" s="120">
        <v>0</v>
      </c>
    </row>
    <row r="11" spans="1:3">
      <c r="A11" s="116">
        <v>6</v>
      </c>
      <c r="B11" s="122" t="s">
        <v>249</v>
      </c>
      <c r="C11" s="120">
        <v>1101981045.9247224</v>
      </c>
    </row>
    <row r="12" spans="1:3" s="85" customFormat="1">
      <c r="A12" s="116">
        <v>7</v>
      </c>
      <c r="B12" s="117" t="s">
        <v>248</v>
      </c>
      <c r="C12" s="123">
        <f>SUM(C13:C27)</f>
        <v>137624050.94852769</v>
      </c>
    </row>
    <row r="13" spans="1:3" s="85" customFormat="1">
      <c r="A13" s="116">
        <v>8</v>
      </c>
      <c r="B13" s="124" t="s">
        <v>247</v>
      </c>
      <c r="C13" s="125">
        <v>36007325</v>
      </c>
    </row>
    <row r="14" spans="1:3" s="85" customFormat="1" ht="25.5">
      <c r="A14" s="116">
        <v>9</v>
      </c>
      <c r="B14" s="126" t="s">
        <v>246</v>
      </c>
      <c r="C14" s="125">
        <v>0</v>
      </c>
    </row>
    <row r="15" spans="1:3" s="85" customFormat="1">
      <c r="A15" s="116">
        <v>10</v>
      </c>
      <c r="B15" s="127" t="s">
        <v>245</v>
      </c>
      <c r="C15" s="125">
        <v>79329837.159999996</v>
      </c>
    </row>
    <row r="16" spans="1:3" s="85" customFormat="1">
      <c r="A16" s="116">
        <v>11</v>
      </c>
      <c r="B16" s="128" t="s">
        <v>244</v>
      </c>
      <c r="C16" s="125">
        <v>0</v>
      </c>
    </row>
    <row r="17" spans="1:3" s="85" customFormat="1">
      <c r="A17" s="116">
        <v>12</v>
      </c>
      <c r="B17" s="127" t="s">
        <v>243</v>
      </c>
      <c r="C17" s="125">
        <v>1184851.2</v>
      </c>
    </row>
    <row r="18" spans="1:3" s="85" customFormat="1">
      <c r="A18" s="116">
        <v>13</v>
      </c>
      <c r="B18" s="127" t="s">
        <v>242</v>
      </c>
      <c r="C18" s="125">
        <v>1508805</v>
      </c>
    </row>
    <row r="19" spans="1:3" s="85" customFormat="1">
      <c r="A19" s="116">
        <v>14</v>
      </c>
      <c r="B19" s="127" t="s">
        <v>241</v>
      </c>
      <c r="C19" s="125">
        <v>0</v>
      </c>
    </row>
    <row r="20" spans="1:3" s="85" customFormat="1">
      <c r="A20" s="116">
        <v>15</v>
      </c>
      <c r="B20" s="127" t="s">
        <v>240</v>
      </c>
      <c r="C20" s="125">
        <v>0</v>
      </c>
    </row>
    <row r="21" spans="1:3" s="85" customFormat="1" ht="25.5">
      <c r="A21" s="116">
        <v>16</v>
      </c>
      <c r="B21" s="126" t="s">
        <v>239</v>
      </c>
      <c r="C21" s="125">
        <v>0</v>
      </c>
    </row>
    <row r="22" spans="1:3" s="85" customFormat="1">
      <c r="A22" s="116">
        <v>17</v>
      </c>
      <c r="B22" s="129" t="s">
        <v>238</v>
      </c>
      <c r="C22" s="125">
        <v>14446364.18</v>
      </c>
    </row>
    <row r="23" spans="1:3" s="85" customFormat="1">
      <c r="A23" s="116">
        <v>18</v>
      </c>
      <c r="B23" s="126" t="s">
        <v>237</v>
      </c>
      <c r="C23" s="125">
        <v>5146868.408527717</v>
      </c>
    </row>
    <row r="24" spans="1:3" s="85" customFormat="1" ht="25.5">
      <c r="A24" s="116">
        <v>19</v>
      </c>
      <c r="B24" s="126" t="s">
        <v>214</v>
      </c>
      <c r="C24" s="125">
        <v>0</v>
      </c>
    </row>
    <row r="25" spans="1:3" s="85" customFormat="1">
      <c r="A25" s="116">
        <v>20</v>
      </c>
      <c r="B25" s="130" t="s">
        <v>236</v>
      </c>
      <c r="C25" s="125">
        <v>0</v>
      </c>
    </row>
    <row r="26" spans="1:3" s="85" customFormat="1">
      <c r="A26" s="116">
        <v>21</v>
      </c>
      <c r="B26" s="130" t="s">
        <v>235</v>
      </c>
      <c r="C26" s="125">
        <v>0</v>
      </c>
    </row>
    <row r="27" spans="1:3" s="85" customFormat="1">
      <c r="A27" s="116">
        <v>22</v>
      </c>
      <c r="B27" s="130" t="s">
        <v>234</v>
      </c>
      <c r="C27" s="125">
        <v>0</v>
      </c>
    </row>
    <row r="28" spans="1:3" s="85" customFormat="1">
      <c r="A28" s="116">
        <v>23</v>
      </c>
      <c r="B28" s="131" t="s">
        <v>233</v>
      </c>
      <c r="C28" s="123">
        <f>C6-C12</f>
        <v>1182176157.8861947</v>
      </c>
    </row>
    <row r="29" spans="1:3" s="85" customFormat="1">
      <c r="A29" s="132"/>
      <c r="B29" s="133"/>
      <c r="C29" s="125"/>
    </row>
    <row r="30" spans="1:3" s="85" customFormat="1">
      <c r="A30" s="132">
        <v>24</v>
      </c>
      <c r="B30" s="131" t="s">
        <v>232</v>
      </c>
      <c r="C30" s="123">
        <f>C31+C34</f>
        <v>0</v>
      </c>
    </row>
    <row r="31" spans="1:3" s="85" customFormat="1">
      <c r="A31" s="132">
        <v>25</v>
      </c>
      <c r="B31" s="121" t="s">
        <v>231</v>
      </c>
      <c r="C31" s="134">
        <f>C32+C33</f>
        <v>0</v>
      </c>
    </row>
    <row r="32" spans="1:3" s="85" customFormat="1">
      <c r="A32" s="132">
        <v>26</v>
      </c>
      <c r="B32" s="135" t="s">
        <v>313</v>
      </c>
      <c r="C32" s="125"/>
    </row>
    <row r="33" spans="1:3" s="85" customFormat="1">
      <c r="A33" s="132">
        <v>27</v>
      </c>
      <c r="B33" s="135" t="s">
        <v>230</v>
      </c>
      <c r="C33" s="125"/>
    </row>
    <row r="34" spans="1:3" s="85" customFormat="1">
      <c r="A34" s="132">
        <v>28</v>
      </c>
      <c r="B34" s="121" t="s">
        <v>229</v>
      </c>
      <c r="C34" s="125"/>
    </row>
    <row r="35" spans="1:3" s="85" customFormat="1">
      <c r="A35" s="132">
        <v>29</v>
      </c>
      <c r="B35" s="131" t="s">
        <v>228</v>
      </c>
      <c r="C35" s="123">
        <f>SUM(C36:C40)</f>
        <v>0</v>
      </c>
    </row>
    <row r="36" spans="1:3" s="85" customFormat="1">
      <c r="A36" s="132">
        <v>30</v>
      </c>
      <c r="B36" s="126" t="s">
        <v>227</v>
      </c>
      <c r="C36" s="125"/>
    </row>
    <row r="37" spans="1:3" s="85" customFormat="1">
      <c r="A37" s="132">
        <v>31</v>
      </c>
      <c r="B37" s="127" t="s">
        <v>226</v>
      </c>
      <c r="C37" s="125"/>
    </row>
    <row r="38" spans="1:3" s="85" customFormat="1" ht="25.5">
      <c r="A38" s="132">
        <v>32</v>
      </c>
      <c r="B38" s="126" t="s">
        <v>225</v>
      </c>
      <c r="C38" s="125"/>
    </row>
    <row r="39" spans="1:3" s="85" customFormat="1" ht="25.5">
      <c r="A39" s="132">
        <v>33</v>
      </c>
      <c r="B39" s="126" t="s">
        <v>214</v>
      </c>
      <c r="C39" s="125"/>
    </row>
    <row r="40" spans="1:3" s="85" customFormat="1">
      <c r="A40" s="132">
        <v>34</v>
      </c>
      <c r="B40" s="130" t="s">
        <v>224</v>
      </c>
      <c r="C40" s="125"/>
    </row>
    <row r="41" spans="1:3" s="85" customFormat="1">
      <c r="A41" s="132">
        <v>35</v>
      </c>
      <c r="B41" s="131" t="s">
        <v>223</v>
      </c>
      <c r="C41" s="123">
        <f>C30-C35</f>
        <v>0</v>
      </c>
    </row>
    <row r="42" spans="1:3" s="85" customFormat="1">
      <c r="A42" s="132"/>
      <c r="B42" s="133"/>
      <c r="C42" s="125"/>
    </row>
    <row r="43" spans="1:3" s="85" customFormat="1">
      <c r="A43" s="132">
        <v>36</v>
      </c>
      <c r="B43" s="136" t="s">
        <v>222</v>
      </c>
      <c r="C43" s="123">
        <f>SUM(C44:C46)</f>
        <v>521507213.28014046</v>
      </c>
    </row>
    <row r="44" spans="1:3" s="85" customFormat="1">
      <c r="A44" s="132">
        <v>37</v>
      </c>
      <c r="B44" s="121" t="s">
        <v>221</v>
      </c>
      <c r="C44" s="125">
        <v>405340500</v>
      </c>
    </row>
    <row r="45" spans="1:3" s="85" customFormat="1">
      <c r="A45" s="132">
        <v>38</v>
      </c>
      <c r="B45" s="121" t="s">
        <v>220</v>
      </c>
      <c r="C45" s="125">
        <v>0</v>
      </c>
    </row>
    <row r="46" spans="1:3" s="85" customFormat="1">
      <c r="A46" s="132">
        <v>39</v>
      </c>
      <c r="B46" s="121" t="s">
        <v>219</v>
      </c>
      <c r="C46" s="125">
        <v>116166713.28014047</v>
      </c>
    </row>
    <row r="47" spans="1:3" s="85" customFormat="1">
      <c r="A47" s="132">
        <v>40</v>
      </c>
      <c r="B47" s="136" t="s">
        <v>218</v>
      </c>
      <c r="C47" s="123">
        <f>SUM(C48:C51)</f>
        <v>0</v>
      </c>
    </row>
    <row r="48" spans="1:3" s="85" customFormat="1">
      <c r="A48" s="132">
        <v>41</v>
      </c>
      <c r="B48" s="126" t="s">
        <v>217</v>
      </c>
      <c r="C48" s="125"/>
    </row>
    <row r="49" spans="1:3" s="85" customFormat="1">
      <c r="A49" s="132">
        <v>42</v>
      </c>
      <c r="B49" s="127" t="s">
        <v>216</v>
      </c>
      <c r="C49" s="125"/>
    </row>
    <row r="50" spans="1:3" s="85" customFormat="1">
      <c r="A50" s="132">
        <v>43</v>
      </c>
      <c r="B50" s="126" t="s">
        <v>215</v>
      </c>
      <c r="C50" s="125"/>
    </row>
    <row r="51" spans="1:3" s="85" customFormat="1" ht="25.5">
      <c r="A51" s="132">
        <v>44</v>
      </c>
      <c r="B51" s="126" t="s">
        <v>214</v>
      </c>
      <c r="C51" s="125"/>
    </row>
    <row r="52" spans="1:3" s="85" customFormat="1" ht="13.5" thickBot="1">
      <c r="A52" s="137">
        <v>45</v>
      </c>
      <c r="B52" s="138" t="s">
        <v>213</v>
      </c>
      <c r="C52" s="139">
        <f>C43-C47</f>
        <v>521507213.28014046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B25" sqref="B25"/>
    </sheetView>
  </sheetViews>
  <sheetFormatPr defaultColWidth="9.140625" defaultRowHeight="12.75"/>
  <cols>
    <col min="1" max="1" width="9.42578125" style="301" bestFit="1" customWidth="1"/>
    <col min="2" max="2" width="59" style="301" customWidth="1"/>
    <col min="3" max="3" width="16.7109375" style="301" bestFit="1" customWidth="1"/>
    <col min="4" max="4" width="13.28515625" style="301" bestFit="1" customWidth="1"/>
    <col min="5" max="16384" width="9.140625" style="301"/>
  </cols>
  <sheetData>
    <row r="1" spans="1:4" ht="15">
      <c r="A1" s="365" t="s">
        <v>35</v>
      </c>
      <c r="B1" s="366"/>
    </row>
    <row r="2" spans="1:4" s="267" customFormat="1" ht="15.75" customHeight="1">
      <c r="A2" s="267" t="s">
        <v>36</v>
      </c>
    </row>
    <row r="3" spans="1:4" s="267" customFormat="1" ht="15.75" customHeight="1"/>
    <row r="4" spans="1:4" ht="13.5" thickBot="1">
      <c r="A4" s="327" t="s">
        <v>424</v>
      </c>
      <c r="B4" s="382" t="s">
        <v>425</v>
      </c>
    </row>
    <row r="5" spans="1:4" s="383" customFormat="1">
      <c r="A5" s="499" t="s">
        <v>428</v>
      </c>
      <c r="B5" s="500"/>
      <c r="C5" s="367" t="s">
        <v>426</v>
      </c>
      <c r="D5" s="368" t="s">
        <v>427</v>
      </c>
    </row>
    <row r="6" spans="1:4" s="384" customFormat="1">
      <c r="A6" s="369">
        <v>1</v>
      </c>
      <c r="B6" s="370" t="s">
        <v>429</v>
      </c>
      <c r="C6" s="370"/>
      <c r="D6" s="371"/>
    </row>
    <row r="7" spans="1:4" s="384" customFormat="1">
      <c r="A7" s="372" t="s">
        <v>411</v>
      </c>
      <c r="B7" s="373" t="s">
        <v>430</v>
      </c>
      <c r="C7" s="373" t="s">
        <v>468</v>
      </c>
      <c r="D7" s="374"/>
    </row>
    <row r="8" spans="1:4" s="384" customFormat="1">
      <c r="A8" s="372" t="s">
        <v>412</v>
      </c>
      <c r="B8" s="373" t="s">
        <v>431</v>
      </c>
      <c r="C8" s="373" t="s">
        <v>413</v>
      </c>
      <c r="D8" s="374"/>
    </row>
    <row r="9" spans="1:4" s="384" customFormat="1">
      <c r="A9" s="372" t="s">
        <v>414</v>
      </c>
      <c r="B9" s="373" t="s">
        <v>432</v>
      </c>
      <c r="C9" s="373" t="s">
        <v>415</v>
      </c>
      <c r="D9" s="374"/>
    </row>
    <row r="10" spans="1:4" s="384" customFormat="1">
      <c r="A10" s="369" t="s">
        <v>416</v>
      </c>
      <c r="B10" s="370" t="s">
        <v>433</v>
      </c>
      <c r="C10" s="370"/>
      <c r="D10" s="371"/>
    </row>
    <row r="11" spans="1:4" s="385" customFormat="1">
      <c r="A11" s="375" t="s">
        <v>417</v>
      </c>
      <c r="B11" s="376" t="s">
        <v>434</v>
      </c>
      <c r="C11" s="376" t="s">
        <v>418</v>
      </c>
      <c r="D11" s="377"/>
    </row>
    <row r="12" spans="1:4" s="385" customFormat="1">
      <c r="A12" s="375" t="s">
        <v>419</v>
      </c>
      <c r="B12" s="376" t="s">
        <v>435</v>
      </c>
      <c r="C12" s="376" t="s">
        <v>420</v>
      </c>
      <c r="D12" s="377"/>
    </row>
    <row r="13" spans="1:4" s="385" customFormat="1">
      <c r="A13" s="375" t="s">
        <v>421</v>
      </c>
      <c r="B13" s="376" t="s">
        <v>436</v>
      </c>
      <c r="C13" s="376" t="s">
        <v>420</v>
      </c>
      <c r="D13" s="377"/>
    </row>
    <row r="14" spans="1:4" s="385" customFormat="1">
      <c r="A14" s="369" t="s">
        <v>422</v>
      </c>
      <c r="B14" s="370" t="s">
        <v>437</v>
      </c>
      <c r="C14" s="378"/>
      <c r="D14" s="371"/>
    </row>
    <row r="15" spans="1:4" s="385" customFormat="1">
      <c r="A15" s="375">
        <v>3.1</v>
      </c>
      <c r="B15" s="376" t="s">
        <v>443</v>
      </c>
      <c r="C15" s="376"/>
      <c r="D15" s="377"/>
    </row>
    <row r="16" spans="1:4" s="385" customFormat="1">
      <c r="A16" s="375">
        <v>3.2</v>
      </c>
      <c r="B16" s="376" t="s">
        <v>444</v>
      </c>
      <c r="C16" s="376"/>
      <c r="D16" s="377"/>
    </row>
    <row r="17" spans="1:6" s="384" customFormat="1" ht="13.5" thickBot="1">
      <c r="A17" s="375">
        <v>3.3</v>
      </c>
      <c r="B17" s="376" t="s">
        <v>445</v>
      </c>
      <c r="C17" s="376"/>
      <c r="D17" s="377"/>
    </row>
    <row r="18" spans="1:6" s="383" customFormat="1" ht="25.5">
      <c r="A18" s="501" t="s">
        <v>440</v>
      </c>
      <c r="B18" s="502"/>
      <c r="C18" s="367" t="s">
        <v>469</v>
      </c>
      <c r="D18" s="368" t="s">
        <v>470</v>
      </c>
    </row>
    <row r="19" spans="1:6" s="384" customFormat="1">
      <c r="A19" s="379">
        <v>4</v>
      </c>
      <c r="B19" s="376" t="s">
        <v>438</v>
      </c>
      <c r="C19" s="380">
        <v>0</v>
      </c>
      <c r="D19" s="381"/>
    </row>
    <row r="20" spans="1:6" s="384" customFormat="1">
      <c r="A20" s="379">
        <v>5</v>
      </c>
      <c r="B20" s="376" t="s">
        <v>145</v>
      </c>
      <c r="C20" s="380">
        <v>0</v>
      </c>
      <c r="D20" s="381"/>
    </row>
    <row r="21" spans="1:6" s="384" customFormat="1" ht="13.5" thickBot="1">
      <c r="A21" s="386" t="s">
        <v>423</v>
      </c>
      <c r="B21" s="387" t="s">
        <v>439</v>
      </c>
      <c r="C21" s="388">
        <v>0</v>
      </c>
      <c r="D21" s="389"/>
    </row>
    <row r="22" spans="1:6">
      <c r="F22" s="327"/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zoomScaleNormal="100" workbookViewId="0">
      <pane xSplit="1" ySplit="5" topLeftCell="B18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5">
      <c r="A1" s="2" t="s">
        <v>35</v>
      </c>
      <c r="B1" s="3" t="s">
        <v>471</v>
      </c>
      <c r="E1" s="4"/>
    </row>
    <row r="2" spans="1:5" s="99" customFormat="1" ht="12.75">
      <c r="A2" s="2" t="s">
        <v>36</v>
      </c>
      <c r="B2" s="470">
        <v>43373</v>
      </c>
    </row>
    <row r="3" spans="1:5" s="99" customFormat="1" ht="12.75">
      <c r="A3" s="140"/>
    </row>
    <row r="4" spans="1:5" s="99" customFormat="1" ht="13.5" thickBot="1">
      <c r="A4" s="99" t="s">
        <v>91</v>
      </c>
      <c r="B4" s="259" t="s">
        <v>297</v>
      </c>
      <c r="D4" s="57" t="s">
        <v>78</v>
      </c>
    </row>
    <row r="5" spans="1:5" ht="25.5">
      <c r="A5" s="141" t="s">
        <v>11</v>
      </c>
      <c r="B5" s="290" t="s">
        <v>351</v>
      </c>
      <c r="C5" s="142" t="s">
        <v>98</v>
      </c>
      <c r="D5" s="143" t="s">
        <v>99</v>
      </c>
    </row>
    <row r="6" spans="1:5" ht="15.75">
      <c r="A6" s="105">
        <v>1</v>
      </c>
      <c r="B6" s="144" t="s">
        <v>40</v>
      </c>
      <c r="C6" s="145">
        <v>423196334.58500004</v>
      </c>
      <c r="D6" s="419"/>
      <c r="E6" s="146"/>
    </row>
    <row r="7" spans="1:5" ht="15.75">
      <c r="A7" s="105">
        <v>2</v>
      </c>
      <c r="B7" s="147" t="s">
        <v>41</v>
      </c>
      <c r="C7" s="148">
        <v>1316795755.5315001</v>
      </c>
      <c r="D7" s="420"/>
      <c r="E7" s="146"/>
    </row>
    <row r="8" spans="1:5" ht="15.75">
      <c r="A8" s="105">
        <v>3</v>
      </c>
      <c r="B8" s="147" t="s">
        <v>42</v>
      </c>
      <c r="C8" s="148">
        <v>828109822.64999998</v>
      </c>
      <c r="D8" s="420"/>
      <c r="E8" s="146"/>
    </row>
    <row r="9" spans="1:5" ht="15.75">
      <c r="A9" s="105">
        <v>4</v>
      </c>
      <c r="B9" s="147" t="s">
        <v>43</v>
      </c>
      <c r="C9" s="148">
        <v>303.24</v>
      </c>
      <c r="D9" s="420"/>
      <c r="E9" s="146"/>
    </row>
    <row r="10" spans="1:5" ht="15.75">
      <c r="A10" s="105">
        <v>5</v>
      </c>
      <c r="B10" s="147" t="s">
        <v>44</v>
      </c>
      <c r="C10" s="148">
        <v>1891617752.5549202</v>
      </c>
      <c r="D10" s="420"/>
      <c r="E10" s="146"/>
    </row>
    <row r="11" spans="1:5" ht="15.75">
      <c r="A11" s="105">
        <v>5.0999999999999996</v>
      </c>
      <c r="B11" s="260" t="s">
        <v>454</v>
      </c>
      <c r="C11" s="148">
        <v>-1217383.0660000001</v>
      </c>
      <c r="D11" s="421" t="s">
        <v>458</v>
      </c>
      <c r="E11" s="150"/>
    </row>
    <row r="12" spans="1:5" ht="15.75">
      <c r="A12" s="105">
        <v>6.1</v>
      </c>
      <c r="B12" s="416" t="s">
        <v>45</v>
      </c>
      <c r="C12" s="149">
        <v>8264305141.3316011</v>
      </c>
      <c r="D12" s="422"/>
      <c r="E12" s="150"/>
    </row>
    <row r="13" spans="1:5" ht="15.75">
      <c r="A13" s="105">
        <v>6.2</v>
      </c>
      <c r="B13" s="260" t="s">
        <v>46</v>
      </c>
      <c r="C13" s="149">
        <v>-392027435.08660001</v>
      </c>
      <c r="D13" s="421" t="s">
        <v>459</v>
      </c>
      <c r="E13" s="146"/>
    </row>
    <row r="14" spans="1:5" ht="15.75">
      <c r="A14" s="105" t="s">
        <v>455</v>
      </c>
      <c r="B14" s="417" t="s">
        <v>456</v>
      </c>
      <c r="C14" s="149">
        <v>-151429853.78260002</v>
      </c>
      <c r="D14" s="421" t="s">
        <v>458</v>
      </c>
      <c r="E14" s="146"/>
    </row>
    <row r="15" spans="1:5" ht="15.75">
      <c r="A15" s="105">
        <v>6</v>
      </c>
      <c r="B15" s="147" t="s">
        <v>47</v>
      </c>
      <c r="C15" s="413">
        <f>C12+C13</f>
        <v>7872277706.2450008</v>
      </c>
      <c r="D15" s="422"/>
      <c r="E15" s="146"/>
    </row>
    <row r="16" spans="1:5" ht="15.75">
      <c r="A16" s="105">
        <v>7</v>
      </c>
      <c r="B16" s="147" t="s">
        <v>48</v>
      </c>
      <c r="C16" s="148">
        <v>95105833.692500025</v>
      </c>
      <c r="D16" s="420"/>
      <c r="E16" s="146"/>
    </row>
    <row r="17" spans="1:5" ht="15.75">
      <c r="A17" s="105">
        <v>8</v>
      </c>
      <c r="B17" s="288" t="s">
        <v>209</v>
      </c>
      <c r="C17" s="148">
        <v>62489352.873999998</v>
      </c>
      <c r="D17" s="420"/>
      <c r="E17" s="146"/>
    </row>
    <row r="18" spans="1:5" ht="15.75">
      <c r="A18" s="105">
        <v>9</v>
      </c>
      <c r="B18" s="147" t="s">
        <v>49</v>
      </c>
      <c r="C18" s="148">
        <v>130146471.84</v>
      </c>
      <c r="D18" s="420"/>
      <c r="E18" s="146"/>
    </row>
    <row r="19" spans="1:5" ht="15.75">
      <c r="A19" s="105">
        <v>9.1</v>
      </c>
      <c r="B19" s="151" t="s">
        <v>94</v>
      </c>
      <c r="C19" s="149">
        <v>14446364.18</v>
      </c>
      <c r="D19" s="421" t="s">
        <v>460</v>
      </c>
      <c r="E19" s="146"/>
    </row>
    <row r="20" spans="1:5" ht="15.75">
      <c r="A20" s="105">
        <v>9.1999999999999993</v>
      </c>
      <c r="B20" s="151" t="s">
        <v>95</v>
      </c>
      <c r="C20" s="149">
        <v>1508805</v>
      </c>
      <c r="D20" s="421"/>
      <c r="E20" s="146"/>
    </row>
    <row r="21" spans="1:5" ht="15.75">
      <c r="A21" s="105">
        <v>9.3000000000000007</v>
      </c>
      <c r="B21" s="261" t="s">
        <v>279</v>
      </c>
      <c r="C21" s="149">
        <v>5146868.408527717</v>
      </c>
      <c r="D21" s="421" t="s">
        <v>461</v>
      </c>
      <c r="E21" s="146"/>
    </row>
    <row r="22" spans="1:5" ht="15.75">
      <c r="A22" s="105">
        <v>10</v>
      </c>
      <c r="B22" s="147" t="s">
        <v>50</v>
      </c>
      <c r="C22" s="148">
        <v>362409554.82999998</v>
      </c>
      <c r="D22" s="420"/>
      <c r="E22" s="146"/>
    </row>
    <row r="23" spans="1:5" ht="15.75">
      <c r="A23" s="105">
        <v>10.1</v>
      </c>
      <c r="B23" s="151" t="s">
        <v>96</v>
      </c>
      <c r="C23" s="148">
        <v>79329837.159999996</v>
      </c>
      <c r="D23" s="421" t="s">
        <v>462</v>
      </c>
      <c r="E23" s="155"/>
    </row>
    <row r="24" spans="1:5" ht="15.75">
      <c r="A24" s="105">
        <v>11</v>
      </c>
      <c r="B24" s="152" t="s">
        <v>51</v>
      </c>
      <c r="C24" s="153">
        <v>276696402.75860006</v>
      </c>
      <c r="D24" s="423"/>
      <c r="E24" s="146"/>
    </row>
    <row r="25" spans="1:5" ht="15.75">
      <c r="A25" s="105">
        <v>12</v>
      </c>
      <c r="B25" s="154" t="s">
        <v>52</v>
      </c>
      <c r="C25" s="414">
        <f>SUM(C6:C10,C15:C18,C22,C24)</f>
        <v>13258845290.801521</v>
      </c>
      <c r="D25" s="424"/>
      <c r="E25" s="146"/>
    </row>
    <row r="26" spans="1:5" ht="15.75">
      <c r="A26" s="105">
        <v>13</v>
      </c>
      <c r="B26" s="147" t="s">
        <v>54</v>
      </c>
      <c r="C26" s="156">
        <v>375216918.06999999</v>
      </c>
      <c r="D26" s="425"/>
      <c r="E26" s="146"/>
    </row>
    <row r="27" spans="1:5" ht="15.75">
      <c r="A27" s="105">
        <v>14</v>
      </c>
      <c r="B27" s="147" t="s">
        <v>55</v>
      </c>
      <c r="C27" s="148">
        <v>2017175128.6693001</v>
      </c>
      <c r="D27" s="420"/>
      <c r="E27" s="146"/>
    </row>
    <row r="28" spans="1:5" ht="15.75">
      <c r="A28" s="105">
        <v>15</v>
      </c>
      <c r="B28" s="147" t="s">
        <v>56</v>
      </c>
      <c r="C28" s="148">
        <v>1642121654.2412</v>
      </c>
      <c r="D28" s="420"/>
      <c r="E28" s="146"/>
    </row>
    <row r="29" spans="1:5" ht="15.75">
      <c r="A29" s="105">
        <v>16</v>
      </c>
      <c r="B29" s="147" t="s">
        <v>57</v>
      </c>
      <c r="C29" s="148">
        <v>3895505862.9899998</v>
      </c>
      <c r="D29" s="420"/>
      <c r="E29" s="146"/>
    </row>
    <row r="30" spans="1:5" ht="15.75">
      <c r="A30" s="105">
        <v>17</v>
      </c>
      <c r="B30" s="147" t="s">
        <v>58</v>
      </c>
      <c r="C30" s="148">
        <v>1504682640</v>
      </c>
      <c r="D30" s="420"/>
      <c r="E30" s="146"/>
    </row>
    <row r="31" spans="1:5" ht="15.75">
      <c r="A31" s="105">
        <v>18</v>
      </c>
      <c r="B31" s="147" t="s">
        <v>59</v>
      </c>
      <c r="C31" s="148">
        <v>1887488476.0840001</v>
      </c>
      <c r="D31" s="420"/>
      <c r="E31" s="146"/>
    </row>
    <row r="32" spans="1:5" ht="15.75">
      <c r="A32" s="105">
        <v>19</v>
      </c>
      <c r="B32" s="147" t="s">
        <v>60</v>
      </c>
      <c r="C32" s="148">
        <v>81147372.579999998</v>
      </c>
      <c r="D32" s="420"/>
      <c r="E32" s="146"/>
    </row>
    <row r="33" spans="1:5" ht="15.75">
      <c r="A33" s="105">
        <v>20</v>
      </c>
      <c r="B33" s="147" t="s">
        <v>61</v>
      </c>
      <c r="C33" s="148">
        <v>105400381.6523</v>
      </c>
      <c r="D33" s="420"/>
      <c r="E33" s="146"/>
    </row>
    <row r="34" spans="1:5" ht="15.75">
      <c r="A34" s="105">
        <v>20.100000000000001</v>
      </c>
      <c r="B34" s="418" t="s">
        <v>457</v>
      </c>
      <c r="C34" s="153">
        <v>13459488.287799999</v>
      </c>
      <c r="D34" s="421" t="s">
        <v>458</v>
      </c>
      <c r="E34" s="155"/>
    </row>
    <row r="35" spans="1:5" ht="15.75">
      <c r="A35" s="105">
        <v>21</v>
      </c>
      <c r="B35" s="152" t="s">
        <v>62</v>
      </c>
      <c r="C35" s="153">
        <v>431491500</v>
      </c>
      <c r="D35" s="423"/>
      <c r="E35" s="146"/>
    </row>
    <row r="36" spans="1:5" ht="15.75">
      <c r="A36" s="105">
        <v>21.1</v>
      </c>
      <c r="B36" s="157" t="s">
        <v>97</v>
      </c>
      <c r="C36" s="158">
        <v>405340500</v>
      </c>
      <c r="D36" s="421" t="s">
        <v>459</v>
      </c>
      <c r="E36" s="146"/>
    </row>
    <row r="37" spans="1:5" ht="15.75">
      <c r="A37" s="105">
        <v>22</v>
      </c>
      <c r="B37" s="154" t="s">
        <v>63</v>
      </c>
      <c r="C37" s="414">
        <f>SUM(C26:C33)+C35</f>
        <v>11940229934.2868</v>
      </c>
      <c r="D37" s="424"/>
      <c r="E37" s="146"/>
    </row>
    <row r="38" spans="1:5" ht="15.75">
      <c r="A38" s="105">
        <v>23</v>
      </c>
      <c r="B38" s="152" t="s">
        <v>65</v>
      </c>
      <c r="C38" s="148">
        <v>27821150.18</v>
      </c>
      <c r="D38" s="421" t="s">
        <v>463</v>
      </c>
      <c r="E38" s="146"/>
    </row>
    <row r="39" spans="1:5" ht="15.75">
      <c r="A39" s="105">
        <v>24</v>
      </c>
      <c r="B39" s="152" t="s">
        <v>66</v>
      </c>
      <c r="C39" s="148">
        <v>0</v>
      </c>
      <c r="D39" s="420"/>
      <c r="E39" s="146"/>
    </row>
    <row r="40" spans="1:5" ht="15.75">
      <c r="A40" s="105">
        <v>25</v>
      </c>
      <c r="B40" s="152" t="s">
        <v>67</v>
      </c>
      <c r="C40" s="148">
        <v>-1184851.2000000002</v>
      </c>
      <c r="D40" s="421" t="s">
        <v>464</v>
      </c>
      <c r="E40" s="146"/>
    </row>
    <row r="41" spans="1:5" ht="15.75">
      <c r="A41" s="105">
        <v>26</v>
      </c>
      <c r="B41" s="152" t="s">
        <v>68</v>
      </c>
      <c r="C41" s="148">
        <v>153990687.72999999</v>
      </c>
      <c r="D41" s="421" t="s">
        <v>465</v>
      </c>
      <c r="E41" s="146"/>
    </row>
    <row r="42" spans="1:5" ht="15.75">
      <c r="A42" s="105">
        <v>27</v>
      </c>
      <c r="B42" s="152" t="s">
        <v>69</v>
      </c>
      <c r="C42" s="148">
        <v>0</v>
      </c>
      <c r="D42" s="420"/>
      <c r="E42" s="155"/>
    </row>
    <row r="43" spans="1:5" ht="15.75">
      <c r="A43" s="105">
        <v>28</v>
      </c>
      <c r="B43" s="152" t="s">
        <v>70</v>
      </c>
      <c r="C43" s="148">
        <v>1101981045.9247224</v>
      </c>
      <c r="D43" s="421" t="s">
        <v>466</v>
      </c>
    </row>
    <row r="44" spans="1:5" ht="15.75">
      <c r="A44" s="105">
        <v>29</v>
      </c>
      <c r="B44" s="152" t="s">
        <v>71</v>
      </c>
      <c r="C44" s="148">
        <v>36007323.880000003</v>
      </c>
      <c r="D44" s="421" t="s">
        <v>467</v>
      </c>
    </row>
    <row r="45" spans="1:5" ht="16.5" thickBot="1">
      <c r="A45" s="159">
        <v>30</v>
      </c>
      <c r="B45" s="160" t="s">
        <v>277</v>
      </c>
      <c r="C45" s="415">
        <f>SUM(C38:C44)</f>
        <v>1318615356.5147226</v>
      </c>
      <c r="D45" s="42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90" zoomScaleNormal="90" workbookViewId="0">
      <pane xSplit="1" ySplit="4" topLeftCell="M5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11" width="38.28515625" style="4" customWidth="1"/>
    <col min="12" max="19" width="38.28515625" style="55" customWidth="1"/>
    <col min="20" max="16384" width="9.140625" style="55"/>
  </cols>
  <sheetData>
    <row r="1" spans="1:19">
      <c r="A1" s="2" t="s">
        <v>35</v>
      </c>
      <c r="B1" s="3" t="s">
        <v>471</v>
      </c>
    </row>
    <row r="2" spans="1:19">
      <c r="A2" s="2" t="s">
        <v>36</v>
      </c>
      <c r="B2" s="470">
        <v>43373</v>
      </c>
    </row>
    <row r="4" spans="1:19" ht="26.25" thickBot="1">
      <c r="A4" s="4" t="s">
        <v>259</v>
      </c>
      <c r="B4" s="312" t="s">
        <v>386</v>
      </c>
    </row>
    <row r="5" spans="1:19" s="298" customFormat="1">
      <c r="A5" s="293"/>
      <c r="B5" s="294"/>
      <c r="C5" s="295" t="s">
        <v>0</v>
      </c>
      <c r="D5" s="295" t="s">
        <v>1</v>
      </c>
      <c r="E5" s="295" t="s">
        <v>2</v>
      </c>
      <c r="F5" s="295" t="s">
        <v>3</v>
      </c>
      <c r="G5" s="295" t="s">
        <v>4</v>
      </c>
      <c r="H5" s="295" t="s">
        <v>10</v>
      </c>
      <c r="I5" s="295" t="s">
        <v>13</v>
      </c>
      <c r="J5" s="295" t="s">
        <v>14</v>
      </c>
      <c r="K5" s="295" t="s">
        <v>15</v>
      </c>
      <c r="L5" s="295" t="s">
        <v>16</v>
      </c>
      <c r="M5" s="295" t="s">
        <v>17</v>
      </c>
      <c r="N5" s="295" t="s">
        <v>18</v>
      </c>
      <c r="O5" s="295" t="s">
        <v>369</v>
      </c>
      <c r="P5" s="295" t="s">
        <v>370</v>
      </c>
      <c r="Q5" s="295" t="s">
        <v>371</v>
      </c>
      <c r="R5" s="296" t="s">
        <v>372</v>
      </c>
      <c r="S5" s="297" t="s">
        <v>373</v>
      </c>
    </row>
    <row r="6" spans="1:19" s="298" customFormat="1" ht="99" customHeight="1">
      <c r="A6" s="299"/>
      <c r="B6" s="507" t="s">
        <v>374</v>
      </c>
      <c r="C6" s="503">
        <v>0</v>
      </c>
      <c r="D6" s="504"/>
      <c r="E6" s="503">
        <v>0.2</v>
      </c>
      <c r="F6" s="504"/>
      <c r="G6" s="503">
        <v>0.35</v>
      </c>
      <c r="H6" s="504"/>
      <c r="I6" s="503">
        <v>0.5</v>
      </c>
      <c r="J6" s="504"/>
      <c r="K6" s="503">
        <v>0.75</v>
      </c>
      <c r="L6" s="504"/>
      <c r="M6" s="503">
        <v>1</v>
      </c>
      <c r="N6" s="504"/>
      <c r="O6" s="503">
        <v>1.5</v>
      </c>
      <c r="P6" s="504"/>
      <c r="Q6" s="503">
        <v>2.5</v>
      </c>
      <c r="R6" s="504"/>
      <c r="S6" s="505" t="s">
        <v>258</v>
      </c>
    </row>
    <row r="7" spans="1:19" s="298" customFormat="1" ht="30.75" customHeight="1">
      <c r="A7" s="299"/>
      <c r="B7" s="508"/>
      <c r="C7" s="289" t="s">
        <v>261</v>
      </c>
      <c r="D7" s="289" t="s">
        <v>260</v>
      </c>
      <c r="E7" s="289" t="s">
        <v>261</v>
      </c>
      <c r="F7" s="289" t="s">
        <v>260</v>
      </c>
      <c r="G7" s="289" t="s">
        <v>261</v>
      </c>
      <c r="H7" s="289" t="s">
        <v>260</v>
      </c>
      <c r="I7" s="289" t="s">
        <v>261</v>
      </c>
      <c r="J7" s="289" t="s">
        <v>260</v>
      </c>
      <c r="K7" s="289" t="s">
        <v>261</v>
      </c>
      <c r="L7" s="289" t="s">
        <v>260</v>
      </c>
      <c r="M7" s="289" t="s">
        <v>261</v>
      </c>
      <c r="N7" s="289" t="s">
        <v>260</v>
      </c>
      <c r="O7" s="289" t="s">
        <v>261</v>
      </c>
      <c r="P7" s="289" t="s">
        <v>260</v>
      </c>
      <c r="Q7" s="289" t="s">
        <v>261</v>
      </c>
      <c r="R7" s="289" t="s">
        <v>260</v>
      </c>
      <c r="S7" s="506"/>
    </row>
    <row r="8" spans="1:19" s="163" customFormat="1">
      <c r="A8" s="161">
        <v>1</v>
      </c>
      <c r="B8" s="1" t="s">
        <v>101</v>
      </c>
      <c r="C8" s="162">
        <v>1113503003.2214999</v>
      </c>
      <c r="D8" s="162"/>
      <c r="E8" s="162">
        <v>0</v>
      </c>
      <c r="F8" s="162"/>
      <c r="G8" s="162">
        <v>0</v>
      </c>
      <c r="H8" s="162"/>
      <c r="I8" s="162">
        <v>0</v>
      </c>
      <c r="J8" s="162"/>
      <c r="K8" s="162">
        <v>0</v>
      </c>
      <c r="L8" s="162"/>
      <c r="M8" s="162">
        <v>1233928026.6963999</v>
      </c>
      <c r="N8" s="162"/>
      <c r="O8" s="162">
        <v>0</v>
      </c>
      <c r="P8" s="162"/>
      <c r="Q8" s="162">
        <v>0</v>
      </c>
      <c r="R8" s="162"/>
      <c r="S8" s="313">
        <f>$C$6*SUM(C8:D8)+$E$6*SUM(E8:F8)+$G$6*SUM(G8:H8)+$I$6*SUM(I8:J8)+$K$6*SUM(K8:L8)+$M$6*SUM(M8:N8)+$O$6*SUM(O8:P8)+$Q$6*SUM(Q8:R8)</f>
        <v>1233928026.6963999</v>
      </c>
    </row>
    <row r="9" spans="1:19" s="163" customFormat="1">
      <c r="A9" s="161">
        <v>2</v>
      </c>
      <c r="B9" s="1" t="s">
        <v>102</v>
      </c>
      <c r="C9" s="162">
        <v>0</v>
      </c>
      <c r="D9" s="162"/>
      <c r="E9" s="162">
        <v>0</v>
      </c>
      <c r="F9" s="162"/>
      <c r="G9" s="162">
        <v>0</v>
      </c>
      <c r="H9" s="162"/>
      <c r="I9" s="162">
        <v>0</v>
      </c>
      <c r="J9" s="162"/>
      <c r="K9" s="162">
        <v>0</v>
      </c>
      <c r="L9" s="162"/>
      <c r="M9" s="162">
        <v>0</v>
      </c>
      <c r="N9" s="162"/>
      <c r="O9" s="162">
        <v>0</v>
      </c>
      <c r="P9" s="162"/>
      <c r="Q9" s="162">
        <v>0</v>
      </c>
      <c r="R9" s="162"/>
      <c r="S9" s="313">
        <f t="shared" ref="S9:S21" si="0">$C$6*SUM(C9:D9)+$E$6*SUM(E9:F9)+$G$6*SUM(G9:H9)+$I$6*SUM(I9:J9)+$K$6*SUM(K9:L9)+$M$6*SUM(M9:N9)+$O$6*SUM(O9:P9)+$Q$6*SUM(Q9:R9)</f>
        <v>0</v>
      </c>
    </row>
    <row r="10" spans="1:19" s="163" customFormat="1">
      <c r="A10" s="161">
        <v>3</v>
      </c>
      <c r="B10" s="1" t="s">
        <v>280</v>
      </c>
      <c r="C10" s="162">
        <v>0</v>
      </c>
      <c r="D10" s="162"/>
      <c r="E10" s="162">
        <v>0</v>
      </c>
      <c r="F10" s="162"/>
      <c r="G10" s="162">
        <v>0</v>
      </c>
      <c r="H10" s="162"/>
      <c r="I10" s="162">
        <v>0</v>
      </c>
      <c r="J10" s="162"/>
      <c r="K10" s="162">
        <v>0</v>
      </c>
      <c r="L10" s="162"/>
      <c r="M10" s="162">
        <v>0</v>
      </c>
      <c r="N10" s="162"/>
      <c r="O10" s="162">
        <v>0</v>
      </c>
      <c r="P10" s="162"/>
      <c r="Q10" s="162">
        <v>0</v>
      </c>
      <c r="R10" s="162"/>
      <c r="S10" s="313">
        <f t="shared" si="0"/>
        <v>0</v>
      </c>
    </row>
    <row r="11" spans="1:19" s="163" customFormat="1">
      <c r="A11" s="161">
        <v>4</v>
      </c>
      <c r="B11" s="1" t="s">
        <v>103</v>
      </c>
      <c r="C11" s="162">
        <v>0</v>
      </c>
      <c r="D11" s="162"/>
      <c r="E11" s="162">
        <v>0</v>
      </c>
      <c r="F11" s="162"/>
      <c r="G11" s="162">
        <v>0</v>
      </c>
      <c r="H11" s="162"/>
      <c r="I11" s="162">
        <v>0</v>
      </c>
      <c r="J11" s="162"/>
      <c r="K11" s="162">
        <v>0</v>
      </c>
      <c r="L11" s="162"/>
      <c r="M11" s="162">
        <v>0</v>
      </c>
      <c r="N11" s="162"/>
      <c r="O11" s="162">
        <v>0</v>
      </c>
      <c r="P11" s="162"/>
      <c r="Q11" s="162">
        <v>0</v>
      </c>
      <c r="R11" s="162"/>
      <c r="S11" s="313">
        <f t="shared" si="0"/>
        <v>0</v>
      </c>
    </row>
    <row r="12" spans="1:19" s="163" customFormat="1">
      <c r="A12" s="161">
        <v>5</v>
      </c>
      <c r="B12" s="1" t="s">
        <v>104</v>
      </c>
      <c r="C12" s="162">
        <v>728676552.83469999</v>
      </c>
      <c r="D12" s="162"/>
      <c r="E12" s="162">
        <v>0</v>
      </c>
      <c r="F12" s="162"/>
      <c r="G12" s="162">
        <v>0</v>
      </c>
      <c r="H12" s="162"/>
      <c r="I12" s="162">
        <v>0</v>
      </c>
      <c r="J12" s="162"/>
      <c r="K12" s="162">
        <v>0</v>
      </c>
      <c r="L12" s="162"/>
      <c r="M12" s="162">
        <v>0</v>
      </c>
      <c r="N12" s="162"/>
      <c r="O12" s="162">
        <v>0</v>
      </c>
      <c r="P12" s="162"/>
      <c r="Q12" s="162">
        <v>0</v>
      </c>
      <c r="R12" s="162"/>
      <c r="S12" s="313">
        <f t="shared" si="0"/>
        <v>0</v>
      </c>
    </row>
    <row r="13" spans="1:19" s="163" customFormat="1">
      <c r="A13" s="161">
        <v>6</v>
      </c>
      <c r="B13" s="1" t="s">
        <v>105</v>
      </c>
      <c r="C13" s="162">
        <v>0</v>
      </c>
      <c r="D13" s="162"/>
      <c r="E13" s="162">
        <v>851818002.91989994</v>
      </c>
      <c r="F13" s="162"/>
      <c r="G13" s="162">
        <v>0</v>
      </c>
      <c r="H13" s="162"/>
      <c r="I13" s="162">
        <v>62311631.523400009</v>
      </c>
      <c r="J13" s="162"/>
      <c r="K13" s="162">
        <v>0</v>
      </c>
      <c r="L13" s="162"/>
      <c r="M13" s="162">
        <v>16169552.5167</v>
      </c>
      <c r="N13" s="162"/>
      <c r="O13" s="162">
        <v>295.2</v>
      </c>
      <c r="P13" s="162"/>
      <c r="Q13" s="162">
        <v>0</v>
      </c>
      <c r="R13" s="162"/>
      <c r="S13" s="313">
        <f t="shared" si="0"/>
        <v>217689411.66238001</v>
      </c>
    </row>
    <row r="14" spans="1:19" s="163" customFormat="1">
      <c r="A14" s="161">
        <v>7</v>
      </c>
      <c r="B14" s="1" t="s">
        <v>106</v>
      </c>
      <c r="C14" s="162">
        <v>0</v>
      </c>
      <c r="D14" s="162"/>
      <c r="E14" s="162">
        <v>0</v>
      </c>
      <c r="F14" s="162"/>
      <c r="G14" s="162">
        <v>0</v>
      </c>
      <c r="H14" s="162"/>
      <c r="I14" s="162">
        <v>0</v>
      </c>
      <c r="J14" s="162"/>
      <c r="K14" s="162">
        <v>0</v>
      </c>
      <c r="L14" s="162"/>
      <c r="M14" s="162">
        <v>2561353805.8581214</v>
      </c>
      <c r="N14" s="162">
        <v>366738502.57037002</v>
      </c>
      <c r="O14" s="162">
        <v>82316049.880079001</v>
      </c>
      <c r="P14" s="162"/>
      <c r="Q14" s="162">
        <v>0</v>
      </c>
      <c r="R14" s="162"/>
      <c r="S14" s="313">
        <f t="shared" si="0"/>
        <v>3051566383.24861</v>
      </c>
    </row>
    <row r="15" spans="1:19" s="163" customFormat="1">
      <c r="A15" s="161">
        <v>8</v>
      </c>
      <c r="B15" s="1" t="s">
        <v>107</v>
      </c>
      <c r="C15" s="162">
        <v>0</v>
      </c>
      <c r="D15" s="162"/>
      <c r="E15" s="162">
        <v>0</v>
      </c>
      <c r="F15" s="162"/>
      <c r="G15" s="162">
        <v>0</v>
      </c>
      <c r="H15" s="162"/>
      <c r="I15" s="162">
        <v>0</v>
      </c>
      <c r="J15" s="162"/>
      <c r="K15" s="162">
        <v>3186468508.1122999</v>
      </c>
      <c r="L15" s="162">
        <v>120631765.68165</v>
      </c>
      <c r="M15" s="162">
        <v>0</v>
      </c>
      <c r="N15" s="162">
        <v>0</v>
      </c>
      <c r="O15" s="162">
        <v>0</v>
      </c>
      <c r="P15" s="162"/>
      <c r="Q15" s="162">
        <v>0</v>
      </c>
      <c r="R15" s="162"/>
      <c r="S15" s="313">
        <f t="shared" si="0"/>
        <v>2480325205.3454628</v>
      </c>
    </row>
    <row r="16" spans="1:19" s="163" customFormat="1">
      <c r="A16" s="161">
        <v>9</v>
      </c>
      <c r="B16" s="1" t="s">
        <v>108</v>
      </c>
      <c r="C16" s="162">
        <v>0</v>
      </c>
      <c r="D16" s="162"/>
      <c r="E16" s="162">
        <v>0</v>
      </c>
      <c r="F16" s="162"/>
      <c r="G16" s="162">
        <v>1375087641.8829</v>
      </c>
      <c r="H16" s="162"/>
      <c r="I16" s="162">
        <v>0</v>
      </c>
      <c r="J16" s="162"/>
      <c r="K16" s="162">
        <v>0</v>
      </c>
      <c r="L16" s="162"/>
      <c r="M16" s="162">
        <v>0</v>
      </c>
      <c r="N16" s="162"/>
      <c r="O16" s="162">
        <v>0</v>
      </c>
      <c r="P16" s="162"/>
      <c r="Q16" s="162">
        <v>0</v>
      </c>
      <c r="R16" s="162"/>
      <c r="S16" s="313">
        <f t="shared" si="0"/>
        <v>481280674.65901494</v>
      </c>
    </row>
    <row r="17" spans="1:19" s="163" customFormat="1">
      <c r="A17" s="161">
        <v>10</v>
      </c>
      <c r="B17" s="1" t="s">
        <v>109</v>
      </c>
      <c r="C17" s="162">
        <v>0</v>
      </c>
      <c r="D17" s="162"/>
      <c r="E17" s="162">
        <v>0</v>
      </c>
      <c r="F17" s="162"/>
      <c r="G17" s="162">
        <v>0</v>
      </c>
      <c r="H17" s="162"/>
      <c r="I17" s="162">
        <v>5858496.3930390086</v>
      </c>
      <c r="J17" s="162"/>
      <c r="K17" s="162">
        <v>0</v>
      </c>
      <c r="L17" s="162"/>
      <c r="M17" s="162">
        <v>95032387.390386313</v>
      </c>
      <c r="N17" s="162"/>
      <c r="O17" s="162">
        <v>50460667.854774699</v>
      </c>
      <c r="P17" s="162"/>
      <c r="Q17" s="162">
        <v>0</v>
      </c>
      <c r="R17" s="162"/>
      <c r="S17" s="313">
        <f t="shared" si="0"/>
        <v>173652637.36906785</v>
      </c>
    </row>
    <row r="18" spans="1:19" s="163" customFormat="1">
      <c r="A18" s="161">
        <v>11</v>
      </c>
      <c r="B18" s="1" t="s">
        <v>110</v>
      </c>
      <c r="C18" s="162">
        <v>0</v>
      </c>
      <c r="D18" s="162"/>
      <c r="E18" s="162">
        <v>0</v>
      </c>
      <c r="F18" s="162"/>
      <c r="G18" s="162">
        <v>0</v>
      </c>
      <c r="H18" s="162"/>
      <c r="I18" s="162">
        <v>0</v>
      </c>
      <c r="J18" s="162"/>
      <c r="K18" s="162">
        <v>0</v>
      </c>
      <c r="L18" s="162"/>
      <c r="M18" s="162">
        <v>550473579.18130004</v>
      </c>
      <c r="N18" s="162"/>
      <c r="O18" s="162">
        <v>243980481.42309999</v>
      </c>
      <c r="P18" s="162"/>
      <c r="Q18" s="162">
        <v>34268688</v>
      </c>
      <c r="R18" s="162"/>
      <c r="S18" s="313">
        <f t="shared" si="0"/>
        <v>1002116021.31595</v>
      </c>
    </row>
    <row r="19" spans="1:19" s="163" customFormat="1">
      <c r="A19" s="161">
        <v>12</v>
      </c>
      <c r="B19" s="1" t="s">
        <v>111</v>
      </c>
      <c r="C19" s="162">
        <v>0</v>
      </c>
      <c r="D19" s="162"/>
      <c r="E19" s="162">
        <v>0</v>
      </c>
      <c r="F19" s="162"/>
      <c r="G19" s="162">
        <v>0</v>
      </c>
      <c r="H19" s="162"/>
      <c r="I19" s="162">
        <v>0</v>
      </c>
      <c r="J19" s="162"/>
      <c r="K19" s="162">
        <v>0</v>
      </c>
      <c r="L19" s="162"/>
      <c r="M19" s="162">
        <v>0</v>
      </c>
      <c r="N19" s="162"/>
      <c r="O19" s="162">
        <v>0</v>
      </c>
      <c r="P19" s="162"/>
      <c r="Q19" s="162">
        <v>0</v>
      </c>
      <c r="R19" s="162"/>
      <c r="S19" s="313">
        <f t="shared" si="0"/>
        <v>0</v>
      </c>
    </row>
    <row r="20" spans="1:19" s="163" customFormat="1">
      <c r="A20" s="161">
        <v>13</v>
      </c>
      <c r="B20" s="1" t="s">
        <v>257</v>
      </c>
      <c r="C20" s="162">
        <v>0</v>
      </c>
      <c r="D20" s="162"/>
      <c r="E20" s="162">
        <v>0</v>
      </c>
      <c r="F20" s="162"/>
      <c r="G20" s="162">
        <v>0</v>
      </c>
      <c r="H20" s="162"/>
      <c r="I20" s="162">
        <v>0</v>
      </c>
      <c r="J20" s="162"/>
      <c r="K20" s="162">
        <v>0</v>
      </c>
      <c r="L20" s="162"/>
      <c r="M20" s="162">
        <v>0</v>
      </c>
      <c r="N20" s="162"/>
      <c r="O20" s="162">
        <v>0</v>
      </c>
      <c r="P20" s="162"/>
      <c r="Q20" s="162">
        <v>0</v>
      </c>
      <c r="R20" s="162"/>
      <c r="S20" s="313">
        <f t="shared" si="0"/>
        <v>0</v>
      </c>
    </row>
    <row r="21" spans="1:19" s="163" customFormat="1">
      <c r="A21" s="161">
        <v>14</v>
      </c>
      <c r="B21" s="1" t="s">
        <v>113</v>
      </c>
      <c r="C21" s="162">
        <v>423196334.58499998</v>
      </c>
      <c r="D21" s="162"/>
      <c r="E21" s="162">
        <v>0</v>
      </c>
      <c r="F21" s="162"/>
      <c r="G21" s="162">
        <v>0</v>
      </c>
      <c r="H21" s="162"/>
      <c r="I21" s="162">
        <v>0</v>
      </c>
      <c r="J21" s="162"/>
      <c r="K21" s="162">
        <v>0</v>
      </c>
      <c r="L21" s="162"/>
      <c r="M21" s="162">
        <v>582014138.45219433</v>
      </c>
      <c r="N21" s="162"/>
      <c r="O21" s="162">
        <v>0</v>
      </c>
      <c r="P21" s="162"/>
      <c r="Q21" s="162">
        <v>109044434.25147226</v>
      </c>
      <c r="R21" s="162"/>
      <c r="S21" s="313">
        <f t="shared" si="0"/>
        <v>854625224.08087492</v>
      </c>
    </row>
    <row r="22" spans="1:19" ht="13.5" thickBot="1">
      <c r="A22" s="164"/>
      <c r="B22" s="165" t="s">
        <v>114</v>
      </c>
      <c r="C22" s="166">
        <f>SUM(C8:C21)</f>
        <v>2265375890.6412001</v>
      </c>
      <c r="D22" s="166">
        <f t="shared" ref="D22:J22" si="1">SUM(D8:D21)</f>
        <v>0</v>
      </c>
      <c r="E22" s="166">
        <f t="shared" si="1"/>
        <v>851818002.91989994</v>
      </c>
      <c r="F22" s="166">
        <f t="shared" si="1"/>
        <v>0</v>
      </c>
      <c r="G22" s="166">
        <f t="shared" si="1"/>
        <v>1375087641.8829</v>
      </c>
      <c r="H22" s="166">
        <f t="shared" si="1"/>
        <v>0</v>
      </c>
      <c r="I22" s="166">
        <f t="shared" si="1"/>
        <v>68170127.916439012</v>
      </c>
      <c r="J22" s="166">
        <f t="shared" si="1"/>
        <v>0</v>
      </c>
      <c r="K22" s="166">
        <f t="shared" ref="K22:S22" si="2">SUM(K8:K21)</f>
        <v>3186468508.1122999</v>
      </c>
      <c r="L22" s="166">
        <f t="shared" si="2"/>
        <v>120631765.68165</v>
      </c>
      <c r="M22" s="166">
        <f t="shared" si="2"/>
        <v>5038971490.0951014</v>
      </c>
      <c r="N22" s="166">
        <f t="shared" si="2"/>
        <v>366738502.57037002</v>
      </c>
      <c r="O22" s="166">
        <f t="shared" si="2"/>
        <v>376757494.35795367</v>
      </c>
      <c r="P22" s="166">
        <f t="shared" si="2"/>
        <v>0</v>
      </c>
      <c r="Q22" s="166">
        <f t="shared" si="2"/>
        <v>143313122.25147226</v>
      </c>
      <c r="R22" s="166">
        <f t="shared" si="2"/>
        <v>0</v>
      </c>
      <c r="S22" s="314">
        <f t="shared" si="2"/>
        <v>9495183584.3777599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pane xSplit="2" ySplit="6" topLeftCell="R7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5"/>
  </cols>
  <sheetData>
    <row r="1" spans="1:22">
      <c r="A1" s="2" t="s">
        <v>35</v>
      </c>
      <c r="B1" s="3" t="s">
        <v>471</v>
      </c>
    </row>
    <row r="2" spans="1:22">
      <c r="A2" s="2" t="s">
        <v>36</v>
      </c>
      <c r="B2" s="470">
        <v>43373</v>
      </c>
    </row>
    <row r="4" spans="1:22" ht="13.5" thickBot="1">
      <c r="A4" s="4" t="s">
        <v>377</v>
      </c>
      <c r="B4" s="167" t="s">
        <v>100</v>
      </c>
      <c r="V4" s="57" t="s">
        <v>78</v>
      </c>
    </row>
    <row r="5" spans="1:22" ht="12.75" customHeight="1">
      <c r="A5" s="168"/>
      <c r="B5" s="169"/>
      <c r="C5" s="509" t="s">
        <v>288</v>
      </c>
      <c r="D5" s="510"/>
      <c r="E5" s="510"/>
      <c r="F5" s="510"/>
      <c r="G5" s="510"/>
      <c r="H5" s="510"/>
      <c r="I5" s="510"/>
      <c r="J5" s="510"/>
      <c r="K5" s="510"/>
      <c r="L5" s="511"/>
      <c r="M5" s="512" t="s">
        <v>289</v>
      </c>
      <c r="N5" s="513"/>
      <c r="O5" s="513"/>
      <c r="P5" s="513"/>
      <c r="Q5" s="513"/>
      <c r="R5" s="513"/>
      <c r="S5" s="514"/>
      <c r="T5" s="517" t="s">
        <v>375</v>
      </c>
      <c r="U5" s="517" t="s">
        <v>376</v>
      </c>
      <c r="V5" s="515" t="s">
        <v>126</v>
      </c>
    </row>
    <row r="6" spans="1:22" s="111" customFormat="1" ht="102">
      <c r="A6" s="108"/>
      <c r="B6" s="170"/>
      <c r="C6" s="171" t="s">
        <v>115</v>
      </c>
      <c r="D6" s="264" t="s">
        <v>116</v>
      </c>
      <c r="E6" s="198" t="s">
        <v>291</v>
      </c>
      <c r="F6" s="198" t="s">
        <v>292</v>
      </c>
      <c r="G6" s="264" t="s">
        <v>295</v>
      </c>
      <c r="H6" s="264" t="s">
        <v>290</v>
      </c>
      <c r="I6" s="264" t="s">
        <v>117</v>
      </c>
      <c r="J6" s="264" t="s">
        <v>118</v>
      </c>
      <c r="K6" s="172" t="s">
        <v>119</v>
      </c>
      <c r="L6" s="173" t="s">
        <v>120</v>
      </c>
      <c r="M6" s="171" t="s">
        <v>293</v>
      </c>
      <c r="N6" s="172" t="s">
        <v>121</v>
      </c>
      <c r="O6" s="172" t="s">
        <v>122</v>
      </c>
      <c r="P6" s="172" t="s">
        <v>123</v>
      </c>
      <c r="Q6" s="172" t="s">
        <v>124</v>
      </c>
      <c r="R6" s="172" t="s">
        <v>125</v>
      </c>
      <c r="S6" s="291" t="s">
        <v>294</v>
      </c>
      <c r="T6" s="518"/>
      <c r="U6" s="518"/>
      <c r="V6" s="516"/>
    </row>
    <row r="7" spans="1:22" s="163" customFormat="1">
      <c r="A7" s="174">
        <v>1</v>
      </c>
      <c r="B7" s="1" t="s">
        <v>101</v>
      </c>
      <c r="C7" s="175"/>
      <c r="D7" s="162">
        <v>0</v>
      </c>
      <c r="E7" s="162"/>
      <c r="F7" s="162"/>
      <c r="G7" s="162"/>
      <c r="H7" s="162"/>
      <c r="I7" s="162"/>
      <c r="J7" s="162"/>
      <c r="K7" s="162"/>
      <c r="L7" s="176"/>
      <c r="M7" s="175">
        <v>0</v>
      </c>
      <c r="N7" s="162"/>
      <c r="O7" s="162"/>
      <c r="P7" s="162"/>
      <c r="Q7" s="162"/>
      <c r="R7" s="162">
        <v>0</v>
      </c>
      <c r="S7" s="176"/>
      <c r="T7" s="300">
        <v>0</v>
      </c>
      <c r="U7" s="300"/>
      <c r="V7" s="177">
        <f>SUM(C7:S7)</f>
        <v>0</v>
      </c>
    </row>
    <row r="8" spans="1:22" s="163" customFormat="1">
      <c r="A8" s="174">
        <v>2</v>
      </c>
      <c r="B8" s="1" t="s">
        <v>102</v>
      </c>
      <c r="C8" s="175"/>
      <c r="D8" s="162">
        <v>0</v>
      </c>
      <c r="E8" s="162"/>
      <c r="F8" s="162"/>
      <c r="G8" s="162"/>
      <c r="H8" s="162"/>
      <c r="I8" s="162"/>
      <c r="J8" s="162"/>
      <c r="K8" s="162"/>
      <c r="L8" s="176"/>
      <c r="M8" s="175"/>
      <c r="N8" s="162"/>
      <c r="O8" s="162"/>
      <c r="P8" s="162"/>
      <c r="Q8" s="162"/>
      <c r="R8" s="162">
        <v>0</v>
      </c>
      <c r="S8" s="176"/>
      <c r="T8" s="300">
        <v>0</v>
      </c>
      <c r="U8" s="300"/>
      <c r="V8" s="177">
        <f t="shared" ref="V8:V20" si="0">SUM(C8:S8)</f>
        <v>0</v>
      </c>
    </row>
    <row r="9" spans="1:22" s="163" customFormat="1">
      <c r="A9" s="174">
        <v>3</v>
      </c>
      <c r="B9" s="1" t="s">
        <v>281</v>
      </c>
      <c r="C9" s="175"/>
      <c r="D9" s="162">
        <v>0</v>
      </c>
      <c r="E9" s="162"/>
      <c r="F9" s="162"/>
      <c r="G9" s="162"/>
      <c r="H9" s="162"/>
      <c r="I9" s="162"/>
      <c r="J9" s="162"/>
      <c r="K9" s="162"/>
      <c r="L9" s="176"/>
      <c r="M9" s="175"/>
      <c r="N9" s="162"/>
      <c r="O9" s="162"/>
      <c r="P9" s="162"/>
      <c r="Q9" s="162"/>
      <c r="R9" s="162">
        <v>0</v>
      </c>
      <c r="S9" s="176"/>
      <c r="T9" s="300">
        <v>0</v>
      </c>
      <c r="U9" s="300"/>
      <c r="V9" s="177">
        <f t="shared" si="0"/>
        <v>0</v>
      </c>
    </row>
    <row r="10" spans="1:22" s="163" customFormat="1">
      <c r="A10" s="174">
        <v>4</v>
      </c>
      <c r="B10" s="1" t="s">
        <v>103</v>
      </c>
      <c r="C10" s="175"/>
      <c r="D10" s="162">
        <v>0</v>
      </c>
      <c r="E10" s="162"/>
      <c r="F10" s="162"/>
      <c r="G10" s="162"/>
      <c r="H10" s="162"/>
      <c r="I10" s="162"/>
      <c r="J10" s="162"/>
      <c r="K10" s="162"/>
      <c r="L10" s="176"/>
      <c r="M10" s="175"/>
      <c r="N10" s="162"/>
      <c r="O10" s="162"/>
      <c r="P10" s="162"/>
      <c r="Q10" s="162"/>
      <c r="R10" s="162">
        <v>0</v>
      </c>
      <c r="S10" s="176"/>
      <c r="T10" s="300">
        <v>0</v>
      </c>
      <c r="U10" s="300"/>
      <c r="V10" s="177">
        <f t="shared" si="0"/>
        <v>0</v>
      </c>
    </row>
    <row r="11" spans="1:22" s="163" customFormat="1">
      <c r="A11" s="174">
        <v>5</v>
      </c>
      <c r="B11" s="1" t="s">
        <v>104</v>
      </c>
      <c r="C11" s="175"/>
      <c r="D11" s="162">
        <v>0</v>
      </c>
      <c r="E11" s="162"/>
      <c r="F11" s="162"/>
      <c r="G11" s="162"/>
      <c r="H11" s="162"/>
      <c r="I11" s="162"/>
      <c r="J11" s="162"/>
      <c r="K11" s="162"/>
      <c r="L11" s="176"/>
      <c r="M11" s="175"/>
      <c r="N11" s="162"/>
      <c r="O11" s="162"/>
      <c r="P11" s="162"/>
      <c r="Q11" s="162"/>
      <c r="R11" s="162">
        <v>0</v>
      </c>
      <c r="S11" s="176"/>
      <c r="T11" s="300">
        <v>0</v>
      </c>
      <c r="U11" s="300"/>
      <c r="V11" s="177">
        <f t="shared" si="0"/>
        <v>0</v>
      </c>
    </row>
    <row r="12" spans="1:22" s="163" customFormat="1">
      <c r="A12" s="174">
        <v>6</v>
      </c>
      <c r="B12" s="1" t="s">
        <v>105</v>
      </c>
      <c r="C12" s="175"/>
      <c r="D12" s="162">
        <v>0</v>
      </c>
      <c r="E12" s="162"/>
      <c r="F12" s="162"/>
      <c r="G12" s="162"/>
      <c r="H12" s="162"/>
      <c r="I12" s="162"/>
      <c r="J12" s="162"/>
      <c r="K12" s="162"/>
      <c r="L12" s="176"/>
      <c r="M12" s="175"/>
      <c r="N12" s="162"/>
      <c r="O12" s="162"/>
      <c r="P12" s="162"/>
      <c r="Q12" s="162"/>
      <c r="R12" s="162">
        <v>0</v>
      </c>
      <c r="S12" s="176"/>
      <c r="T12" s="300">
        <v>0</v>
      </c>
      <c r="U12" s="300"/>
      <c r="V12" s="177">
        <f t="shared" si="0"/>
        <v>0</v>
      </c>
    </row>
    <row r="13" spans="1:22" s="163" customFormat="1">
      <c r="A13" s="174">
        <v>7</v>
      </c>
      <c r="B13" s="1" t="s">
        <v>106</v>
      </c>
      <c r="C13" s="175"/>
      <c r="D13" s="162">
        <v>173045220.271</v>
      </c>
      <c r="E13" s="162"/>
      <c r="F13" s="162"/>
      <c r="G13" s="162"/>
      <c r="H13" s="162"/>
      <c r="I13" s="162"/>
      <c r="J13" s="162"/>
      <c r="K13" s="162"/>
      <c r="L13" s="176"/>
      <c r="M13" s="175"/>
      <c r="N13" s="162"/>
      <c r="O13" s="162"/>
      <c r="P13" s="162"/>
      <c r="Q13" s="162"/>
      <c r="R13" s="162">
        <v>26917270.713399999</v>
      </c>
      <c r="S13" s="176"/>
      <c r="T13" s="300">
        <v>140268254.31110001</v>
      </c>
      <c r="U13" s="300">
        <v>59694236.673299991</v>
      </c>
      <c r="V13" s="177">
        <f t="shared" si="0"/>
        <v>199962490.9844</v>
      </c>
    </row>
    <row r="14" spans="1:22" s="163" customFormat="1">
      <c r="A14" s="174">
        <v>8</v>
      </c>
      <c r="B14" s="1" t="s">
        <v>107</v>
      </c>
      <c r="C14" s="175"/>
      <c r="D14" s="162">
        <v>26802901.231899999</v>
      </c>
      <c r="E14" s="162"/>
      <c r="F14" s="162"/>
      <c r="G14" s="162"/>
      <c r="H14" s="162"/>
      <c r="I14" s="162"/>
      <c r="J14" s="162">
        <v>0</v>
      </c>
      <c r="K14" s="162"/>
      <c r="L14" s="176"/>
      <c r="M14" s="175"/>
      <c r="N14" s="162"/>
      <c r="O14" s="162"/>
      <c r="P14" s="162"/>
      <c r="Q14" s="162"/>
      <c r="R14" s="162">
        <v>0</v>
      </c>
      <c r="S14" s="176"/>
      <c r="T14" s="300">
        <v>26802901.231899999</v>
      </c>
      <c r="U14" s="300"/>
      <c r="V14" s="177">
        <f t="shared" si="0"/>
        <v>26802901.231899999</v>
      </c>
    </row>
    <row r="15" spans="1:22" s="163" customFormat="1">
      <c r="A15" s="174">
        <v>9</v>
      </c>
      <c r="B15" s="1" t="s">
        <v>108</v>
      </c>
      <c r="C15" s="175"/>
      <c r="D15" s="162">
        <v>446526.12569999998</v>
      </c>
      <c r="E15" s="162"/>
      <c r="F15" s="162"/>
      <c r="G15" s="162"/>
      <c r="H15" s="162"/>
      <c r="I15" s="162"/>
      <c r="J15" s="162"/>
      <c r="K15" s="162"/>
      <c r="L15" s="176"/>
      <c r="M15" s="175"/>
      <c r="N15" s="162"/>
      <c r="O15" s="162"/>
      <c r="P15" s="162"/>
      <c r="Q15" s="162"/>
      <c r="R15" s="162">
        <v>0</v>
      </c>
      <c r="S15" s="176"/>
      <c r="T15" s="300">
        <v>446526.12569999998</v>
      </c>
      <c r="U15" s="300"/>
      <c r="V15" s="177">
        <f t="shared" si="0"/>
        <v>446526.12569999998</v>
      </c>
    </row>
    <row r="16" spans="1:22" s="163" customFormat="1">
      <c r="A16" s="174">
        <v>10</v>
      </c>
      <c r="B16" s="1" t="s">
        <v>109</v>
      </c>
      <c r="C16" s="175"/>
      <c r="D16" s="162">
        <v>289015.37800000003</v>
      </c>
      <c r="E16" s="162"/>
      <c r="F16" s="162"/>
      <c r="G16" s="162"/>
      <c r="H16" s="162"/>
      <c r="I16" s="162"/>
      <c r="J16" s="162"/>
      <c r="K16" s="162"/>
      <c r="L16" s="176"/>
      <c r="M16" s="175"/>
      <c r="N16" s="162"/>
      <c r="O16" s="162"/>
      <c r="P16" s="162"/>
      <c r="Q16" s="162"/>
      <c r="R16" s="162">
        <v>0</v>
      </c>
      <c r="S16" s="176"/>
      <c r="T16" s="300">
        <v>289015.37800000003</v>
      </c>
      <c r="U16" s="300"/>
      <c r="V16" s="177">
        <f t="shared" si="0"/>
        <v>289015.37800000003</v>
      </c>
    </row>
    <row r="17" spans="1:22" s="163" customFormat="1">
      <c r="A17" s="174">
        <v>11</v>
      </c>
      <c r="B17" s="1" t="s">
        <v>110</v>
      </c>
      <c r="C17" s="175"/>
      <c r="D17" s="162">
        <v>0</v>
      </c>
      <c r="E17" s="162"/>
      <c r="F17" s="162"/>
      <c r="G17" s="162"/>
      <c r="H17" s="162"/>
      <c r="I17" s="162"/>
      <c r="J17" s="162"/>
      <c r="K17" s="162"/>
      <c r="L17" s="176"/>
      <c r="M17" s="175"/>
      <c r="N17" s="162"/>
      <c r="O17" s="162"/>
      <c r="P17" s="162"/>
      <c r="Q17" s="162"/>
      <c r="R17" s="162">
        <v>0</v>
      </c>
      <c r="S17" s="176"/>
      <c r="T17" s="300">
        <v>0</v>
      </c>
      <c r="U17" s="300"/>
      <c r="V17" s="177">
        <f t="shared" si="0"/>
        <v>0</v>
      </c>
    </row>
    <row r="18" spans="1:22" s="163" customFormat="1">
      <c r="A18" s="174">
        <v>12</v>
      </c>
      <c r="B18" s="1" t="s">
        <v>111</v>
      </c>
      <c r="C18" s="175"/>
      <c r="D18" s="162">
        <v>0</v>
      </c>
      <c r="E18" s="162"/>
      <c r="F18" s="162"/>
      <c r="G18" s="162"/>
      <c r="H18" s="162"/>
      <c r="I18" s="162"/>
      <c r="J18" s="162"/>
      <c r="K18" s="162"/>
      <c r="L18" s="176"/>
      <c r="M18" s="175"/>
      <c r="N18" s="162"/>
      <c r="O18" s="162"/>
      <c r="P18" s="162"/>
      <c r="Q18" s="162"/>
      <c r="R18" s="162">
        <v>0</v>
      </c>
      <c r="S18" s="176"/>
      <c r="T18" s="300">
        <v>0</v>
      </c>
      <c r="U18" s="300"/>
      <c r="V18" s="177">
        <f t="shared" si="0"/>
        <v>0</v>
      </c>
    </row>
    <row r="19" spans="1:22" s="163" customFormat="1">
      <c r="A19" s="174">
        <v>13</v>
      </c>
      <c r="B19" s="1" t="s">
        <v>112</v>
      </c>
      <c r="C19" s="175"/>
      <c r="D19" s="162">
        <v>0</v>
      </c>
      <c r="E19" s="162"/>
      <c r="F19" s="162"/>
      <c r="G19" s="162"/>
      <c r="H19" s="162"/>
      <c r="I19" s="162"/>
      <c r="J19" s="162"/>
      <c r="K19" s="162"/>
      <c r="L19" s="176"/>
      <c r="M19" s="175"/>
      <c r="N19" s="162"/>
      <c r="O19" s="162"/>
      <c r="P19" s="162"/>
      <c r="Q19" s="162"/>
      <c r="R19" s="162">
        <v>0</v>
      </c>
      <c r="S19" s="176"/>
      <c r="T19" s="300">
        <v>0</v>
      </c>
      <c r="U19" s="300"/>
      <c r="V19" s="177">
        <f t="shared" si="0"/>
        <v>0</v>
      </c>
    </row>
    <row r="20" spans="1:22" s="163" customFormat="1">
      <c r="A20" s="174">
        <v>14</v>
      </c>
      <c r="B20" s="1" t="s">
        <v>113</v>
      </c>
      <c r="C20" s="175"/>
      <c r="D20" s="162">
        <v>0</v>
      </c>
      <c r="E20" s="162"/>
      <c r="F20" s="162"/>
      <c r="G20" s="162"/>
      <c r="H20" s="162"/>
      <c r="I20" s="162"/>
      <c r="J20" s="162"/>
      <c r="K20" s="162"/>
      <c r="L20" s="176"/>
      <c r="M20" s="175"/>
      <c r="N20" s="162"/>
      <c r="O20" s="162"/>
      <c r="P20" s="162"/>
      <c r="Q20" s="162"/>
      <c r="R20" s="162">
        <v>0</v>
      </c>
      <c r="S20" s="176"/>
      <c r="T20" s="300">
        <v>0</v>
      </c>
      <c r="U20" s="300"/>
      <c r="V20" s="177">
        <f t="shared" si="0"/>
        <v>0</v>
      </c>
    </row>
    <row r="21" spans="1:22" ht="13.5" thickBot="1">
      <c r="A21" s="164"/>
      <c r="B21" s="178" t="s">
        <v>114</v>
      </c>
      <c r="C21" s="179">
        <f>SUM(C7:C20)</f>
        <v>0</v>
      </c>
      <c r="D21" s="166">
        <f t="shared" ref="D21:V21" si="1">SUM(D7:D20)</f>
        <v>200583663.00659999</v>
      </c>
      <c r="E21" s="166">
        <f t="shared" si="1"/>
        <v>0</v>
      </c>
      <c r="F21" s="166">
        <f t="shared" si="1"/>
        <v>0</v>
      </c>
      <c r="G21" s="166">
        <f t="shared" si="1"/>
        <v>0</v>
      </c>
      <c r="H21" s="166">
        <f t="shared" si="1"/>
        <v>0</v>
      </c>
      <c r="I21" s="166">
        <f t="shared" si="1"/>
        <v>0</v>
      </c>
      <c r="J21" s="166">
        <f t="shared" si="1"/>
        <v>0</v>
      </c>
      <c r="K21" s="166">
        <f t="shared" si="1"/>
        <v>0</v>
      </c>
      <c r="L21" s="180">
        <f t="shared" si="1"/>
        <v>0</v>
      </c>
      <c r="M21" s="179">
        <f t="shared" si="1"/>
        <v>0</v>
      </c>
      <c r="N21" s="166">
        <f t="shared" si="1"/>
        <v>0</v>
      </c>
      <c r="O21" s="166">
        <f t="shared" si="1"/>
        <v>0</v>
      </c>
      <c r="P21" s="166">
        <f t="shared" si="1"/>
        <v>0</v>
      </c>
      <c r="Q21" s="166">
        <f t="shared" si="1"/>
        <v>0</v>
      </c>
      <c r="R21" s="166">
        <f t="shared" si="1"/>
        <v>26917270.713399999</v>
      </c>
      <c r="S21" s="180">
        <f>SUM(S7:S20)</f>
        <v>0</v>
      </c>
      <c r="T21" s="180">
        <f>SUM(T7:T20)</f>
        <v>167806697.0467</v>
      </c>
      <c r="U21" s="180">
        <f t="shared" ref="U21" si="2">SUM(U7:U20)</f>
        <v>59694236.673299991</v>
      </c>
      <c r="V21" s="181">
        <f t="shared" si="1"/>
        <v>227500933.72</v>
      </c>
    </row>
    <row r="24" spans="1:22">
      <c r="A24" s="7"/>
      <c r="B24" s="7"/>
      <c r="C24" s="83"/>
      <c r="D24" s="83"/>
      <c r="E24" s="83"/>
    </row>
    <row r="25" spans="1:22">
      <c r="A25" s="182"/>
      <c r="B25" s="182"/>
      <c r="C25" s="7"/>
      <c r="D25" s="83"/>
      <c r="E25" s="83"/>
    </row>
    <row r="26" spans="1:22">
      <c r="A26" s="182"/>
      <c r="B26" s="84"/>
      <c r="C26" s="7"/>
      <c r="D26" s="83"/>
      <c r="E26" s="83"/>
    </row>
    <row r="27" spans="1:22">
      <c r="A27" s="182"/>
      <c r="B27" s="182"/>
      <c r="C27" s="7"/>
      <c r="D27" s="83"/>
      <c r="E27" s="83"/>
    </row>
    <row r="28" spans="1:22">
      <c r="A28" s="182"/>
      <c r="B28" s="84"/>
      <c r="C28" s="7"/>
      <c r="D28" s="83"/>
      <c r="E28" s="8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pane xSplit="1" ySplit="7" topLeftCell="B8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01" customWidth="1"/>
    <col min="4" max="4" width="14.85546875" style="301" bestFit="1" customWidth="1"/>
    <col min="5" max="5" width="17.7109375" style="301" customWidth="1"/>
    <col min="6" max="6" width="15.85546875" style="301" customWidth="1"/>
    <col min="7" max="7" width="17.42578125" style="301" customWidth="1"/>
    <col min="8" max="8" width="15.28515625" style="301" customWidth="1"/>
    <col min="9" max="16384" width="9.140625" style="55"/>
  </cols>
  <sheetData>
    <row r="1" spans="1:9">
      <c r="A1" s="2" t="s">
        <v>35</v>
      </c>
      <c r="B1" s="3" t="s">
        <v>471</v>
      </c>
    </row>
    <row r="2" spans="1:9">
      <c r="A2" s="2" t="s">
        <v>36</v>
      </c>
      <c r="B2" s="470">
        <v>43373</v>
      </c>
    </row>
    <row r="4" spans="1:9" ht="13.5" thickBot="1">
      <c r="A4" s="2" t="s">
        <v>263</v>
      </c>
      <c r="B4" s="167" t="s">
        <v>387</v>
      </c>
    </row>
    <row r="5" spans="1:9">
      <c r="A5" s="168"/>
      <c r="B5" s="183"/>
      <c r="C5" s="302" t="s">
        <v>0</v>
      </c>
      <c r="D5" s="302" t="s">
        <v>1</v>
      </c>
      <c r="E5" s="302" t="s">
        <v>2</v>
      </c>
      <c r="F5" s="302" t="s">
        <v>3</v>
      </c>
      <c r="G5" s="303" t="s">
        <v>4</v>
      </c>
      <c r="H5" s="304" t="s">
        <v>10</v>
      </c>
      <c r="I5" s="184"/>
    </row>
    <row r="6" spans="1:9" s="184" customFormat="1" ht="12.75" customHeight="1">
      <c r="A6" s="185"/>
      <c r="B6" s="521" t="s">
        <v>262</v>
      </c>
      <c r="C6" s="523" t="s">
        <v>379</v>
      </c>
      <c r="D6" s="525" t="s">
        <v>378</v>
      </c>
      <c r="E6" s="526"/>
      <c r="F6" s="523" t="s">
        <v>383</v>
      </c>
      <c r="G6" s="523" t="s">
        <v>384</v>
      </c>
      <c r="H6" s="519" t="s">
        <v>382</v>
      </c>
    </row>
    <row r="7" spans="1:9" ht="38.25">
      <c r="A7" s="187"/>
      <c r="B7" s="522"/>
      <c r="C7" s="524"/>
      <c r="D7" s="305" t="s">
        <v>381</v>
      </c>
      <c r="E7" s="305" t="s">
        <v>380</v>
      </c>
      <c r="F7" s="524"/>
      <c r="G7" s="524"/>
      <c r="H7" s="520"/>
      <c r="I7" s="184"/>
    </row>
    <row r="8" spans="1:9">
      <c r="A8" s="185">
        <v>1</v>
      </c>
      <c r="B8" s="1" t="s">
        <v>101</v>
      </c>
      <c r="C8" s="306">
        <v>2347431029.9179001</v>
      </c>
      <c r="D8" s="307"/>
      <c r="E8" s="306"/>
      <c r="F8" s="306">
        <v>1233928026.6963999</v>
      </c>
      <c r="G8" s="308">
        <v>1233928026.6963999</v>
      </c>
      <c r="H8" s="310">
        <f>G8/(C8+E8)</f>
        <v>0.52565038587717561</v>
      </c>
    </row>
    <row r="9" spans="1:9" ht="15" customHeight="1">
      <c r="A9" s="185">
        <v>2</v>
      </c>
      <c r="B9" s="1" t="s">
        <v>102</v>
      </c>
      <c r="C9" s="306">
        <v>0</v>
      </c>
      <c r="D9" s="307"/>
      <c r="E9" s="306"/>
      <c r="F9" s="306"/>
      <c r="G9" s="308">
        <v>0</v>
      </c>
      <c r="H9" s="310" t="e">
        <f t="shared" ref="H9:H21" si="0">G9/(C9+E9)</f>
        <v>#DIV/0!</v>
      </c>
    </row>
    <row r="10" spans="1:9">
      <c r="A10" s="185">
        <v>3</v>
      </c>
      <c r="B10" s="1" t="s">
        <v>281</v>
      </c>
      <c r="C10" s="306">
        <v>0</v>
      </c>
      <c r="D10" s="307"/>
      <c r="E10" s="306"/>
      <c r="F10" s="306"/>
      <c r="G10" s="308">
        <v>0</v>
      </c>
      <c r="H10" s="310" t="e">
        <f t="shared" si="0"/>
        <v>#DIV/0!</v>
      </c>
    </row>
    <row r="11" spans="1:9">
      <c r="A11" s="185">
        <v>4</v>
      </c>
      <c r="B11" s="1" t="s">
        <v>103</v>
      </c>
      <c r="C11" s="306">
        <v>0</v>
      </c>
      <c r="D11" s="307"/>
      <c r="E11" s="306"/>
      <c r="F11" s="306"/>
      <c r="G11" s="308">
        <v>0</v>
      </c>
      <c r="H11" s="310" t="e">
        <f t="shared" si="0"/>
        <v>#DIV/0!</v>
      </c>
    </row>
    <row r="12" spans="1:9">
      <c r="A12" s="185">
        <v>5</v>
      </c>
      <c r="B12" s="1" t="s">
        <v>104</v>
      </c>
      <c r="C12" s="306">
        <v>728676552.83469999</v>
      </c>
      <c r="D12" s="307"/>
      <c r="E12" s="306"/>
      <c r="F12" s="306"/>
      <c r="G12" s="308">
        <v>0</v>
      </c>
      <c r="H12" s="310">
        <f t="shared" si="0"/>
        <v>0</v>
      </c>
    </row>
    <row r="13" spans="1:9">
      <c r="A13" s="185">
        <v>6</v>
      </c>
      <c r="B13" s="1" t="s">
        <v>105</v>
      </c>
      <c r="C13" s="306">
        <v>930299482.16000009</v>
      </c>
      <c r="D13" s="307"/>
      <c r="E13" s="306"/>
      <c r="F13" s="306">
        <v>217689411.66238001</v>
      </c>
      <c r="G13" s="308">
        <v>217689411.66238001</v>
      </c>
      <c r="H13" s="310">
        <f t="shared" si="0"/>
        <v>0.23399928285130456</v>
      </c>
    </row>
    <row r="14" spans="1:9">
      <c r="A14" s="185">
        <v>7</v>
      </c>
      <c r="B14" s="1" t="s">
        <v>106</v>
      </c>
      <c r="C14" s="306">
        <v>2643669855.7382002</v>
      </c>
      <c r="D14" s="307">
        <v>869314262.34994984</v>
      </c>
      <c r="E14" s="306">
        <v>366738502.57036996</v>
      </c>
      <c r="F14" s="306">
        <v>3051566383.2486095</v>
      </c>
      <c r="G14" s="308">
        <v>2851603892.2642097</v>
      </c>
      <c r="H14" s="310">
        <f t="shared" si="0"/>
        <v>0.9472481978712064</v>
      </c>
    </row>
    <row r="15" spans="1:9">
      <c r="A15" s="185">
        <v>8</v>
      </c>
      <c r="B15" s="1" t="s">
        <v>107</v>
      </c>
      <c r="C15" s="306">
        <v>3186468508.1122999</v>
      </c>
      <c r="D15" s="307">
        <v>244386105.12134999</v>
      </c>
      <c r="E15" s="306">
        <v>120631765.68165</v>
      </c>
      <c r="F15" s="306">
        <v>2480325205.3454623</v>
      </c>
      <c r="G15" s="308">
        <v>2453522304.1135621</v>
      </c>
      <c r="H15" s="310">
        <f t="shared" si="0"/>
        <v>0.74189534667445933</v>
      </c>
    </row>
    <row r="16" spans="1:9">
      <c r="A16" s="185">
        <v>9</v>
      </c>
      <c r="B16" s="1" t="s">
        <v>108</v>
      </c>
      <c r="C16" s="306">
        <v>1375087641.8829</v>
      </c>
      <c r="D16" s="307"/>
      <c r="E16" s="306"/>
      <c r="F16" s="306">
        <v>481280674.65901494</v>
      </c>
      <c r="G16" s="308">
        <v>480834148.53331494</v>
      </c>
      <c r="H16" s="310">
        <f t="shared" si="0"/>
        <v>0.34967527442462604</v>
      </c>
    </row>
    <row r="17" spans="1:8">
      <c r="A17" s="185">
        <v>10</v>
      </c>
      <c r="B17" s="1" t="s">
        <v>109</v>
      </c>
      <c r="C17" s="306">
        <v>151351551.63820001</v>
      </c>
      <c r="D17" s="307"/>
      <c r="E17" s="306"/>
      <c r="F17" s="306">
        <v>173652637.36906785</v>
      </c>
      <c r="G17" s="308">
        <v>173363621.99106786</v>
      </c>
      <c r="H17" s="310">
        <f t="shared" si="0"/>
        <v>1.145436700943026</v>
      </c>
    </row>
    <row r="18" spans="1:8">
      <c r="A18" s="185">
        <v>11</v>
      </c>
      <c r="B18" s="1" t="s">
        <v>110</v>
      </c>
      <c r="C18" s="306">
        <v>828722748.60440004</v>
      </c>
      <c r="D18" s="307"/>
      <c r="E18" s="306"/>
      <c r="F18" s="306">
        <v>1002116021.31595</v>
      </c>
      <c r="G18" s="308">
        <v>1002116021.31595</v>
      </c>
      <c r="H18" s="310">
        <f t="shared" si="0"/>
        <v>1.2092295318350446</v>
      </c>
    </row>
    <row r="19" spans="1:8">
      <c r="A19" s="185">
        <v>12</v>
      </c>
      <c r="B19" s="1" t="s">
        <v>111</v>
      </c>
      <c r="C19" s="306">
        <v>0</v>
      </c>
      <c r="D19" s="307"/>
      <c r="E19" s="306"/>
      <c r="F19" s="306"/>
      <c r="G19" s="308">
        <v>0</v>
      </c>
      <c r="H19" s="310" t="e">
        <f t="shared" si="0"/>
        <v>#DIV/0!</v>
      </c>
    </row>
    <row r="20" spans="1:8">
      <c r="A20" s="185">
        <v>13</v>
      </c>
      <c r="B20" s="1" t="s">
        <v>257</v>
      </c>
      <c r="C20" s="306">
        <v>0</v>
      </c>
      <c r="D20" s="307"/>
      <c r="E20" s="306"/>
      <c r="F20" s="306"/>
      <c r="G20" s="308">
        <v>0</v>
      </c>
      <c r="H20" s="310" t="e">
        <f t="shared" si="0"/>
        <v>#DIV/0!</v>
      </c>
    </row>
    <row r="21" spans="1:8">
      <c r="A21" s="185">
        <v>14</v>
      </c>
      <c r="B21" s="1" t="s">
        <v>113</v>
      </c>
      <c r="C21" s="306">
        <v>1114254907.2886665</v>
      </c>
      <c r="D21" s="307"/>
      <c r="E21" s="306"/>
      <c r="F21" s="306">
        <v>854625224.08087504</v>
      </c>
      <c r="G21" s="308">
        <v>854625224.08087504</v>
      </c>
      <c r="H21" s="310">
        <f t="shared" si="0"/>
        <v>0.76699256022165307</v>
      </c>
    </row>
    <row r="22" spans="1:8" ht="13.5" thickBot="1">
      <c r="A22" s="188"/>
      <c r="B22" s="189" t="s">
        <v>114</v>
      </c>
      <c r="C22" s="309">
        <f>SUM(C8:C21)</f>
        <v>13305962278.177267</v>
      </c>
      <c r="D22" s="309">
        <f>SUM(D8:D21)</f>
        <v>1113700367.4712999</v>
      </c>
      <c r="E22" s="309">
        <f>SUM(E8:E21)</f>
        <v>487370268.25201994</v>
      </c>
      <c r="F22" s="309">
        <f>SUM(F8:F21)</f>
        <v>9495183584.3777599</v>
      </c>
      <c r="G22" s="309">
        <f>SUM(G8:G21)</f>
        <v>9267682650.6577587</v>
      </c>
      <c r="H22" s="311" t="e">
        <f t="shared" ref="H22" si="1">SUM(H8:H21)</f>
        <v>#DIV/0!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="90" zoomScaleNormal="9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10.5703125" style="301" bestFit="1" customWidth="1"/>
    <col min="2" max="2" width="104.140625" style="301" customWidth="1"/>
    <col min="3" max="3" width="13.5703125" style="301" bestFit="1" customWidth="1"/>
    <col min="4" max="11" width="15" style="301" customWidth="1"/>
    <col min="12" max="16384" width="9.140625" style="301"/>
  </cols>
  <sheetData>
    <row r="1" spans="1:11">
      <c r="A1" s="301" t="s">
        <v>35</v>
      </c>
      <c r="B1" s="3" t="s">
        <v>471</v>
      </c>
    </row>
    <row r="2" spans="1:11">
      <c r="A2" s="301" t="s">
        <v>36</v>
      </c>
      <c r="B2" s="470">
        <v>43373</v>
      </c>
      <c r="C2" s="327"/>
      <c r="D2" s="327"/>
    </row>
    <row r="3" spans="1:11">
      <c r="B3" s="327"/>
      <c r="C3" s="327"/>
      <c r="D3" s="327"/>
    </row>
    <row r="4" spans="1:11" ht="13.5" thickBot="1">
      <c r="A4" s="301" t="s">
        <v>259</v>
      </c>
      <c r="B4" s="354" t="s">
        <v>388</v>
      </c>
      <c r="C4" s="327"/>
      <c r="D4" s="327"/>
    </row>
    <row r="5" spans="1:11" ht="30" customHeight="1">
      <c r="A5" s="527"/>
      <c r="B5" s="528"/>
      <c r="C5" s="529" t="s">
        <v>451</v>
      </c>
      <c r="D5" s="529"/>
      <c r="E5" s="529"/>
      <c r="F5" s="529" t="s">
        <v>452</v>
      </c>
      <c r="G5" s="529"/>
      <c r="H5" s="529"/>
      <c r="I5" s="529" t="s">
        <v>453</v>
      </c>
      <c r="J5" s="529"/>
      <c r="K5" s="530"/>
    </row>
    <row r="6" spans="1:11">
      <c r="A6" s="328"/>
      <c r="B6" s="329"/>
      <c r="C6" s="62" t="s">
        <v>74</v>
      </c>
      <c r="D6" s="62" t="s">
        <v>75</v>
      </c>
      <c r="E6" s="62" t="s">
        <v>76</v>
      </c>
      <c r="F6" s="62" t="s">
        <v>74</v>
      </c>
      <c r="G6" s="62" t="s">
        <v>75</v>
      </c>
      <c r="H6" s="62" t="s">
        <v>76</v>
      </c>
      <c r="I6" s="62" t="s">
        <v>74</v>
      </c>
      <c r="J6" s="62" t="s">
        <v>75</v>
      </c>
      <c r="K6" s="62" t="s">
        <v>76</v>
      </c>
    </row>
    <row r="7" spans="1:11">
      <c r="A7" s="330" t="s">
        <v>391</v>
      </c>
      <c r="B7" s="331"/>
      <c r="C7" s="331"/>
      <c r="D7" s="331"/>
      <c r="E7" s="331"/>
      <c r="F7" s="331"/>
      <c r="G7" s="331"/>
      <c r="H7" s="331"/>
      <c r="I7" s="331"/>
      <c r="J7" s="331"/>
      <c r="K7" s="332"/>
    </row>
    <row r="8" spans="1:11">
      <c r="A8" s="333">
        <v>1</v>
      </c>
      <c r="B8" s="334" t="s">
        <v>389</v>
      </c>
      <c r="C8" s="452"/>
      <c r="D8" s="452"/>
      <c r="E8" s="452"/>
      <c r="F8" s="453">
        <v>927691826.41506147</v>
      </c>
      <c r="G8" s="453">
        <v>1831626622.2003446</v>
      </c>
      <c r="H8" s="453">
        <v>2708227530.0174785</v>
      </c>
      <c r="I8" s="453">
        <v>902602759.27100503</v>
      </c>
      <c r="J8" s="453">
        <v>1258900644.7474439</v>
      </c>
      <c r="K8" s="454">
        <v>2110412485.4205196</v>
      </c>
    </row>
    <row r="9" spans="1:11">
      <c r="A9" s="330" t="s">
        <v>392</v>
      </c>
      <c r="B9" s="331"/>
      <c r="C9" s="455"/>
      <c r="D9" s="455"/>
      <c r="E9" s="455"/>
      <c r="F9" s="455"/>
      <c r="G9" s="455"/>
      <c r="H9" s="455"/>
      <c r="I9" s="455"/>
      <c r="J9" s="455"/>
      <c r="K9" s="456"/>
    </row>
    <row r="10" spans="1:11">
      <c r="A10" s="336">
        <v>2</v>
      </c>
      <c r="B10" s="337" t="s">
        <v>400</v>
      </c>
      <c r="C10" s="457">
        <v>898765354.00570977</v>
      </c>
      <c r="D10" s="458">
        <v>2334507183.6018825</v>
      </c>
      <c r="E10" s="458">
        <v>3169572997.3168602</v>
      </c>
      <c r="F10" s="458">
        <v>177769521.06117576</v>
      </c>
      <c r="G10" s="458">
        <v>535192752.92617881</v>
      </c>
      <c r="H10" s="458">
        <v>700735051.20339358</v>
      </c>
      <c r="I10" s="458">
        <v>48867036.653437115</v>
      </c>
      <c r="J10" s="458">
        <v>145044423.70810586</v>
      </c>
      <c r="K10" s="459">
        <v>190504781.18819001</v>
      </c>
    </row>
    <row r="11" spans="1:11">
      <c r="A11" s="336">
        <v>3</v>
      </c>
      <c r="B11" s="337" t="s">
        <v>394</v>
      </c>
      <c r="C11" s="457">
        <v>2371280229.9422331</v>
      </c>
      <c r="D11" s="458">
        <v>3757926317.7323947</v>
      </c>
      <c r="E11" s="458">
        <v>5973872743.6758547</v>
      </c>
      <c r="F11" s="458">
        <v>943550510.16007078</v>
      </c>
      <c r="G11" s="458">
        <v>1271140216.5913248</v>
      </c>
      <c r="H11" s="458">
        <v>2161557238.9487801</v>
      </c>
      <c r="I11" s="458">
        <v>750540167.65139103</v>
      </c>
      <c r="J11" s="458">
        <v>778478929.08945882</v>
      </c>
      <c r="K11" s="459">
        <v>1487879510.9248562</v>
      </c>
    </row>
    <row r="12" spans="1:11">
      <c r="A12" s="336">
        <v>4</v>
      </c>
      <c r="B12" s="337" t="s">
        <v>395</v>
      </c>
      <c r="C12" s="457">
        <v>1140034030.3113053</v>
      </c>
      <c r="D12" s="458">
        <v>60008282.608695649</v>
      </c>
      <c r="E12" s="458">
        <v>1094971399.8765228</v>
      </c>
      <c r="F12" s="458">
        <v>0</v>
      </c>
      <c r="G12" s="458">
        <v>0</v>
      </c>
      <c r="H12" s="458">
        <v>0</v>
      </c>
      <c r="I12" s="458">
        <v>0</v>
      </c>
      <c r="J12" s="458">
        <v>0</v>
      </c>
      <c r="K12" s="459">
        <v>0</v>
      </c>
    </row>
    <row r="13" spans="1:11">
      <c r="A13" s="336">
        <v>5</v>
      </c>
      <c r="B13" s="337" t="s">
        <v>403</v>
      </c>
      <c r="C13" s="457">
        <v>587583977.10161519</v>
      </c>
      <c r="D13" s="458">
        <v>544864046.00840735</v>
      </c>
      <c r="E13" s="458">
        <v>1090103625.0574143</v>
      </c>
      <c r="F13" s="458">
        <v>100414819.83337864</v>
      </c>
      <c r="G13" s="458">
        <v>85477918.416326165</v>
      </c>
      <c r="H13" s="458">
        <v>178533098.04847699</v>
      </c>
      <c r="I13" s="458">
        <v>34544936.895103976</v>
      </c>
      <c r="J13" s="458">
        <v>34531256.953449585</v>
      </c>
      <c r="K13" s="459">
        <v>66615805.307798095</v>
      </c>
    </row>
    <row r="14" spans="1:11">
      <c r="A14" s="336">
        <v>6</v>
      </c>
      <c r="B14" s="337" t="s">
        <v>446</v>
      </c>
      <c r="C14" s="457"/>
      <c r="D14" s="458"/>
      <c r="E14" s="458"/>
      <c r="F14" s="458"/>
      <c r="G14" s="458"/>
      <c r="H14" s="458"/>
      <c r="I14" s="458"/>
      <c r="J14" s="458"/>
      <c r="K14" s="459"/>
    </row>
    <row r="15" spans="1:11">
      <c r="A15" s="336">
        <v>7</v>
      </c>
      <c r="B15" s="337" t="s">
        <v>447</v>
      </c>
      <c r="C15" s="457">
        <v>40994987.252671756</v>
      </c>
      <c r="D15" s="458">
        <v>119077060.85222816</v>
      </c>
      <c r="E15" s="458">
        <v>156824234.83653048</v>
      </c>
      <c r="F15" s="458">
        <v>40994987.252671756</v>
      </c>
      <c r="G15" s="458">
        <v>119077060.85222816</v>
      </c>
      <c r="H15" s="458">
        <v>156824234.83653048</v>
      </c>
      <c r="I15" s="458">
        <v>40994987.252671756</v>
      </c>
      <c r="J15" s="458">
        <v>119077060.85222816</v>
      </c>
      <c r="K15" s="459">
        <v>156824234.83653048</v>
      </c>
    </row>
    <row r="16" spans="1:11">
      <c r="A16" s="336">
        <v>8</v>
      </c>
      <c r="B16" s="338" t="s">
        <v>396</v>
      </c>
      <c r="C16" s="457">
        <v>4139893224.6078253</v>
      </c>
      <c r="D16" s="458">
        <v>4481875707.201726</v>
      </c>
      <c r="E16" s="458">
        <v>8315772003.4463224</v>
      </c>
      <c r="F16" s="458">
        <v>1084960317.2461212</v>
      </c>
      <c r="G16" s="458">
        <v>1475695195.859879</v>
      </c>
      <c r="H16" s="458">
        <v>2496914571.8337879</v>
      </c>
      <c r="I16" s="458">
        <v>826080091.79916668</v>
      </c>
      <c r="J16" s="458">
        <v>932087246.89513659</v>
      </c>
      <c r="K16" s="459">
        <v>1711319551.0691848</v>
      </c>
    </row>
    <row r="17" spans="1:11">
      <c r="A17" s="330" t="s">
        <v>393</v>
      </c>
      <c r="B17" s="331"/>
      <c r="C17" s="455"/>
      <c r="D17" s="455"/>
      <c r="E17" s="455"/>
      <c r="F17" s="455"/>
      <c r="G17" s="455"/>
      <c r="H17" s="455"/>
      <c r="I17" s="455"/>
      <c r="J17" s="455"/>
      <c r="K17" s="456"/>
    </row>
    <row r="18" spans="1:11">
      <c r="A18" s="336">
        <v>9</v>
      </c>
      <c r="B18" s="337" t="s">
        <v>399</v>
      </c>
      <c r="C18" s="457"/>
      <c r="D18" s="458"/>
      <c r="E18" s="458"/>
      <c r="F18" s="458"/>
      <c r="G18" s="458"/>
      <c r="H18" s="458"/>
      <c r="I18" s="458"/>
      <c r="J18" s="458"/>
      <c r="K18" s="459"/>
    </row>
    <row r="19" spans="1:11">
      <c r="A19" s="336">
        <v>10</v>
      </c>
      <c r="B19" s="337" t="s">
        <v>448</v>
      </c>
      <c r="C19" s="457">
        <v>209534598.34619457</v>
      </c>
      <c r="D19" s="458">
        <v>145351050.27383372</v>
      </c>
      <c r="E19" s="458">
        <v>339616235.5368759</v>
      </c>
      <c r="F19" s="458">
        <v>106989286.07189238</v>
      </c>
      <c r="G19" s="458">
        <v>72794480.986894563</v>
      </c>
      <c r="H19" s="458">
        <v>172124302.68645006</v>
      </c>
      <c r="I19" s="458">
        <v>145889334.82545978</v>
      </c>
      <c r="J19" s="458">
        <v>911769334.31197047</v>
      </c>
      <c r="K19" s="459">
        <v>1049993550.1025928</v>
      </c>
    </row>
    <row r="20" spans="1:11">
      <c r="A20" s="336">
        <v>11</v>
      </c>
      <c r="B20" s="337" t="s">
        <v>398</v>
      </c>
      <c r="C20" s="457">
        <v>918770.29434782686</v>
      </c>
      <c r="D20" s="458">
        <v>60629.519565217401</v>
      </c>
      <c r="E20" s="458">
        <v>926456.0890217399</v>
      </c>
      <c r="F20" s="458">
        <v>918770.29434782686</v>
      </c>
      <c r="G20" s="458">
        <v>60629.519565217401</v>
      </c>
      <c r="H20" s="458">
        <v>926456.0890217399</v>
      </c>
      <c r="I20" s="458">
        <v>918770.29434782686</v>
      </c>
      <c r="J20" s="458">
        <v>60629.519565217401</v>
      </c>
      <c r="K20" s="459">
        <v>926456.0890217399</v>
      </c>
    </row>
    <row r="21" spans="1:11" ht="13.5" thickBot="1">
      <c r="A21" s="339">
        <v>12</v>
      </c>
      <c r="B21" s="340" t="s">
        <v>397</v>
      </c>
      <c r="C21" s="460">
        <v>210453368.64054239</v>
      </c>
      <c r="D21" s="461">
        <v>145411679.79339895</v>
      </c>
      <c r="E21" s="460">
        <v>340542691.62589765</v>
      </c>
      <c r="F21" s="461">
        <v>107908056.3662402</v>
      </c>
      <c r="G21" s="461">
        <v>72855110.506459787</v>
      </c>
      <c r="H21" s="461">
        <v>173050758.77547181</v>
      </c>
      <c r="I21" s="461">
        <v>146808105.1198076</v>
      </c>
      <c r="J21" s="461">
        <v>911829963.8315357</v>
      </c>
      <c r="K21" s="462">
        <v>1050920006.1916145</v>
      </c>
    </row>
    <row r="22" spans="1:11" ht="38.25" customHeight="1" thickBot="1">
      <c r="A22" s="341"/>
      <c r="B22" s="342"/>
      <c r="C22" s="342"/>
      <c r="D22" s="342"/>
      <c r="E22" s="342"/>
      <c r="F22" s="531" t="s">
        <v>450</v>
      </c>
      <c r="G22" s="529"/>
      <c r="H22" s="529"/>
      <c r="I22" s="531" t="s">
        <v>404</v>
      </c>
      <c r="J22" s="529"/>
      <c r="K22" s="530"/>
    </row>
    <row r="23" spans="1:11">
      <c r="A23" s="343">
        <v>13</v>
      </c>
      <c r="B23" s="344" t="s">
        <v>389</v>
      </c>
      <c r="C23" s="345"/>
      <c r="D23" s="345"/>
      <c r="E23" s="345"/>
      <c r="F23" s="465">
        <v>927691826.41506147</v>
      </c>
      <c r="G23" s="465">
        <v>1831626622.2003446</v>
      </c>
      <c r="H23" s="465">
        <v>2708227530.0174785</v>
      </c>
      <c r="I23" s="465">
        <v>902602759.27100503</v>
      </c>
      <c r="J23" s="465">
        <v>1258900644.7474439</v>
      </c>
      <c r="K23" s="466">
        <v>2110412485.4205196</v>
      </c>
    </row>
    <row r="24" spans="1:11" ht="13.5" thickBot="1">
      <c r="A24" s="346">
        <v>14</v>
      </c>
      <c r="B24" s="347" t="s">
        <v>401</v>
      </c>
      <c r="C24" s="348"/>
      <c r="D24" s="349"/>
      <c r="E24" s="350"/>
      <c r="F24" s="467">
        <v>977052260.87988114</v>
      </c>
      <c r="G24" s="467">
        <v>1402840085.3534195</v>
      </c>
      <c r="H24" s="467">
        <v>2323863813.0583134</v>
      </c>
      <c r="I24" s="467">
        <v>679271986.67935932</v>
      </c>
      <c r="J24" s="467">
        <v>258080956.74963218</v>
      </c>
      <c r="K24" s="468">
        <v>661420174.31036556</v>
      </c>
    </row>
    <row r="25" spans="1:11" ht="13.5" thickBot="1">
      <c r="A25" s="351">
        <v>15</v>
      </c>
      <c r="B25" s="352" t="s">
        <v>402</v>
      </c>
      <c r="C25" s="353"/>
      <c r="D25" s="353"/>
      <c r="E25" s="353"/>
      <c r="F25" s="463">
        <v>0.94948025152680338</v>
      </c>
      <c r="G25" s="463">
        <v>1.3056560340153811</v>
      </c>
      <c r="H25" s="463">
        <v>1.1653985551129713</v>
      </c>
      <c r="I25" s="463">
        <v>1.3287796007655264</v>
      </c>
      <c r="J25" s="463">
        <v>4.8779292381836621</v>
      </c>
      <c r="K25" s="464">
        <v>3.1907289305485067</v>
      </c>
    </row>
    <row r="27" spans="1:11" ht="25.5">
      <c r="B27" s="326" t="s">
        <v>449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workbookViewId="0">
      <pane xSplit="1" ySplit="5" topLeftCell="B6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5.5703125" style="4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5"/>
  </cols>
  <sheetData>
    <row r="1" spans="1:14">
      <c r="A1" s="4" t="s">
        <v>35</v>
      </c>
      <c r="B1" s="3" t="s">
        <v>471</v>
      </c>
    </row>
    <row r="2" spans="1:14" ht="14.25" customHeight="1">
      <c r="A2" s="4" t="s">
        <v>36</v>
      </c>
      <c r="B2" s="470">
        <v>43373</v>
      </c>
    </row>
    <row r="3" spans="1:14" ht="14.25" customHeight="1"/>
    <row r="4" spans="1:14" ht="13.5" thickBot="1">
      <c r="A4" s="4" t="s">
        <v>275</v>
      </c>
      <c r="B4" s="263" t="s">
        <v>33</v>
      </c>
    </row>
    <row r="5" spans="1:14" s="195" customFormat="1">
      <c r="A5" s="191"/>
      <c r="B5" s="192"/>
      <c r="C5" s="193" t="s">
        <v>0</v>
      </c>
      <c r="D5" s="193" t="s">
        <v>1</v>
      </c>
      <c r="E5" s="193" t="s">
        <v>2</v>
      </c>
      <c r="F5" s="193" t="s">
        <v>3</v>
      </c>
      <c r="G5" s="193" t="s">
        <v>4</v>
      </c>
      <c r="H5" s="193" t="s">
        <v>10</v>
      </c>
      <c r="I5" s="193" t="s">
        <v>13</v>
      </c>
      <c r="J5" s="193" t="s">
        <v>14</v>
      </c>
      <c r="K5" s="193" t="s">
        <v>15</v>
      </c>
      <c r="L5" s="193" t="s">
        <v>16</v>
      </c>
      <c r="M5" s="193" t="s">
        <v>17</v>
      </c>
      <c r="N5" s="194" t="s">
        <v>18</v>
      </c>
    </row>
    <row r="6" spans="1:14" ht="25.5">
      <c r="A6" s="196"/>
      <c r="B6" s="197"/>
      <c r="C6" s="198" t="s">
        <v>274</v>
      </c>
      <c r="D6" s="199" t="s">
        <v>273</v>
      </c>
      <c r="E6" s="200" t="s">
        <v>272</v>
      </c>
      <c r="F6" s="201">
        <v>0</v>
      </c>
      <c r="G6" s="201">
        <v>0.2</v>
      </c>
      <c r="H6" s="201">
        <v>0.35</v>
      </c>
      <c r="I6" s="201">
        <v>0.5</v>
      </c>
      <c r="J6" s="201">
        <v>0.75</v>
      </c>
      <c r="K6" s="201">
        <v>1</v>
      </c>
      <c r="L6" s="201">
        <v>1.5</v>
      </c>
      <c r="M6" s="201">
        <v>2.5</v>
      </c>
      <c r="N6" s="262" t="s">
        <v>287</v>
      </c>
    </row>
    <row r="7" spans="1:14" ht="15">
      <c r="A7" s="202">
        <v>1</v>
      </c>
      <c r="B7" s="203" t="s">
        <v>271</v>
      </c>
      <c r="C7" s="204">
        <f>SUM(C8:C13)</f>
        <v>580344387.67390001</v>
      </c>
      <c r="D7" s="197"/>
      <c r="E7" s="205">
        <f t="shared" ref="E7" si="0">SUM(E8:E13)</f>
        <v>12334231.753478</v>
      </c>
      <c r="F7" s="206">
        <v>0</v>
      </c>
      <c r="G7" s="206">
        <v>0</v>
      </c>
      <c r="H7" s="206">
        <v>0</v>
      </c>
      <c r="I7" s="206">
        <v>0</v>
      </c>
      <c r="J7" s="206">
        <v>0</v>
      </c>
      <c r="K7" s="206">
        <v>12334231.753478</v>
      </c>
      <c r="L7" s="206">
        <v>0</v>
      </c>
      <c r="M7" s="206">
        <v>0</v>
      </c>
      <c r="N7" s="207">
        <f>SUM(N8:N13)</f>
        <v>12334231.753478</v>
      </c>
    </row>
    <row r="8" spans="1:14" ht="14.25">
      <c r="A8" s="202">
        <v>1.1000000000000001</v>
      </c>
      <c r="B8" s="208" t="s">
        <v>269</v>
      </c>
      <c r="C8" s="206">
        <v>556099587.67390001</v>
      </c>
      <c r="D8" s="209">
        <v>0.02</v>
      </c>
      <c r="E8" s="205">
        <f>C8*D8</f>
        <v>11121991.753478</v>
      </c>
      <c r="F8" s="206"/>
      <c r="G8" s="206"/>
      <c r="H8" s="206"/>
      <c r="I8" s="206"/>
      <c r="J8" s="206"/>
      <c r="K8" s="206">
        <v>11121991.753478</v>
      </c>
      <c r="L8" s="206"/>
      <c r="M8" s="206"/>
      <c r="N8" s="207">
        <f>SUMPRODUCT($F$6:$M$6,F8:M8)</f>
        <v>11121991.753478</v>
      </c>
    </row>
    <row r="9" spans="1:14" ht="14.25">
      <c r="A9" s="202">
        <v>1.2</v>
      </c>
      <c r="B9" s="208" t="s">
        <v>268</v>
      </c>
      <c r="C9" s="206">
        <v>24244800</v>
      </c>
      <c r="D9" s="209">
        <v>0.05</v>
      </c>
      <c r="E9" s="205">
        <f>C9*D9</f>
        <v>1212240</v>
      </c>
      <c r="F9" s="206"/>
      <c r="G9" s="206"/>
      <c r="H9" s="206"/>
      <c r="I9" s="206"/>
      <c r="J9" s="206"/>
      <c r="K9" s="206">
        <v>1212240</v>
      </c>
      <c r="L9" s="206"/>
      <c r="M9" s="206"/>
      <c r="N9" s="207">
        <f t="shared" ref="N9:N12" si="1">SUMPRODUCT($F$6:$M$6,F9:M9)</f>
        <v>1212240</v>
      </c>
    </row>
    <row r="10" spans="1:14" ht="14.25">
      <c r="A10" s="202">
        <v>1.3</v>
      </c>
      <c r="B10" s="208" t="s">
        <v>267</v>
      </c>
      <c r="C10" s="206">
        <v>0</v>
      </c>
      <c r="D10" s="209">
        <v>0.08</v>
      </c>
      <c r="E10" s="205">
        <f>C10*D10</f>
        <v>0</v>
      </c>
      <c r="F10" s="206"/>
      <c r="G10" s="206"/>
      <c r="H10" s="206"/>
      <c r="I10" s="206"/>
      <c r="J10" s="206"/>
      <c r="K10" s="206"/>
      <c r="L10" s="206"/>
      <c r="M10" s="206"/>
      <c r="N10" s="207">
        <f>SUMPRODUCT($F$6:$M$6,F10:M10)</f>
        <v>0</v>
      </c>
    </row>
    <row r="11" spans="1:14" ht="14.25">
      <c r="A11" s="202">
        <v>1.4</v>
      </c>
      <c r="B11" s="208" t="s">
        <v>266</v>
      </c>
      <c r="C11" s="206">
        <v>0</v>
      </c>
      <c r="D11" s="209">
        <v>0.11</v>
      </c>
      <c r="E11" s="205">
        <f>C11*D11</f>
        <v>0</v>
      </c>
      <c r="F11" s="206"/>
      <c r="G11" s="206"/>
      <c r="H11" s="206"/>
      <c r="I11" s="206"/>
      <c r="J11" s="206"/>
      <c r="K11" s="206"/>
      <c r="L11" s="206"/>
      <c r="M11" s="206"/>
      <c r="N11" s="207">
        <f t="shared" si="1"/>
        <v>0</v>
      </c>
    </row>
    <row r="12" spans="1:14" ht="14.25">
      <c r="A12" s="202">
        <v>1.5</v>
      </c>
      <c r="B12" s="208" t="s">
        <v>265</v>
      </c>
      <c r="C12" s="206">
        <v>0</v>
      </c>
      <c r="D12" s="209">
        <v>0.14000000000000001</v>
      </c>
      <c r="E12" s="205">
        <f>C12*D12</f>
        <v>0</v>
      </c>
      <c r="F12" s="206"/>
      <c r="G12" s="206"/>
      <c r="H12" s="206"/>
      <c r="I12" s="206"/>
      <c r="J12" s="206"/>
      <c r="K12" s="206"/>
      <c r="L12" s="206"/>
      <c r="M12" s="206"/>
      <c r="N12" s="207">
        <f t="shared" si="1"/>
        <v>0</v>
      </c>
    </row>
    <row r="13" spans="1:14" ht="14.25">
      <c r="A13" s="202">
        <v>1.6</v>
      </c>
      <c r="B13" s="210" t="s">
        <v>264</v>
      </c>
      <c r="C13" s="206">
        <v>0</v>
      </c>
      <c r="D13" s="211"/>
      <c r="E13" s="206"/>
      <c r="F13" s="206"/>
      <c r="G13" s="206"/>
      <c r="H13" s="206"/>
      <c r="I13" s="206"/>
      <c r="J13" s="206"/>
      <c r="K13" s="206"/>
      <c r="L13" s="206"/>
      <c r="M13" s="206"/>
      <c r="N13" s="207">
        <f>SUMPRODUCT($F$6:$M$6,F13:M13)</f>
        <v>0</v>
      </c>
    </row>
    <row r="14" spans="1:14" ht="15">
      <c r="A14" s="202">
        <v>2</v>
      </c>
      <c r="B14" s="212" t="s">
        <v>270</v>
      </c>
      <c r="C14" s="204">
        <f>SUM(C15:C20)</f>
        <v>1231836000</v>
      </c>
      <c r="D14" s="197"/>
      <c r="E14" s="205">
        <f t="shared" ref="E14" si="2">SUM(E15:E20)</f>
        <v>25986585</v>
      </c>
      <c r="F14" s="206">
        <v>0</v>
      </c>
      <c r="G14" s="206">
        <v>0</v>
      </c>
      <c r="H14" s="206">
        <v>0</v>
      </c>
      <c r="I14" s="206">
        <v>25332810</v>
      </c>
      <c r="J14" s="206">
        <v>0</v>
      </c>
      <c r="K14" s="206">
        <v>653775</v>
      </c>
      <c r="L14" s="206">
        <v>0</v>
      </c>
      <c r="M14" s="206">
        <v>0</v>
      </c>
      <c r="N14" s="207">
        <f>SUM(N15:N20)</f>
        <v>13320180</v>
      </c>
    </row>
    <row r="15" spans="1:14" ht="14.25">
      <c r="A15" s="202">
        <v>2.1</v>
      </c>
      <c r="B15" s="210" t="s">
        <v>269</v>
      </c>
      <c r="C15" s="206">
        <v>130755000</v>
      </c>
      <c r="D15" s="209">
        <v>5.0000000000000001E-3</v>
      </c>
      <c r="E15" s="205">
        <f>C15*D15</f>
        <v>653775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6">
        <v>653775</v>
      </c>
      <c r="L15" s="206">
        <v>0</v>
      </c>
      <c r="M15" s="206">
        <v>0</v>
      </c>
      <c r="N15" s="207">
        <f>SUMPRODUCT($F$6:$M$6,F15:M15)</f>
        <v>653775</v>
      </c>
    </row>
    <row r="16" spans="1:14" ht="14.25">
      <c r="A16" s="202">
        <v>2.2000000000000002</v>
      </c>
      <c r="B16" s="210" t="s">
        <v>268</v>
      </c>
      <c r="C16" s="206">
        <v>536511000</v>
      </c>
      <c r="D16" s="209">
        <v>0.01</v>
      </c>
      <c r="E16" s="205">
        <f>C16*D16</f>
        <v>5365110</v>
      </c>
      <c r="F16" s="206">
        <v>0</v>
      </c>
      <c r="G16" s="206">
        <v>0</v>
      </c>
      <c r="H16" s="206">
        <v>0</v>
      </c>
      <c r="I16" s="206">
        <v>5365110</v>
      </c>
      <c r="J16" s="206">
        <v>0</v>
      </c>
      <c r="K16" s="206">
        <v>0</v>
      </c>
      <c r="L16" s="206">
        <v>0</v>
      </c>
      <c r="M16" s="206">
        <v>0</v>
      </c>
      <c r="N16" s="207">
        <f t="shared" ref="N16:N20" si="3">SUMPRODUCT($F$6:$M$6,F16:M16)</f>
        <v>2682555</v>
      </c>
    </row>
    <row r="17" spans="1:14" ht="14.25">
      <c r="A17" s="202">
        <v>2.2999999999999998</v>
      </c>
      <c r="B17" s="210" t="s">
        <v>267</v>
      </c>
      <c r="C17" s="206">
        <v>0</v>
      </c>
      <c r="D17" s="209">
        <v>0.02</v>
      </c>
      <c r="E17" s="205">
        <f>C17*D17</f>
        <v>0</v>
      </c>
      <c r="F17" s="206">
        <v>0</v>
      </c>
      <c r="G17" s="206">
        <v>0</v>
      </c>
      <c r="H17" s="206">
        <v>0</v>
      </c>
      <c r="I17" s="206">
        <v>0</v>
      </c>
      <c r="J17" s="206">
        <v>0</v>
      </c>
      <c r="K17" s="206">
        <v>0</v>
      </c>
      <c r="L17" s="206">
        <v>0</v>
      </c>
      <c r="M17" s="206">
        <v>0</v>
      </c>
      <c r="N17" s="207">
        <f t="shared" si="3"/>
        <v>0</v>
      </c>
    </row>
    <row r="18" spans="1:14" ht="14.25">
      <c r="A18" s="202">
        <v>2.4</v>
      </c>
      <c r="B18" s="210" t="s">
        <v>266</v>
      </c>
      <c r="C18" s="206">
        <v>261510000</v>
      </c>
      <c r="D18" s="209">
        <v>0.03</v>
      </c>
      <c r="E18" s="205">
        <f>C18*D18</f>
        <v>7845300</v>
      </c>
      <c r="F18" s="206">
        <v>0</v>
      </c>
      <c r="G18" s="206">
        <v>0</v>
      </c>
      <c r="H18" s="206">
        <v>0</v>
      </c>
      <c r="I18" s="206">
        <v>7845300</v>
      </c>
      <c r="J18" s="206">
        <v>0</v>
      </c>
      <c r="K18" s="206">
        <v>0</v>
      </c>
      <c r="L18" s="206">
        <v>0</v>
      </c>
      <c r="M18" s="206">
        <v>0</v>
      </c>
      <c r="N18" s="207">
        <f t="shared" si="3"/>
        <v>3922650</v>
      </c>
    </row>
    <row r="19" spans="1:14" ht="14.25">
      <c r="A19" s="202">
        <v>2.5</v>
      </c>
      <c r="B19" s="210" t="s">
        <v>265</v>
      </c>
      <c r="C19" s="206">
        <v>303060000</v>
      </c>
      <c r="D19" s="209">
        <v>0.04</v>
      </c>
      <c r="E19" s="205">
        <f>C19*D19</f>
        <v>12122400</v>
      </c>
      <c r="F19" s="206">
        <v>0</v>
      </c>
      <c r="G19" s="206">
        <v>0</v>
      </c>
      <c r="H19" s="206">
        <v>0</v>
      </c>
      <c r="I19" s="206">
        <v>12122400</v>
      </c>
      <c r="J19" s="206">
        <v>0</v>
      </c>
      <c r="K19" s="206">
        <v>0</v>
      </c>
      <c r="L19" s="206">
        <v>0</v>
      </c>
      <c r="M19" s="206">
        <v>0</v>
      </c>
      <c r="N19" s="207">
        <f t="shared" si="3"/>
        <v>6061200</v>
      </c>
    </row>
    <row r="20" spans="1:14" ht="14.25">
      <c r="A20" s="202">
        <v>2.6</v>
      </c>
      <c r="B20" s="210" t="s">
        <v>264</v>
      </c>
      <c r="C20" s="206">
        <v>0</v>
      </c>
      <c r="D20" s="211"/>
      <c r="E20" s="213"/>
      <c r="F20" s="206"/>
      <c r="G20" s="206"/>
      <c r="H20" s="206"/>
      <c r="I20" s="206"/>
      <c r="J20" s="206"/>
      <c r="K20" s="206"/>
      <c r="L20" s="206"/>
      <c r="M20" s="206"/>
      <c r="N20" s="207">
        <f t="shared" si="3"/>
        <v>0</v>
      </c>
    </row>
    <row r="21" spans="1:14" ht="15.75" thickBot="1">
      <c r="A21" s="214"/>
      <c r="B21" s="215" t="s">
        <v>114</v>
      </c>
      <c r="C21" s="190">
        <f>C14+C7</f>
        <v>1812180387.6739001</v>
      </c>
      <c r="D21" s="216"/>
      <c r="E21" s="217">
        <f>E14+E7</f>
        <v>38320816.753477998</v>
      </c>
      <c r="F21" s="218">
        <v>0</v>
      </c>
      <c r="G21" s="218">
        <v>0</v>
      </c>
      <c r="H21" s="218">
        <v>0</v>
      </c>
      <c r="I21" s="218">
        <v>25332810</v>
      </c>
      <c r="J21" s="218">
        <v>0</v>
      </c>
      <c r="K21" s="218">
        <v>12988006.753478</v>
      </c>
      <c r="L21" s="218">
        <v>0</v>
      </c>
      <c r="M21" s="218">
        <v>0</v>
      </c>
      <c r="N21" s="219">
        <f>N14+N7</f>
        <v>25654411.753477998</v>
      </c>
    </row>
    <row r="22" spans="1:14">
      <c r="E22" s="220"/>
      <c r="F22" s="220"/>
      <c r="G22" s="220"/>
      <c r="H22" s="220"/>
      <c r="I22" s="220"/>
      <c r="J22" s="220"/>
      <c r="K22" s="220"/>
      <c r="L22" s="220"/>
      <c r="M22" s="220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zoomScaleNormal="100" workbookViewId="0">
      <pane xSplit="1" ySplit="5" topLeftCell="B6" activePane="bottomRight" state="frozen"/>
      <selection activeCell="B4" sqref="B4"/>
      <selection pane="topRight" activeCell="B4" sqref="B4"/>
      <selection pane="bottomLeft" activeCell="B4" sqref="B4"/>
      <selection pane="bottomRight" activeCell="B6" sqref="B6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5.5703125" style="3" customWidth="1"/>
    <col min="4" max="7" width="15.5703125" style="4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">
        <v>471</v>
      </c>
    </row>
    <row r="2" spans="1:8">
      <c r="A2" s="2" t="s">
        <v>36</v>
      </c>
      <c r="B2" s="470">
        <v>43373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104" t="s">
        <v>6</v>
      </c>
      <c r="E5" s="104" t="s">
        <v>7</v>
      </c>
      <c r="F5" s="104" t="s">
        <v>8</v>
      </c>
      <c r="G5" s="14" t="s">
        <v>9</v>
      </c>
    </row>
    <row r="6" spans="1:8">
      <c r="B6" s="240" t="s">
        <v>147</v>
      </c>
      <c r="C6" s="335"/>
      <c r="D6" s="335"/>
      <c r="E6" s="335"/>
      <c r="F6" s="335"/>
      <c r="G6" s="364"/>
    </row>
    <row r="7" spans="1:8">
      <c r="A7" s="15"/>
      <c r="B7" s="241" t="s">
        <v>141</v>
      </c>
      <c r="C7" s="335"/>
      <c r="D7" s="335"/>
      <c r="E7" s="335"/>
      <c r="F7" s="335"/>
      <c r="G7" s="364"/>
    </row>
    <row r="8" spans="1:8" ht="15">
      <c r="A8" s="407">
        <v>1</v>
      </c>
      <c r="B8" s="16" t="s">
        <v>146</v>
      </c>
      <c r="C8" s="17">
        <v>1182176157.8861947</v>
      </c>
      <c r="D8" s="18">
        <v>1225121613.6500001</v>
      </c>
      <c r="E8" s="18">
        <v>1197214006.8601401</v>
      </c>
      <c r="F8" s="18">
        <v>1141844831.032634</v>
      </c>
      <c r="G8" s="19">
        <v>1090348133.5975978</v>
      </c>
    </row>
    <row r="9" spans="1:8" ht="15">
      <c r="A9" s="407">
        <v>2</v>
      </c>
      <c r="B9" s="16" t="s">
        <v>145</v>
      </c>
      <c r="C9" s="17">
        <v>1182176157.8861947</v>
      </c>
      <c r="D9" s="18">
        <v>1225121613.6500001</v>
      </c>
      <c r="E9" s="18">
        <v>1197214006.8601401</v>
      </c>
      <c r="F9" s="18">
        <v>1141844831.032634</v>
      </c>
      <c r="G9" s="19">
        <v>1090348133.5975978</v>
      </c>
    </row>
    <row r="10" spans="1:8" ht="15">
      <c r="A10" s="407">
        <v>3</v>
      </c>
      <c r="B10" s="16" t="s">
        <v>144</v>
      </c>
      <c r="C10" s="17">
        <v>1703683371.1663351</v>
      </c>
      <c r="D10" s="18">
        <v>1710267237.9730873</v>
      </c>
      <c r="E10" s="18">
        <v>1675475605.5799246</v>
      </c>
      <c r="F10" s="18">
        <v>1643533605.5228853</v>
      </c>
      <c r="G10" s="19">
        <v>1590618008.9949045</v>
      </c>
    </row>
    <row r="11" spans="1:8" ht="15">
      <c r="A11" s="408"/>
      <c r="B11" s="240" t="s">
        <v>143</v>
      </c>
      <c r="C11" s="335"/>
      <c r="D11" s="335"/>
      <c r="E11" s="335"/>
      <c r="F11" s="335"/>
      <c r="G11" s="364"/>
    </row>
    <row r="12" spans="1:8" ht="15" customHeight="1">
      <c r="A12" s="407">
        <v>4</v>
      </c>
      <c r="B12" s="16" t="s">
        <v>276</v>
      </c>
      <c r="C12" s="323">
        <v>10719160829.890156</v>
      </c>
      <c r="D12" s="18">
        <v>9789919046.2620602</v>
      </c>
      <c r="E12" s="18">
        <v>9669736313.9626808</v>
      </c>
      <c r="F12" s="18">
        <v>9192077726.5034771</v>
      </c>
      <c r="G12" s="19">
        <v>9838788841.5815945</v>
      </c>
    </row>
    <row r="13" spans="1:8" ht="15">
      <c r="A13" s="408"/>
      <c r="B13" s="240" t="s">
        <v>142</v>
      </c>
      <c r="C13" s="335"/>
      <c r="D13" s="335"/>
      <c r="E13" s="335"/>
      <c r="F13" s="335"/>
      <c r="G13" s="364"/>
    </row>
    <row r="14" spans="1:8" s="20" customFormat="1" ht="15">
      <c r="A14" s="407"/>
      <c r="B14" s="241" t="s">
        <v>141</v>
      </c>
      <c r="C14" s="324"/>
      <c r="D14" s="18"/>
      <c r="E14" s="18"/>
      <c r="F14" s="18"/>
      <c r="G14" s="19"/>
    </row>
    <row r="15" spans="1:8" ht="15">
      <c r="A15" s="409">
        <v>5</v>
      </c>
      <c r="B15" s="16" t="s">
        <v>405</v>
      </c>
      <c r="C15" s="431">
        <v>0.11028625996446674</v>
      </c>
      <c r="D15" s="432">
        <v>0.1251411383343124</v>
      </c>
      <c r="E15" s="432">
        <v>0.12381040888689125</v>
      </c>
      <c r="F15" s="432">
        <v>0.12422053696743206</v>
      </c>
      <c r="G15" s="433">
        <v>0.1108213776262245</v>
      </c>
    </row>
    <row r="16" spans="1:8" ht="15" customHeight="1">
      <c r="A16" s="409">
        <v>6</v>
      </c>
      <c r="B16" s="16" t="s">
        <v>406</v>
      </c>
      <c r="C16" s="431">
        <v>0.11028625996446674</v>
      </c>
      <c r="D16" s="432">
        <v>0.1251411383343124</v>
      </c>
      <c r="E16" s="432">
        <v>0.12381040888689125</v>
      </c>
      <c r="F16" s="432">
        <v>0.12422053696743206</v>
      </c>
      <c r="G16" s="433">
        <v>0.1108213776262245</v>
      </c>
    </row>
    <row r="17" spans="1:7" ht="15">
      <c r="A17" s="409">
        <v>7</v>
      </c>
      <c r="B17" s="16" t="s">
        <v>407</v>
      </c>
      <c r="C17" s="431">
        <v>0.15893812941173993</v>
      </c>
      <c r="D17" s="432">
        <v>0.17469677020731783</v>
      </c>
      <c r="E17" s="432">
        <v>0.17327004079321276</v>
      </c>
      <c r="F17" s="432">
        <v>0.17879892385854093</v>
      </c>
      <c r="G17" s="433">
        <v>0.16166807059345401</v>
      </c>
    </row>
    <row r="18" spans="1:7" ht="15">
      <c r="A18" s="408"/>
      <c r="B18" s="242" t="s">
        <v>140</v>
      </c>
      <c r="C18" s="434"/>
      <c r="D18" s="434"/>
      <c r="E18" s="434"/>
      <c r="F18" s="434"/>
      <c r="G18" s="435"/>
    </row>
    <row r="19" spans="1:7" ht="15" customHeight="1">
      <c r="A19" s="410">
        <v>8</v>
      </c>
      <c r="B19" s="16" t="s">
        <v>139</v>
      </c>
      <c r="C19" s="436">
        <v>9.5823605069695422E-2</v>
      </c>
      <c r="D19" s="437">
        <v>9.6205257897632082E-2</v>
      </c>
      <c r="E19" s="437">
        <v>9.4599285524036722E-2</v>
      </c>
      <c r="F19" s="437">
        <v>9.5519251825976287E-2</v>
      </c>
      <c r="G19" s="438">
        <v>9.4384505142796352E-2</v>
      </c>
    </row>
    <row r="20" spans="1:7" ht="15">
      <c r="A20" s="410">
        <v>9</v>
      </c>
      <c r="B20" s="16" t="s">
        <v>138</v>
      </c>
      <c r="C20" s="436">
        <v>4.3266127919531668E-2</v>
      </c>
      <c r="D20" s="437">
        <v>4.2588407908828695E-2</v>
      </c>
      <c r="E20" s="437">
        <v>4.1550984994149248E-2</v>
      </c>
      <c r="F20" s="437">
        <v>4.1156223667367188E-2</v>
      </c>
      <c r="G20" s="438">
        <v>4.114308525411061E-2</v>
      </c>
    </row>
    <row r="21" spans="1:7" ht="15">
      <c r="A21" s="410">
        <v>10</v>
      </c>
      <c r="B21" s="16" t="s">
        <v>137</v>
      </c>
      <c r="C21" s="436">
        <v>4.4815358936008201E-2</v>
      </c>
      <c r="D21" s="437">
        <v>4.4694375978161248E-2</v>
      </c>
      <c r="E21" s="437">
        <v>4.3279778769430663E-2</v>
      </c>
      <c r="F21" s="437">
        <v>4.5964930525748328E-2</v>
      </c>
      <c r="G21" s="438">
        <v>4.3803360619104344E-2</v>
      </c>
    </row>
    <row r="22" spans="1:7" ht="15">
      <c r="A22" s="410">
        <v>11</v>
      </c>
      <c r="B22" s="16" t="s">
        <v>136</v>
      </c>
      <c r="C22" s="436">
        <v>5.2557477150163741E-2</v>
      </c>
      <c r="D22" s="437">
        <v>5.3616849988803388E-2</v>
      </c>
      <c r="E22" s="437">
        <v>5.304830052988746E-2</v>
      </c>
      <c r="F22" s="437">
        <v>5.4363028158609092E-2</v>
      </c>
      <c r="G22" s="438">
        <v>5.3241419888685734E-2</v>
      </c>
    </row>
    <row r="23" spans="1:7" ht="15">
      <c r="A23" s="410">
        <v>12</v>
      </c>
      <c r="B23" s="16" t="s">
        <v>282</v>
      </c>
      <c r="C23" s="436">
        <v>1.9722102234672259E-2</v>
      </c>
      <c r="D23" s="437">
        <v>1.8798241457612559E-2</v>
      </c>
      <c r="E23" s="437">
        <v>2.4953165002770315E-2</v>
      </c>
      <c r="F23" s="437">
        <v>3.5308114902758661E-2</v>
      </c>
      <c r="G23" s="438">
        <v>3.7577618304024597E-2</v>
      </c>
    </row>
    <row r="24" spans="1:7" ht="15">
      <c r="A24" s="410">
        <v>13</v>
      </c>
      <c r="B24" s="16" t="s">
        <v>283</v>
      </c>
      <c r="C24" s="436">
        <v>0.18683870500115168</v>
      </c>
      <c r="D24" s="437">
        <v>0.17330993011264134</v>
      </c>
      <c r="E24" s="437">
        <v>0.22989553889421974</v>
      </c>
      <c r="F24" s="437">
        <v>0.31825675030924871</v>
      </c>
      <c r="G24" s="438">
        <v>0.33791890837746108</v>
      </c>
    </row>
    <row r="25" spans="1:7" ht="15">
      <c r="A25" s="408"/>
      <c r="B25" s="242" t="s">
        <v>362</v>
      </c>
      <c r="C25" s="434"/>
      <c r="D25" s="434"/>
      <c r="E25" s="434"/>
      <c r="F25" s="434"/>
      <c r="G25" s="435"/>
    </row>
    <row r="26" spans="1:7" ht="15">
      <c r="A26" s="410">
        <v>14</v>
      </c>
      <c r="B26" s="16" t="s">
        <v>135</v>
      </c>
      <c r="C26" s="436">
        <v>4.898550811554022E-2</v>
      </c>
      <c r="D26" s="437">
        <v>5.1159412262293133E-2</v>
      </c>
      <c r="E26" s="437">
        <v>5.1317327138860565E-2</v>
      </c>
      <c r="F26" s="437">
        <v>6.4157067535760226E-2</v>
      </c>
      <c r="G26" s="438">
        <v>7.2249922361481644E-2</v>
      </c>
    </row>
    <row r="27" spans="1:7" ht="15" customHeight="1">
      <c r="A27" s="410">
        <v>15</v>
      </c>
      <c r="B27" s="16" t="s">
        <v>134</v>
      </c>
      <c r="C27" s="436">
        <v>4.7436224628975142E-2</v>
      </c>
      <c r="D27" s="437">
        <v>4.6954434755992397E-2</v>
      </c>
      <c r="E27" s="437">
        <v>4.6115385187684543E-2</v>
      </c>
      <c r="F27" s="437">
        <v>4.9941673274903134E-2</v>
      </c>
      <c r="G27" s="438">
        <v>5.485732628543296E-2</v>
      </c>
    </row>
    <row r="28" spans="1:7" ht="15">
      <c r="A28" s="410">
        <v>16</v>
      </c>
      <c r="B28" s="16" t="s">
        <v>133</v>
      </c>
      <c r="C28" s="436">
        <v>0.57444459755471589</v>
      </c>
      <c r="D28" s="437">
        <v>0.55097732150471312</v>
      </c>
      <c r="E28" s="437">
        <v>0.55592099691716979</v>
      </c>
      <c r="F28" s="437">
        <v>0.58217206698126511</v>
      </c>
      <c r="G28" s="438">
        <v>0.57532847584286162</v>
      </c>
    </row>
    <row r="29" spans="1:7" ht="15" customHeight="1">
      <c r="A29" s="410">
        <v>17</v>
      </c>
      <c r="B29" s="16" t="s">
        <v>132</v>
      </c>
      <c r="C29" s="436">
        <v>0.52951979394155668</v>
      </c>
      <c r="D29" s="437">
        <v>0.50690288800128169</v>
      </c>
      <c r="E29" s="437">
        <v>0.53456996105865229</v>
      </c>
      <c r="F29" s="437">
        <v>0.54224371353819978</v>
      </c>
      <c r="G29" s="438">
        <v>0.54016094966604122</v>
      </c>
    </row>
    <row r="30" spans="1:7" ht="15">
      <c r="A30" s="410">
        <v>18</v>
      </c>
      <c r="B30" s="16" t="s">
        <v>131</v>
      </c>
      <c r="C30" s="436">
        <v>0.14221341211053068</v>
      </c>
      <c r="D30" s="437">
        <v>5.6557341576988919E-2</v>
      </c>
      <c r="E30" s="437">
        <v>2.309674490744373E-2</v>
      </c>
      <c r="F30" s="437">
        <v>0.1683620442461389</v>
      </c>
      <c r="G30" s="438">
        <v>4.1825636359587769E-2</v>
      </c>
    </row>
    <row r="31" spans="1:7" ht="15" customHeight="1">
      <c r="A31" s="408"/>
      <c r="B31" s="242" t="s">
        <v>363</v>
      </c>
      <c r="C31" s="335"/>
      <c r="D31" s="335"/>
      <c r="E31" s="335"/>
      <c r="F31" s="335"/>
      <c r="G31" s="364"/>
    </row>
    <row r="32" spans="1:7" ht="15" customHeight="1">
      <c r="A32" s="410">
        <v>19</v>
      </c>
      <c r="B32" s="16" t="s">
        <v>130</v>
      </c>
      <c r="C32" s="476">
        <v>0.17566463412057814</v>
      </c>
      <c r="D32" s="429">
        <v>0.21928661916302131</v>
      </c>
      <c r="E32" s="429">
        <v>0.20170165584357908</v>
      </c>
      <c r="F32" s="429">
        <v>0.18206845462345314</v>
      </c>
      <c r="G32" s="430">
        <v>0.22214500984351038</v>
      </c>
    </row>
    <row r="33" spans="1:7" ht="15" customHeight="1">
      <c r="A33" s="410">
        <v>20</v>
      </c>
      <c r="B33" s="16" t="s">
        <v>129</v>
      </c>
      <c r="C33" s="476">
        <v>0.5859035398492739</v>
      </c>
      <c r="D33" s="429">
        <v>0.58973387779642705</v>
      </c>
      <c r="E33" s="429">
        <v>0.61299624877524372</v>
      </c>
      <c r="F33" s="429">
        <v>0.62013798086063254</v>
      </c>
      <c r="G33" s="430">
        <v>0.62703148363305294</v>
      </c>
    </row>
    <row r="34" spans="1:7" ht="15" customHeight="1">
      <c r="A34" s="410">
        <v>21</v>
      </c>
      <c r="B34" s="16" t="s">
        <v>128</v>
      </c>
      <c r="C34" s="476">
        <v>0.27598910030643314</v>
      </c>
      <c r="D34" s="429">
        <v>0.26746462883092498</v>
      </c>
      <c r="E34" s="429">
        <v>0.30518631508771982</v>
      </c>
      <c r="F34" s="429">
        <v>0.30235066888422024</v>
      </c>
      <c r="G34" s="430">
        <v>0.29791571371563758</v>
      </c>
    </row>
    <row r="35" spans="1:7" ht="15" customHeight="1">
      <c r="A35" s="411"/>
      <c r="B35" s="242" t="s">
        <v>409</v>
      </c>
      <c r="C35" s="335"/>
      <c r="D35" s="335"/>
      <c r="E35" s="335"/>
      <c r="F35" s="335"/>
      <c r="G35" s="364"/>
    </row>
    <row r="36" spans="1:7" ht="15">
      <c r="A36" s="410">
        <v>22</v>
      </c>
      <c r="B36" s="16" t="s">
        <v>389</v>
      </c>
      <c r="C36" s="21">
        <v>2708227530.0174785</v>
      </c>
      <c r="D36" s="22">
        <v>2494988213.9973927</v>
      </c>
      <c r="E36" s="22">
        <v>2799115061.3696647</v>
      </c>
      <c r="F36" s="22">
        <v>2451802093.6352</v>
      </c>
      <c r="G36" s="23"/>
    </row>
    <row r="37" spans="1:7" ht="15" customHeight="1">
      <c r="A37" s="410">
        <v>23</v>
      </c>
      <c r="B37" s="16" t="s">
        <v>401</v>
      </c>
      <c r="C37" s="21">
        <v>2323863813.0583134</v>
      </c>
      <c r="D37" s="22">
        <v>2181011236.7643175</v>
      </c>
      <c r="E37" s="22">
        <v>2304061899.4972477</v>
      </c>
      <c r="F37" s="22">
        <v>2181240768.1010337</v>
      </c>
      <c r="G37" s="23"/>
    </row>
    <row r="38" spans="1:7" ht="15.75" thickBot="1">
      <c r="A38" s="412">
        <v>24</v>
      </c>
      <c r="B38" s="243" t="s">
        <v>390</v>
      </c>
      <c r="C38" s="427">
        <v>1.1653985551129713</v>
      </c>
      <c r="D38" s="428">
        <v>1.143959357907244</v>
      </c>
      <c r="E38" s="428">
        <v>1.2148610512505931</v>
      </c>
      <c r="F38" s="428">
        <v>1.124040101162108</v>
      </c>
      <c r="G38" s="24"/>
    </row>
    <row r="39" spans="1:7">
      <c r="A39" s="25"/>
    </row>
    <row r="40" spans="1:7" ht="38.25">
      <c r="B40" s="326" t="s">
        <v>410</v>
      </c>
    </row>
    <row r="41" spans="1:7" ht="51">
      <c r="B41" s="326" t="s">
        <v>408</v>
      </c>
    </row>
    <row r="43" spans="1:7">
      <c r="B43" s="3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workbookViewId="0">
      <pane xSplit="1" ySplit="5" topLeftCell="B6" activePane="bottomRight" state="frozen"/>
      <selection activeCell="B4" sqref="B4"/>
      <selection pane="topRight" activeCell="B4" sqref="B4"/>
      <selection pane="bottomLeft" activeCell="B4" sqref="B4"/>
      <selection pane="bottomRight" activeCell="B6" sqref="B6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5.140625" style="4" customWidth="1"/>
    <col min="4" max="4" width="13.28515625" style="4" customWidth="1"/>
    <col min="5" max="5" width="14.5703125" style="4" customWidth="1"/>
    <col min="6" max="6" width="16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35</v>
      </c>
      <c r="B1" s="3" t="s">
        <v>471</v>
      </c>
    </row>
    <row r="2" spans="1:8">
      <c r="A2" s="2" t="s">
        <v>36</v>
      </c>
      <c r="B2" s="470">
        <v>43373</v>
      </c>
    </row>
    <row r="3" spans="1:8">
      <c r="A3" s="2"/>
    </row>
    <row r="4" spans="1:8" ht="15" thickBot="1">
      <c r="A4" s="26" t="s">
        <v>37</v>
      </c>
      <c r="B4" s="27" t="s">
        <v>38</v>
      </c>
      <c r="C4" s="26"/>
      <c r="D4" s="28"/>
      <c r="E4" s="28"/>
      <c r="F4" s="29"/>
      <c r="G4" s="29"/>
      <c r="H4" s="30" t="s">
        <v>78</v>
      </c>
    </row>
    <row r="5" spans="1:8">
      <c r="A5" s="31"/>
      <c r="B5" s="32"/>
      <c r="C5" s="479" t="s">
        <v>73</v>
      </c>
      <c r="D5" s="480"/>
      <c r="E5" s="481"/>
      <c r="F5" s="479" t="s">
        <v>77</v>
      </c>
      <c r="G5" s="480"/>
      <c r="H5" s="482"/>
    </row>
    <row r="6" spans="1:8">
      <c r="A6" s="33" t="s">
        <v>11</v>
      </c>
      <c r="B6" s="34" t="s">
        <v>39</v>
      </c>
      <c r="C6" s="35" t="s">
        <v>74</v>
      </c>
      <c r="D6" s="35" t="s">
        <v>75</v>
      </c>
      <c r="E6" s="35" t="s">
        <v>76</v>
      </c>
      <c r="F6" s="35" t="s">
        <v>74</v>
      </c>
      <c r="G6" s="35" t="s">
        <v>75</v>
      </c>
      <c r="H6" s="36" t="s">
        <v>76</v>
      </c>
    </row>
    <row r="7" spans="1:8">
      <c r="A7" s="33">
        <v>1</v>
      </c>
      <c r="B7" s="37" t="s">
        <v>40</v>
      </c>
      <c r="C7" s="38">
        <v>196970574.76499999</v>
      </c>
      <c r="D7" s="38">
        <v>226225759.82000002</v>
      </c>
      <c r="E7" s="39">
        <f>C7+D7</f>
        <v>423196334.58500004</v>
      </c>
      <c r="F7" s="40">
        <v>182045685.70000002</v>
      </c>
      <c r="G7" s="41">
        <v>341618880.07999998</v>
      </c>
      <c r="H7" s="42">
        <f>F7+G7</f>
        <v>523664565.77999997</v>
      </c>
    </row>
    <row r="8" spans="1:8">
      <c r="A8" s="33">
        <v>2</v>
      </c>
      <c r="B8" s="37" t="s">
        <v>41</v>
      </c>
      <c r="C8" s="38">
        <v>113837387.33149999</v>
      </c>
      <c r="D8" s="38">
        <v>1202958368.2</v>
      </c>
      <c r="E8" s="39">
        <f t="shared" ref="E8:E19" si="0">C8+D8</f>
        <v>1316795755.5315001</v>
      </c>
      <c r="F8" s="40">
        <v>34429986.461499996</v>
      </c>
      <c r="G8" s="41">
        <v>939495359.42999995</v>
      </c>
      <c r="H8" s="42">
        <f t="shared" ref="H8:H40" si="1">F8+G8</f>
        <v>973925345.8915</v>
      </c>
    </row>
    <row r="9" spans="1:8">
      <c r="A9" s="33">
        <v>3</v>
      </c>
      <c r="B9" s="37" t="s">
        <v>42</v>
      </c>
      <c r="C9" s="38">
        <v>80617.429999999993</v>
      </c>
      <c r="D9" s="38">
        <v>828029205.22000003</v>
      </c>
      <c r="E9" s="39">
        <f t="shared" si="0"/>
        <v>828109822.64999998</v>
      </c>
      <c r="F9" s="40">
        <v>0</v>
      </c>
      <c r="G9" s="41">
        <v>997196655.05999994</v>
      </c>
      <c r="H9" s="42">
        <f t="shared" si="1"/>
        <v>997196655.05999994</v>
      </c>
    </row>
    <row r="10" spans="1:8">
      <c r="A10" s="33">
        <v>4</v>
      </c>
      <c r="B10" s="37" t="s">
        <v>43</v>
      </c>
      <c r="C10" s="38">
        <v>303.24</v>
      </c>
      <c r="D10" s="38">
        <v>0</v>
      </c>
      <c r="E10" s="39">
        <f t="shared" si="0"/>
        <v>303.24</v>
      </c>
      <c r="F10" s="40">
        <v>303.24</v>
      </c>
      <c r="G10" s="41">
        <v>0</v>
      </c>
      <c r="H10" s="42">
        <f t="shared" si="1"/>
        <v>303.24</v>
      </c>
    </row>
    <row r="11" spans="1:8">
      <c r="A11" s="33">
        <v>5</v>
      </c>
      <c r="B11" s="37" t="s">
        <v>44</v>
      </c>
      <c r="C11" s="38">
        <v>1734393534.7431202</v>
      </c>
      <c r="D11" s="38">
        <v>157224217.8118</v>
      </c>
      <c r="E11" s="39">
        <f t="shared" si="0"/>
        <v>1891617752.5549202</v>
      </c>
      <c r="F11" s="40">
        <v>1316192771.4281888</v>
      </c>
      <c r="G11" s="41">
        <v>4630123.8731019013</v>
      </c>
      <c r="H11" s="42">
        <f t="shared" si="1"/>
        <v>1320822895.3012908</v>
      </c>
    </row>
    <row r="12" spans="1:8">
      <c r="A12" s="33">
        <v>6.1</v>
      </c>
      <c r="B12" s="43" t="s">
        <v>45</v>
      </c>
      <c r="C12" s="38">
        <v>3516919700.3500004</v>
      </c>
      <c r="D12" s="38">
        <v>4747385440.9816008</v>
      </c>
      <c r="E12" s="39">
        <f t="shared" si="0"/>
        <v>8264305141.3316011</v>
      </c>
      <c r="F12" s="40">
        <v>2739869195.9899998</v>
      </c>
      <c r="G12" s="41">
        <v>3711868300.2499995</v>
      </c>
      <c r="H12" s="42">
        <f t="shared" si="1"/>
        <v>6451737496.2399998</v>
      </c>
    </row>
    <row r="13" spans="1:8">
      <c r="A13" s="33">
        <v>6.2</v>
      </c>
      <c r="B13" s="43" t="s">
        <v>46</v>
      </c>
      <c r="C13" s="38">
        <v>-169715821.87889999</v>
      </c>
      <c r="D13" s="38">
        <v>-222311613.20770001</v>
      </c>
      <c r="E13" s="39">
        <f t="shared" si="0"/>
        <v>-392027435.08660001</v>
      </c>
      <c r="F13" s="40">
        <v>-123607590.0272</v>
      </c>
      <c r="G13" s="41">
        <v>-230317478.912</v>
      </c>
      <c r="H13" s="42">
        <f t="shared" si="1"/>
        <v>-353925068.93919998</v>
      </c>
    </row>
    <row r="14" spans="1:8">
      <c r="A14" s="33">
        <v>6</v>
      </c>
      <c r="B14" s="37" t="s">
        <v>47</v>
      </c>
      <c r="C14" s="39">
        <f>C12+C13</f>
        <v>3347203878.4711003</v>
      </c>
      <c r="D14" s="39">
        <f>D12+D13</f>
        <v>4525073827.773901</v>
      </c>
      <c r="E14" s="39">
        <f t="shared" si="0"/>
        <v>7872277706.2450008</v>
      </c>
      <c r="F14" s="39">
        <f>F12+F13</f>
        <v>2616261605.9627995</v>
      </c>
      <c r="G14" s="39">
        <f>G12+G13</f>
        <v>3481550821.3379993</v>
      </c>
      <c r="H14" s="42">
        <f t="shared" si="1"/>
        <v>6097812427.3007984</v>
      </c>
    </row>
    <row r="15" spans="1:8">
      <c r="A15" s="33">
        <v>7</v>
      </c>
      <c r="B15" s="37" t="s">
        <v>48</v>
      </c>
      <c r="C15" s="38">
        <v>68787558.670000017</v>
      </c>
      <c r="D15" s="38">
        <v>26318275.022500001</v>
      </c>
      <c r="E15" s="39">
        <f t="shared" si="0"/>
        <v>95105833.692500025</v>
      </c>
      <c r="F15" s="40">
        <v>60228268.910000004</v>
      </c>
      <c r="G15" s="41">
        <v>20303928.655600004</v>
      </c>
      <c r="H15" s="42">
        <f t="shared" si="1"/>
        <v>80532197.565600008</v>
      </c>
    </row>
    <row r="16" spans="1:8">
      <c r="A16" s="33">
        <v>8</v>
      </c>
      <c r="B16" s="37" t="s">
        <v>209</v>
      </c>
      <c r="C16" s="38">
        <v>62489352.873999998</v>
      </c>
      <c r="D16" s="38">
        <v>0</v>
      </c>
      <c r="E16" s="39">
        <f t="shared" si="0"/>
        <v>62489352.873999998</v>
      </c>
      <c r="F16" s="40">
        <v>77194565.796000004</v>
      </c>
      <c r="G16" s="41">
        <v>0</v>
      </c>
      <c r="H16" s="42">
        <f t="shared" si="1"/>
        <v>77194565.796000004</v>
      </c>
    </row>
    <row r="17" spans="1:8">
      <c r="A17" s="33">
        <v>9</v>
      </c>
      <c r="B17" s="37" t="s">
        <v>49</v>
      </c>
      <c r="C17" s="38">
        <v>128637666.84</v>
      </c>
      <c r="D17" s="38">
        <v>1508805</v>
      </c>
      <c r="E17" s="39">
        <f t="shared" si="0"/>
        <v>130146471.84</v>
      </c>
      <c r="F17" s="40">
        <v>122056318.66</v>
      </c>
      <c r="G17" s="41">
        <v>0</v>
      </c>
      <c r="H17" s="42">
        <f t="shared" si="1"/>
        <v>122056318.66</v>
      </c>
    </row>
    <row r="18" spans="1:8">
      <c r="A18" s="33">
        <v>10</v>
      </c>
      <c r="B18" s="37" t="s">
        <v>50</v>
      </c>
      <c r="C18" s="38">
        <v>362409554.82999998</v>
      </c>
      <c r="D18" s="38">
        <v>0</v>
      </c>
      <c r="E18" s="39">
        <f t="shared" si="0"/>
        <v>362409554.82999998</v>
      </c>
      <c r="F18" s="40">
        <v>384513512.33679998</v>
      </c>
      <c r="G18" s="41">
        <v>0</v>
      </c>
      <c r="H18" s="42">
        <f t="shared" si="1"/>
        <v>384513512.33679998</v>
      </c>
    </row>
    <row r="19" spans="1:8">
      <c r="A19" s="33">
        <v>11</v>
      </c>
      <c r="B19" s="37" t="s">
        <v>51</v>
      </c>
      <c r="C19" s="38">
        <v>223213835.31860006</v>
      </c>
      <c r="D19" s="38">
        <v>53482567.439999998</v>
      </c>
      <c r="E19" s="39">
        <f t="shared" si="0"/>
        <v>276696402.75860006</v>
      </c>
      <c r="F19" s="40">
        <v>156101553.97580001</v>
      </c>
      <c r="G19" s="41">
        <v>28694432.199999999</v>
      </c>
      <c r="H19" s="42">
        <f t="shared" si="1"/>
        <v>184795986.1758</v>
      </c>
    </row>
    <row r="20" spans="1:8">
      <c r="A20" s="33">
        <v>12</v>
      </c>
      <c r="B20" s="45" t="s">
        <v>52</v>
      </c>
      <c r="C20" s="39">
        <f>SUM(C7:C11)+SUM(C14:C19)</f>
        <v>6238024264.5133209</v>
      </c>
      <c r="D20" s="39">
        <f>SUM(D7:D11)+SUM(D14:D19)</f>
        <v>7020821026.2882004</v>
      </c>
      <c r="E20" s="39">
        <f>C20+D20</f>
        <v>13258845290.801521</v>
      </c>
      <c r="F20" s="39">
        <f>SUM(F7:F11)+SUM(F14:F19)</f>
        <v>4949024572.4710884</v>
      </c>
      <c r="G20" s="39">
        <f>SUM(G7:G11)+SUM(G14:G19)</f>
        <v>5813490200.6367006</v>
      </c>
      <c r="H20" s="42">
        <f t="shared" si="1"/>
        <v>10762514773.107788</v>
      </c>
    </row>
    <row r="21" spans="1:8">
      <c r="A21" s="33"/>
      <c r="B21" s="34" t="s">
        <v>53</v>
      </c>
      <c r="C21" s="46"/>
      <c r="D21" s="46"/>
      <c r="E21" s="46"/>
      <c r="F21" s="47"/>
      <c r="G21" s="48"/>
      <c r="H21" s="49"/>
    </row>
    <row r="22" spans="1:8">
      <c r="A22" s="33">
        <v>13</v>
      </c>
      <c r="B22" s="37" t="s">
        <v>54</v>
      </c>
      <c r="C22" s="38">
        <v>84545288.420000002</v>
      </c>
      <c r="D22" s="38">
        <v>290671629.64999998</v>
      </c>
      <c r="E22" s="39">
        <f>C22+D22</f>
        <v>375216918.06999999</v>
      </c>
      <c r="F22" s="40">
        <v>122767650.09999999</v>
      </c>
      <c r="G22" s="41">
        <v>213130789.36000001</v>
      </c>
      <c r="H22" s="42">
        <f t="shared" si="1"/>
        <v>335898439.46000004</v>
      </c>
    </row>
    <row r="23" spans="1:8">
      <c r="A23" s="33">
        <v>14</v>
      </c>
      <c r="B23" s="37" t="s">
        <v>55</v>
      </c>
      <c r="C23" s="38">
        <v>804729979.8793</v>
      </c>
      <c r="D23" s="38">
        <v>1212445148.79</v>
      </c>
      <c r="E23" s="39">
        <f t="shared" ref="E23:E40" si="2">C23+D23</f>
        <v>2017175128.6693001</v>
      </c>
      <c r="F23" s="40">
        <v>853824772.3154999</v>
      </c>
      <c r="G23" s="41">
        <v>1158523582.1500001</v>
      </c>
      <c r="H23" s="42">
        <f t="shared" si="1"/>
        <v>2012348354.4654999</v>
      </c>
    </row>
    <row r="24" spans="1:8">
      <c r="A24" s="33">
        <v>15</v>
      </c>
      <c r="B24" s="37" t="s">
        <v>56</v>
      </c>
      <c r="C24" s="38">
        <v>575724250.25119996</v>
      </c>
      <c r="D24" s="38">
        <v>1066397403.99</v>
      </c>
      <c r="E24" s="39">
        <f t="shared" si="2"/>
        <v>1642121654.2412</v>
      </c>
      <c r="F24" s="40">
        <v>376617209.06999999</v>
      </c>
      <c r="G24" s="41">
        <v>817356706.47000003</v>
      </c>
      <c r="H24" s="42">
        <f t="shared" si="1"/>
        <v>1193973915.54</v>
      </c>
    </row>
    <row r="25" spans="1:8">
      <c r="A25" s="33">
        <v>16</v>
      </c>
      <c r="B25" s="37" t="s">
        <v>57</v>
      </c>
      <c r="C25" s="38">
        <v>1338898489.6499999</v>
      </c>
      <c r="D25" s="38">
        <v>2556607373.3399997</v>
      </c>
      <c r="E25" s="39">
        <f t="shared" si="2"/>
        <v>3895505862.9899998</v>
      </c>
      <c r="F25" s="40">
        <v>818476774.16000009</v>
      </c>
      <c r="G25" s="41">
        <v>2123507969.1700001</v>
      </c>
      <c r="H25" s="42">
        <f t="shared" si="1"/>
        <v>2941984743.3299999</v>
      </c>
    </row>
    <row r="26" spans="1:8">
      <c r="A26" s="33">
        <v>17</v>
      </c>
      <c r="B26" s="37" t="s">
        <v>58</v>
      </c>
      <c r="C26" s="46">
        <v>471015000</v>
      </c>
      <c r="D26" s="46">
        <v>1033667640</v>
      </c>
      <c r="E26" s="39">
        <f t="shared" si="2"/>
        <v>1504682640</v>
      </c>
      <c r="F26" s="47">
        <v>526315000</v>
      </c>
      <c r="G26" s="48">
        <v>187816038.80000001</v>
      </c>
      <c r="H26" s="42">
        <f t="shared" si="1"/>
        <v>714131038.79999995</v>
      </c>
    </row>
    <row r="27" spans="1:8">
      <c r="A27" s="33">
        <v>18</v>
      </c>
      <c r="B27" s="37" t="s">
        <v>59</v>
      </c>
      <c r="C27" s="38">
        <v>1559602461.5</v>
      </c>
      <c r="D27" s="38">
        <v>327886014.58399999</v>
      </c>
      <c r="E27" s="39">
        <f t="shared" si="2"/>
        <v>1887488476.0840001</v>
      </c>
      <c r="F27" s="40">
        <v>755298000</v>
      </c>
      <c r="G27" s="41">
        <v>996270941.44179988</v>
      </c>
      <c r="H27" s="42">
        <f t="shared" si="1"/>
        <v>1751568941.4417999</v>
      </c>
    </row>
    <row r="28" spans="1:8">
      <c r="A28" s="33">
        <v>19</v>
      </c>
      <c r="B28" s="37" t="s">
        <v>60</v>
      </c>
      <c r="C28" s="38">
        <v>42865392.869999997</v>
      </c>
      <c r="D28" s="38">
        <v>38281979.710000001</v>
      </c>
      <c r="E28" s="39">
        <f t="shared" si="2"/>
        <v>81147372.579999998</v>
      </c>
      <c r="F28" s="40">
        <v>32954470.690000001</v>
      </c>
      <c r="G28" s="41">
        <v>29500394.529999997</v>
      </c>
      <c r="H28" s="42">
        <f t="shared" si="1"/>
        <v>62454865.219999999</v>
      </c>
    </row>
    <row r="29" spans="1:8">
      <c r="A29" s="33">
        <v>20</v>
      </c>
      <c r="B29" s="37" t="s">
        <v>61</v>
      </c>
      <c r="C29" s="38">
        <v>67026086.603399999</v>
      </c>
      <c r="D29" s="38">
        <v>38374295.048900001</v>
      </c>
      <c r="E29" s="39">
        <f t="shared" si="2"/>
        <v>105400381.6523</v>
      </c>
      <c r="F29" s="40">
        <v>62157025.338089779</v>
      </c>
      <c r="G29" s="41">
        <v>30796173.676400002</v>
      </c>
      <c r="H29" s="42">
        <f t="shared" si="1"/>
        <v>92953199.014489785</v>
      </c>
    </row>
    <row r="30" spans="1:8">
      <c r="A30" s="33">
        <v>21</v>
      </c>
      <c r="B30" s="37" t="s">
        <v>62</v>
      </c>
      <c r="C30" s="38">
        <v>0</v>
      </c>
      <c r="D30" s="38">
        <v>431491500</v>
      </c>
      <c r="E30" s="39">
        <f t="shared" si="2"/>
        <v>431491500</v>
      </c>
      <c r="F30" s="40">
        <v>0</v>
      </c>
      <c r="G30" s="41">
        <v>408655500</v>
      </c>
      <c r="H30" s="42">
        <f t="shared" si="1"/>
        <v>408655500</v>
      </c>
    </row>
    <row r="31" spans="1:8">
      <c r="A31" s="33">
        <v>22</v>
      </c>
      <c r="B31" s="45" t="s">
        <v>63</v>
      </c>
      <c r="C31" s="39">
        <f>SUM(C22:C30)</f>
        <v>4944406949.1738997</v>
      </c>
      <c r="D31" s="39">
        <f>SUM(D22:D30)</f>
        <v>6995822985.1128998</v>
      </c>
      <c r="E31" s="39">
        <f>C31+D31</f>
        <v>11940229934.2868</v>
      </c>
      <c r="F31" s="39">
        <f>SUM(F22:F30)</f>
        <v>3548410901.6735902</v>
      </c>
      <c r="G31" s="39">
        <f>SUM(G22:G30)</f>
        <v>5965558095.5982008</v>
      </c>
      <c r="H31" s="42">
        <f t="shared" si="1"/>
        <v>9513968997.2717915</v>
      </c>
    </row>
    <row r="32" spans="1:8">
      <c r="A32" s="33"/>
      <c r="B32" s="34" t="s">
        <v>64</v>
      </c>
      <c r="C32" s="46"/>
      <c r="D32" s="46"/>
      <c r="E32" s="38"/>
      <c r="F32" s="47"/>
      <c r="G32" s="48"/>
      <c r="H32" s="49"/>
    </row>
    <row r="33" spans="1:8">
      <c r="A33" s="33">
        <v>23</v>
      </c>
      <c r="B33" s="37" t="s">
        <v>65</v>
      </c>
      <c r="C33" s="38">
        <v>27821150.18</v>
      </c>
      <c r="D33" s="46"/>
      <c r="E33" s="39">
        <f t="shared" si="2"/>
        <v>27821150.18</v>
      </c>
      <c r="F33" s="40">
        <v>27821150.18</v>
      </c>
      <c r="G33" s="48">
        <v>0</v>
      </c>
      <c r="H33" s="42">
        <f t="shared" si="1"/>
        <v>27821150.18</v>
      </c>
    </row>
    <row r="34" spans="1:8">
      <c r="A34" s="33">
        <v>24</v>
      </c>
      <c r="B34" s="37" t="s">
        <v>66</v>
      </c>
      <c r="C34" s="38">
        <v>0</v>
      </c>
      <c r="D34" s="46"/>
      <c r="E34" s="39">
        <f t="shared" si="2"/>
        <v>0</v>
      </c>
      <c r="F34" s="40">
        <v>0</v>
      </c>
      <c r="G34" s="48">
        <v>0</v>
      </c>
      <c r="H34" s="42">
        <f t="shared" si="1"/>
        <v>0</v>
      </c>
    </row>
    <row r="35" spans="1:8">
      <c r="A35" s="33">
        <v>25</v>
      </c>
      <c r="B35" s="44" t="s">
        <v>67</v>
      </c>
      <c r="C35" s="38">
        <v>-1184851.2000000002</v>
      </c>
      <c r="D35" s="46"/>
      <c r="E35" s="39">
        <f t="shared" si="2"/>
        <v>-1184851.2000000002</v>
      </c>
      <c r="F35" s="40">
        <v>-1910346.2</v>
      </c>
      <c r="G35" s="48">
        <v>0</v>
      </c>
      <c r="H35" s="42">
        <f t="shared" si="1"/>
        <v>-1910346.2</v>
      </c>
    </row>
    <row r="36" spans="1:8">
      <c r="A36" s="33">
        <v>26</v>
      </c>
      <c r="B36" s="37" t="s">
        <v>68</v>
      </c>
      <c r="C36" s="38">
        <v>153990687.72999999</v>
      </c>
      <c r="D36" s="46"/>
      <c r="E36" s="39">
        <f t="shared" si="2"/>
        <v>153990687.72999999</v>
      </c>
      <c r="F36" s="40">
        <v>202436730.75</v>
      </c>
      <c r="G36" s="48">
        <v>0</v>
      </c>
      <c r="H36" s="42">
        <f t="shared" si="1"/>
        <v>202436730.75</v>
      </c>
    </row>
    <row r="37" spans="1:8">
      <c r="A37" s="33">
        <v>27</v>
      </c>
      <c r="B37" s="37" t="s">
        <v>69</v>
      </c>
      <c r="C37" s="38">
        <v>0</v>
      </c>
      <c r="D37" s="46"/>
      <c r="E37" s="39">
        <f t="shared" si="2"/>
        <v>0</v>
      </c>
      <c r="F37" s="40">
        <v>0</v>
      </c>
      <c r="G37" s="48">
        <v>0</v>
      </c>
      <c r="H37" s="42">
        <f t="shared" si="1"/>
        <v>0</v>
      </c>
    </row>
    <row r="38" spans="1:8">
      <c r="A38" s="33">
        <v>28</v>
      </c>
      <c r="B38" s="37" t="s">
        <v>70</v>
      </c>
      <c r="C38" s="38">
        <v>1101981045.9247224</v>
      </c>
      <c r="D38" s="46"/>
      <c r="E38" s="39">
        <f t="shared" si="2"/>
        <v>1101981045.9247224</v>
      </c>
      <c r="F38" s="40">
        <v>958443276.42599797</v>
      </c>
      <c r="G38" s="48">
        <v>0</v>
      </c>
      <c r="H38" s="42">
        <f t="shared" si="1"/>
        <v>958443276.42599797</v>
      </c>
    </row>
    <row r="39" spans="1:8">
      <c r="A39" s="33">
        <v>29</v>
      </c>
      <c r="B39" s="37" t="s">
        <v>71</v>
      </c>
      <c r="C39" s="38">
        <v>36007323.880000003</v>
      </c>
      <c r="D39" s="46"/>
      <c r="E39" s="39">
        <f t="shared" si="2"/>
        <v>36007323.880000003</v>
      </c>
      <c r="F39" s="40">
        <v>61754964.68</v>
      </c>
      <c r="G39" s="48">
        <v>0</v>
      </c>
      <c r="H39" s="42">
        <f t="shared" si="1"/>
        <v>61754964.68</v>
      </c>
    </row>
    <row r="40" spans="1:8">
      <c r="A40" s="33">
        <v>30</v>
      </c>
      <c r="B40" s="292" t="s">
        <v>277</v>
      </c>
      <c r="C40" s="38">
        <v>1318615356.5147226</v>
      </c>
      <c r="D40" s="46"/>
      <c r="E40" s="39">
        <f t="shared" si="2"/>
        <v>1318615356.5147226</v>
      </c>
      <c r="F40" s="40">
        <v>1248545775.8359981</v>
      </c>
      <c r="G40" s="48">
        <v>0</v>
      </c>
      <c r="H40" s="42">
        <f t="shared" si="1"/>
        <v>1248545775.8359981</v>
      </c>
    </row>
    <row r="41" spans="1:8" ht="15" thickBot="1">
      <c r="A41" s="50">
        <v>31</v>
      </c>
      <c r="B41" s="51" t="s">
        <v>72</v>
      </c>
      <c r="C41" s="52">
        <f>C31+C40</f>
        <v>6263022305.6886225</v>
      </c>
      <c r="D41" s="52">
        <f>D31+D40</f>
        <v>6995822985.1128998</v>
      </c>
      <c r="E41" s="52">
        <f>C41+D41</f>
        <v>13258845290.801521</v>
      </c>
      <c r="F41" s="52">
        <f>F31+F40</f>
        <v>4796956677.5095882</v>
      </c>
      <c r="G41" s="52">
        <f>G31+G40</f>
        <v>5965558095.5982008</v>
      </c>
      <c r="H41" s="53">
        <f>F41+G41</f>
        <v>10762514773.107788</v>
      </c>
    </row>
    <row r="43" spans="1:8">
      <c r="B43" s="54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workbookViewId="0">
      <pane xSplit="1" ySplit="6" topLeftCell="B7" activePane="bottomRight" state="frozen"/>
      <selection activeCell="B4" sqref="B4"/>
      <selection pane="topRight" activeCell="B4" sqref="B4"/>
      <selection pane="bottomLeft" activeCell="B4" sqref="B4"/>
      <selection pane="bottomRight" activeCell="B7" sqref="B7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">
        <v>471</v>
      </c>
      <c r="C1" s="3"/>
    </row>
    <row r="2" spans="1:8">
      <c r="A2" s="2" t="s">
        <v>36</v>
      </c>
      <c r="B2" s="470">
        <v>43373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6" t="s">
        <v>204</v>
      </c>
      <c r="B4" s="244" t="s">
        <v>27</v>
      </c>
      <c r="C4" s="26"/>
      <c r="D4" s="28"/>
      <c r="E4" s="28"/>
      <c r="F4" s="29"/>
      <c r="G4" s="29"/>
      <c r="H4" s="57" t="s">
        <v>78</v>
      </c>
    </row>
    <row r="5" spans="1:8">
      <c r="A5" s="58" t="s">
        <v>11</v>
      </c>
      <c r="B5" s="59"/>
      <c r="C5" s="479" t="s">
        <v>73</v>
      </c>
      <c r="D5" s="480"/>
      <c r="E5" s="481"/>
      <c r="F5" s="479" t="s">
        <v>77</v>
      </c>
      <c r="G5" s="480"/>
      <c r="H5" s="482"/>
    </row>
    <row r="6" spans="1:8">
      <c r="A6" s="60" t="s">
        <v>11</v>
      </c>
      <c r="B6" s="61"/>
      <c r="C6" s="62" t="s">
        <v>74</v>
      </c>
      <c r="D6" s="62" t="s">
        <v>75</v>
      </c>
      <c r="E6" s="62" t="s">
        <v>76</v>
      </c>
      <c r="F6" s="62" t="s">
        <v>74</v>
      </c>
      <c r="G6" s="62" t="s">
        <v>75</v>
      </c>
      <c r="H6" s="63" t="s">
        <v>76</v>
      </c>
    </row>
    <row r="7" spans="1:8">
      <c r="A7" s="64"/>
      <c r="B7" s="244" t="s">
        <v>203</v>
      </c>
      <c r="C7" s="65"/>
      <c r="D7" s="65"/>
      <c r="E7" s="65"/>
      <c r="F7" s="65"/>
      <c r="G7" s="65"/>
      <c r="H7" s="66"/>
    </row>
    <row r="8" spans="1:8">
      <c r="A8" s="64">
        <v>1</v>
      </c>
      <c r="B8" s="67" t="s">
        <v>202</v>
      </c>
      <c r="C8" s="439">
        <v>7858385.8200000003</v>
      </c>
      <c r="D8" s="439">
        <v>15931589.289999999</v>
      </c>
      <c r="E8" s="440">
        <f t="shared" ref="E8:E22" si="0">C8+D8</f>
        <v>23789975.109999999</v>
      </c>
      <c r="F8" s="439">
        <v>4072484.5</v>
      </c>
      <c r="G8" s="439">
        <v>5984828.8499999996</v>
      </c>
      <c r="H8" s="441">
        <f t="shared" ref="H8:H22" si="1">F8+G8</f>
        <v>10057313.35</v>
      </c>
    </row>
    <row r="9" spans="1:8">
      <c r="A9" s="64">
        <v>2</v>
      </c>
      <c r="B9" s="67" t="s">
        <v>201</v>
      </c>
      <c r="C9" s="442">
        <f>C10+C11+C12+C13+C14+C15+C16+C17+C18</f>
        <v>480367283.93822223</v>
      </c>
      <c r="D9" s="442">
        <f>D10+D11+D12+D13+D14+D15+D16+D17+D18</f>
        <v>272040553.29470003</v>
      </c>
      <c r="E9" s="440">
        <f t="shared" si="0"/>
        <v>752407837.23292232</v>
      </c>
      <c r="F9" s="442">
        <f>F10+F11+F12+F13+F14+F15+F16+F17+F18</f>
        <v>360788899.98479813</v>
      </c>
      <c r="G9" s="442">
        <f>G10+G11+G12+G13+G14+G15+G16+G17+G18</f>
        <v>259642161.05559999</v>
      </c>
      <c r="H9" s="441">
        <f t="shared" si="1"/>
        <v>620431061.04039812</v>
      </c>
    </row>
    <row r="10" spans="1:8">
      <c r="A10" s="64">
        <v>2.1</v>
      </c>
      <c r="B10" s="68" t="s">
        <v>200</v>
      </c>
      <c r="C10" s="439">
        <v>8052.72</v>
      </c>
      <c r="D10" s="439">
        <v>0.32</v>
      </c>
      <c r="E10" s="440">
        <f t="shared" si="0"/>
        <v>8053.04</v>
      </c>
      <c r="F10" s="439">
        <v>26990.75</v>
      </c>
      <c r="G10" s="439">
        <v>-92282</v>
      </c>
      <c r="H10" s="441">
        <f t="shared" si="1"/>
        <v>-65291.25</v>
      </c>
    </row>
    <row r="11" spans="1:8">
      <c r="A11" s="64">
        <v>2.2000000000000002</v>
      </c>
      <c r="B11" s="68" t="s">
        <v>199</v>
      </c>
      <c r="C11" s="439">
        <v>43773525.729999997</v>
      </c>
      <c r="D11" s="439">
        <v>79467093.078799993</v>
      </c>
      <c r="E11" s="440">
        <f t="shared" si="0"/>
        <v>123240618.80879998</v>
      </c>
      <c r="F11" s="439">
        <v>34850526.119999997</v>
      </c>
      <c r="G11" s="439">
        <v>72764486.753700003</v>
      </c>
      <c r="H11" s="441">
        <f t="shared" si="1"/>
        <v>107615012.87369999</v>
      </c>
    </row>
    <row r="12" spans="1:8">
      <c r="A12" s="64">
        <v>2.2999999999999998</v>
      </c>
      <c r="B12" s="68" t="s">
        <v>198</v>
      </c>
      <c r="C12" s="439">
        <v>1564793.02</v>
      </c>
      <c r="D12" s="439">
        <v>3528710.2801999999</v>
      </c>
      <c r="E12" s="440">
        <f t="shared" si="0"/>
        <v>5093503.3002000004</v>
      </c>
      <c r="F12" s="439">
        <v>1003170.82</v>
      </c>
      <c r="G12" s="439">
        <v>2375945.1264999998</v>
      </c>
      <c r="H12" s="441">
        <f t="shared" si="1"/>
        <v>3379115.9464999996</v>
      </c>
    </row>
    <row r="13" spans="1:8">
      <c r="A13" s="64">
        <v>2.4</v>
      </c>
      <c r="B13" s="68" t="s">
        <v>197</v>
      </c>
      <c r="C13" s="439">
        <v>4601624.76</v>
      </c>
      <c r="D13" s="439">
        <v>3555211.68</v>
      </c>
      <c r="E13" s="440">
        <f t="shared" si="0"/>
        <v>8156836.4399999995</v>
      </c>
      <c r="F13" s="439">
        <v>2625686.39</v>
      </c>
      <c r="G13" s="439">
        <v>4445959.25</v>
      </c>
      <c r="H13" s="441">
        <f t="shared" si="1"/>
        <v>7071645.6400000006</v>
      </c>
    </row>
    <row r="14" spans="1:8">
      <c r="A14" s="64">
        <v>2.5</v>
      </c>
      <c r="B14" s="68" t="s">
        <v>196</v>
      </c>
      <c r="C14" s="439">
        <v>4488893.37</v>
      </c>
      <c r="D14" s="439">
        <v>17817045.719999999</v>
      </c>
      <c r="E14" s="440">
        <f t="shared" si="0"/>
        <v>22305939.09</v>
      </c>
      <c r="F14" s="439">
        <v>4274423.68</v>
      </c>
      <c r="G14" s="439">
        <v>17763883.550000001</v>
      </c>
      <c r="H14" s="441">
        <f t="shared" si="1"/>
        <v>22038307.23</v>
      </c>
    </row>
    <row r="15" spans="1:8">
      <c r="A15" s="64">
        <v>2.6</v>
      </c>
      <c r="B15" s="68" t="s">
        <v>195</v>
      </c>
      <c r="C15" s="439">
        <v>11311055.83</v>
      </c>
      <c r="D15" s="439">
        <v>39262600.773199998</v>
      </c>
      <c r="E15" s="440">
        <f t="shared" si="0"/>
        <v>50573656.603199996</v>
      </c>
      <c r="F15" s="439">
        <v>6421074.0999999996</v>
      </c>
      <c r="G15" s="439">
        <v>33872501.001500003</v>
      </c>
      <c r="H15" s="441">
        <f t="shared" si="1"/>
        <v>40293575.101500005</v>
      </c>
    </row>
    <row r="16" spans="1:8">
      <c r="A16" s="64">
        <v>2.7</v>
      </c>
      <c r="B16" s="68" t="s">
        <v>194</v>
      </c>
      <c r="C16" s="439">
        <v>4680261.3043999998</v>
      </c>
      <c r="D16" s="439">
        <v>4138341.6220999998</v>
      </c>
      <c r="E16" s="440">
        <f t="shared" si="0"/>
        <v>8818602.9265000001</v>
      </c>
      <c r="F16" s="439">
        <v>6165729.2199999997</v>
      </c>
      <c r="G16" s="439">
        <v>6147226.0582999997</v>
      </c>
      <c r="H16" s="441">
        <f t="shared" si="1"/>
        <v>12312955.278299998</v>
      </c>
    </row>
    <row r="17" spans="1:8">
      <c r="A17" s="64">
        <v>2.8</v>
      </c>
      <c r="B17" s="68" t="s">
        <v>193</v>
      </c>
      <c r="C17" s="439">
        <v>409771348.12822223</v>
      </c>
      <c r="D17" s="439">
        <v>123512224.6346</v>
      </c>
      <c r="E17" s="440">
        <f t="shared" si="0"/>
        <v>533283572.76282221</v>
      </c>
      <c r="F17" s="439">
        <v>304487277.52479815</v>
      </c>
      <c r="G17" s="439">
        <v>121232985.6956</v>
      </c>
      <c r="H17" s="441">
        <f t="shared" si="1"/>
        <v>425720263.22039819</v>
      </c>
    </row>
    <row r="18" spans="1:8">
      <c r="A18" s="64">
        <v>2.9</v>
      </c>
      <c r="B18" s="68" t="s">
        <v>192</v>
      </c>
      <c r="C18" s="439">
        <v>167729.07560000001</v>
      </c>
      <c r="D18" s="439">
        <v>759325.18579999998</v>
      </c>
      <c r="E18" s="440">
        <f t="shared" si="0"/>
        <v>927054.26139999996</v>
      </c>
      <c r="F18" s="439">
        <v>934021.38</v>
      </c>
      <c r="G18" s="439">
        <v>1131455.6200000001</v>
      </c>
      <c r="H18" s="441">
        <f t="shared" si="1"/>
        <v>2065477</v>
      </c>
    </row>
    <row r="19" spans="1:8">
      <c r="A19" s="64">
        <v>3</v>
      </c>
      <c r="B19" s="67" t="s">
        <v>191</v>
      </c>
      <c r="C19" s="439">
        <v>12741346.98</v>
      </c>
      <c r="D19" s="439">
        <v>1836078.69</v>
      </c>
      <c r="E19" s="440">
        <f t="shared" si="0"/>
        <v>14577425.67</v>
      </c>
      <c r="F19" s="439">
        <v>8524497.1899999995</v>
      </c>
      <c r="G19" s="439">
        <v>2062896.73</v>
      </c>
      <c r="H19" s="441">
        <f t="shared" si="1"/>
        <v>10587393.92</v>
      </c>
    </row>
    <row r="20" spans="1:8">
      <c r="A20" s="64">
        <v>4</v>
      </c>
      <c r="B20" s="67" t="s">
        <v>190</v>
      </c>
      <c r="C20" s="439">
        <v>94771130.859999999</v>
      </c>
      <c r="D20" s="439">
        <v>5898480.75</v>
      </c>
      <c r="E20" s="440">
        <f t="shared" si="0"/>
        <v>100669611.61</v>
      </c>
      <c r="F20" s="439">
        <v>76915692.319999993</v>
      </c>
      <c r="G20" s="439">
        <v>2145135.36</v>
      </c>
      <c r="H20" s="441">
        <f t="shared" si="1"/>
        <v>79060827.679999992</v>
      </c>
    </row>
    <row r="21" spans="1:8">
      <c r="A21" s="64">
        <v>5</v>
      </c>
      <c r="B21" s="67" t="s">
        <v>189</v>
      </c>
      <c r="C21" s="439">
        <v>0</v>
      </c>
      <c r="D21" s="439">
        <v>0</v>
      </c>
      <c r="E21" s="440">
        <f t="shared" si="0"/>
        <v>0</v>
      </c>
      <c r="F21" s="439">
        <v>0</v>
      </c>
      <c r="G21" s="439">
        <v>0</v>
      </c>
      <c r="H21" s="441">
        <f t="shared" si="1"/>
        <v>0</v>
      </c>
    </row>
    <row r="22" spans="1:8">
      <c r="A22" s="64">
        <v>6</v>
      </c>
      <c r="B22" s="69" t="s">
        <v>188</v>
      </c>
      <c r="C22" s="442">
        <f>C8+C9+C19+C20+C21</f>
        <v>595738147.59822226</v>
      </c>
      <c r="D22" s="442">
        <f>D8+D9+D19+D20+D21</f>
        <v>295706702.02470005</v>
      </c>
      <c r="E22" s="440">
        <f t="shared" si="0"/>
        <v>891444849.6229223</v>
      </c>
      <c r="F22" s="442">
        <f>F8+F9+F19+F20+F21</f>
        <v>450301573.99479812</v>
      </c>
      <c r="G22" s="442">
        <f>G8+G9+G19+G20+G21</f>
        <v>269835021.99559999</v>
      </c>
      <c r="H22" s="441">
        <f t="shared" si="1"/>
        <v>720136595.99039817</v>
      </c>
    </row>
    <row r="23" spans="1:8">
      <c r="A23" s="64"/>
      <c r="B23" s="244" t="s">
        <v>187</v>
      </c>
      <c r="C23" s="443"/>
      <c r="D23" s="443"/>
      <c r="E23" s="444"/>
      <c r="F23" s="443"/>
      <c r="G23" s="443"/>
      <c r="H23" s="445"/>
    </row>
    <row r="24" spans="1:8">
      <c r="A24" s="64">
        <v>7</v>
      </c>
      <c r="B24" s="67" t="s">
        <v>186</v>
      </c>
      <c r="C24" s="439">
        <v>39305020.939999998</v>
      </c>
      <c r="D24" s="439">
        <v>11454197.17</v>
      </c>
      <c r="E24" s="440">
        <f t="shared" ref="E24:E31" si="2">C24+D24</f>
        <v>50759218.109999999</v>
      </c>
      <c r="F24" s="439">
        <v>36818394.020000003</v>
      </c>
      <c r="G24" s="439">
        <v>10422397.189999999</v>
      </c>
      <c r="H24" s="441">
        <f t="shared" ref="H24:H31" si="3">F24+G24</f>
        <v>47240791.210000001</v>
      </c>
    </row>
    <row r="25" spans="1:8">
      <c r="A25" s="64">
        <v>8</v>
      </c>
      <c r="B25" s="67" t="s">
        <v>185</v>
      </c>
      <c r="C25" s="439">
        <v>68415695.129999995</v>
      </c>
      <c r="D25" s="439">
        <v>59181592.689999998</v>
      </c>
      <c r="E25" s="440">
        <f t="shared" si="2"/>
        <v>127597287.81999999</v>
      </c>
      <c r="F25" s="439">
        <v>32525375.449999999</v>
      </c>
      <c r="G25" s="439">
        <v>65875735.68</v>
      </c>
      <c r="H25" s="441">
        <f t="shared" si="3"/>
        <v>98401111.129999995</v>
      </c>
    </row>
    <row r="26" spans="1:8">
      <c r="A26" s="64">
        <v>9</v>
      </c>
      <c r="B26" s="67" t="s">
        <v>184</v>
      </c>
      <c r="C26" s="439">
        <v>12010304.41</v>
      </c>
      <c r="D26" s="439">
        <v>1453574.01</v>
      </c>
      <c r="E26" s="440">
        <f t="shared" si="2"/>
        <v>13463878.42</v>
      </c>
      <c r="F26" s="439">
        <v>5131217.3600000003</v>
      </c>
      <c r="G26" s="439">
        <v>438922.43</v>
      </c>
      <c r="H26" s="441">
        <f t="shared" si="3"/>
        <v>5570139.79</v>
      </c>
    </row>
    <row r="27" spans="1:8">
      <c r="A27" s="64">
        <v>10</v>
      </c>
      <c r="B27" s="67" t="s">
        <v>183</v>
      </c>
      <c r="C27" s="439">
        <v>45175197.32</v>
      </c>
      <c r="D27" s="439">
        <v>36106243.560000002</v>
      </c>
      <c r="E27" s="440">
        <f t="shared" si="2"/>
        <v>81281440.879999995</v>
      </c>
      <c r="F27" s="439">
        <v>24892595.789999999</v>
      </c>
      <c r="G27" s="439">
        <v>7329959.9299999997</v>
      </c>
      <c r="H27" s="441">
        <f t="shared" si="3"/>
        <v>32222555.719999999</v>
      </c>
    </row>
    <row r="28" spans="1:8">
      <c r="A28" s="64">
        <v>11</v>
      </c>
      <c r="B28" s="67" t="s">
        <v>182</v>
      </c>
      <c r="C28" s="439">
        <v>73005559.129999995</v>
      </c>
      <c r="D28" s="439">
        <v>56396433.659999996</v>
      </c>
      <c r="E28" s="440">
        <f t="shared" si="2"/>
        <v>129401992.78999999</v>
      </c>
      <c r="F28" s="439">
        <v>62376736.159999996</v>
      </c>
      <c r="G28" s="439">
        <v>68102918.319999993</v>
      </c>
      <c r="H28" s="441">
        <f t="shared" si="3"/>
        <v>130479654.47999999</v>
      </c>
    </row>
    <row r="29" spans="1:8">
      <c r="A29" s="64">
        <v>12</v>
      </c>
      <c r="B29" s="67" t="s">
        <v>181</v>
      </c>
      <c r="C29" s="439">
        <v>0</v>
      </c>
      <c r="D29" s="439">
        <v>0</v>
      </c>
      <c r="E29" s="440">
        <f t="shared" si="2"/>
        <v>0</v>
      </c>
      <c r="F29" s="439">
        <v>0</v>
      </c>
      <c r="G29" s="439">
        <v>0</v>
      </c>
      <c r="H29" s="441">
        <f t="shared" si="3"/>
        <v>0</v>
      </c>
    </row>
    <row r="30" spans="1:8">
      <c r="A30" s="64">
        <v>13</v>
      </c>
      <c r="B30" s="70" t="s">
        <v>180</v>
      </c>
      <c r="C30" s="442">
        <f>C24+C25+C26+C27+C28+C29</f>
        <v>237911776.92999998</v>
      </c>
      <c r="D30" s="442">
        <f>D24+D25+D26+D27+D28+D29</f>
        <v>164592041.09</v>
      </c>
      <c r="E30" s="440">
        <f t="shared" si="2"/>
        <v>402503818.01999998</v>
      </c>
      <c r="F30" s="442">
        <f>F24+F25+F26+F27+F28+F29</f>
        <v>161744318.78</v>
      </c>
      <c r="G30" s="442">
        <f>G24+G25+G26+G27+G28+G29</f>
        <v>152169933.55000001</v>
      </c>
      <c r="H30" s="441">
        <f t="shared" si="3"/>
        <v>313914252.33000004</v>
      </c>
    </row>
    <row r="31" spans="1:8">
      <c r="A31" s="64">
        <v>14</v>
      </c>
      <c r="B31" s="70" t="s">
        <v>179</v>
      </c>
      <c r="C31" s="442">
        <f>C22-C30</f>
        <v>357826370.66822231</v>
      </c>
      <c r="D31" s="442">
        <f>D22-D30</f>
        <v>131114660.93470004</v>
      </c>
      <c r="E31" s="440">
        <f t="shared" si="2"/>
        <v>488941031.60292232</v>
      </c>
      <c r="F31" s="442">
        <f>F22-F30</f>
        <v>288557255.21479809</v>
      </c>
      <c r="G31" s="442">
        <f>G22-G30</f>
        <v>117665088.44559997</v>
      </c>
      <c r="H31" s="441">
        <f t="shared" si="3"/>
        <v>406222343.66039807</v>
      </c>
    </row>
    <row r="32" spans="1:8">
      <c r="A32" s="64"/>
      <c r="B32" s="71"/>
      <c r="C32" s="446"/>
      <c r="D32" s="447"/>
      <c r="E32" s="444"/>
      <c r="F32" s="447"/>
      <c r="G32" s="447"/>
      <c r="H32" s="445"/>
    </row>
    <row r="33" spans="1:8">
      <c r="A33" s="64"/>
      <c r="B33" s="71" t="s">
        <v>178</v>
      </c>
      <c r="C33" s="443"/>
      <c r="D33" s="443"/>
      <c r="E33" s="444"/>
      <c r="F33" s="443"/>
      <c r="G33" s="443"/>
      <c r="H33" s="445"/>
    </row>
    <row r="34" spans="1:8">
      <c r="A34" s="64">
        <v>15</v>
      </c>
      <c r="B34" s="72" t="s">
        <v>177</v>
      </c>
      <c r="C34" s="440">
        <f>C35-C36</f>
        <v>90677304.849999994</v>
      </c>
      <c r="D34" s="440">
        <f>D35-D36</f>
        <v>3001917.9299999997</v>
      </c>
      <c r="E34" s="440">
        <f t="shared" ref="E34:E45" si="4">C34+D34</f>
        <v>93679222.780000001</v>
      </c>
      <c r="F34" s="440">
        <f>F35-F36</f>
        <v>80382111.640000001</v>
      </c>
      <c r="G34" s="440">
        <f>G35-G36</f>
        <v>546326.3200000003</v>
      </c>
      <c r="H34" s="440">
        <f t="shared" ref="H34:H45" si="5">F34+G34</f>
        <v>80928437.960000008</v>
      </c>
    </row>
    <row r="35" spans="1:8">
      <c r="A35" s="64">
        <v>15.1</v>
      </c>
      <c r="B35" s="68" t="s">
        <v>176</v>
      </c>
      <c r="C35" s="439">
        <v>116634875.81999999</v>
      </c>
      <c r="D35" s="439">
        <v>37860629.109999999</v>
      </c>
      <c r="E35" s="440">
        <f t="shared" si="4"/>
        <v>154495504.93000001</v>
      </c>
      <c r="F35" s="439">
        <v>98423640.189999998</v>
      </c>
      <c r="G35" s="439">
        <v>30774362.559999999</v>
      </c>
      <c r="H35" s="440">
        <f t="shared" si="5"/>
        <v>129198002.75</v>
      </c>
    </row>
    <row r="36" spans="1:8">
      <c r="A36" s="64">
        <v>15.2</v>
      </c>
      <c r="B36" s="68" t="s">
        <v>175</v>
      </c>
      <c r="C36" s="439">
        <v>25957570.969999999</v>
      </c>
      <c r="D36" s="439">
        <v>34858711.18</v>
      </c>
      <c r="E36" s="440">
        <f t="shared" si="4"/>
        <v>60816282.149999999</v>
      </c>
      <c r="F36" s="439">
        <v>18041528.550000001</v>
      </c>
      <c r="G36" s="439">
        <v>30228036.239999998</v>
      </c>
      <c r="H36" s="440">
        <f t="shared" si="5"/>
        <v>48269564.789999999</v>
      </c>
    </row>
    <row r="37" spans="1:8">
      <c r="A37" s="64">
        <v>16</v>
      </c>
      <c r="B37" s="67" t="s">
        <v>174</v>
      </c>
      <c r="C37" s="439">
        <v>0</v>
      </c>
      <c r="D37" s="439">
        <v>596015.43000000005</v>
      </c>
      <c r="E37" s="440">
        <f t="shared" si="4"/>
        <v>596015.43000000005</v>
      </c>
      <c r="F37" s="439">
        <v>564654.29</v>
      </c>
      <c r="G37" s="439">
        <v>0</v>
      </c>
      <c r="H37" s="440">
        <f t="shared" si="5"/>
        <v>564654.29</v>
      </c>
    </row>
    <row r="38" spans="1:8">
      <c r="A38" s="64">
        <v>17</v>
      </c>
      <c r="B38" s="67" t="s">
        <v>173</v>
      </c>
      <c r="C38" s="439">
        <v>14891.2</v>
      </c>
      <c r="D38" s="439">
        <v>0</v>
      </c>
      <c r="E38" s="440">
        <f t="shared" si="4"/>
        <v>14891.2</v>
      </c>
      <c r="F38" s="439">
        <v>489.29</v>
      </c>
      <c r="G38" s="439">
        <v>0</v>
      </c>
      <c r="H38" s="440">
        <f t="shared" si="5"/>
        <v>489.29</v>
      </c>
    </row>
    <row r="39" spans="1:8">
      <c r="A39" s="64">
        <v>18</v>
      </c>
      <c r="B39" s="67" t="s">
        <v>172</v>
      </c>
      <c r="C39" s="439">
        <v>2082552.05</v>
      </c>
      <c r="D39" s="439">
        <v>-584815.21</v>
      </c>
      <c r="E39" s="440">
        <f t="shared" si="4"/>
        <v>1497736.84</v>
      </c>
      <c r="F39" s="439">
        <v>198580.98</v>
      </c>
      <c r="G39" s="439">
        <v>2173086.56</v>
      </c>
      <c r="H39" s="440">
        <f t="shared" si="5"/>
        <v>2371667.54</v>
      </c>
    </row>
    <row r="40" spans="1:8">
      <c r="A40" s="64">
        <v>19</v>
      </c>
      <c r="B40" s="67" t="s">
        <v>171</v>
      </c>
      <c r="C40" s="439">
        <v>64850781.346000001</v>
      </c>
      <c r="D40" s="439">
        <v>0</v>
      </c>
      <c r="E40" s="440">
        <f t="shared" si="4"/>
        <v>64850781.346000001</v>
      </c>
      <c r="F40" s="439">
        <v>54835959.960000001</v>
      </c>
      <c r="G40" s="439">
        <v>0</v>
      </c>
      <c r="H40" s="440">
        <f t="shared" si="5"/>
        <v>54835959.960000001</v>
      </c>
    </row>
    <row r="41" spans="1:8">
      <c r="A41" s="64">
        <v>20</v>
      </c>
      <c r="B41" s="67" t="s">
        <v>170</v>
      </c>
      <c r="C41" s="439">
        <v>-3313278</v>
      </c>
      <c r="D41" s="439">
        <v>0</v>
      </c>
      <c r="E41" s="440">
        <f t="shared" si="4"/>
        <v>-3313278</v>
      </c>
      <c r="F41" s="439">
        <v>-1535104.68</v>
      </c>
      <c r="G41" s="439">
        <v>0</v>
      </c>
      <c r="H41" s="440">
        <f t="shared" si="5"/>
        <v>-1535104.68</v>
      </c>
    </row>
    <row r="42" spans="1:8">
      <c r="A42" s="64">
        <v>21</v>
      </c>
      <c r="B42" s="67" t="s">
        <v>169</v>
      </c>
      <c r="C42" s="439">
        <v>-1591736.6</v>
      </c>
      <c r="D42" s="439">
        <v>0</v>
      </c>
      <c r="E42" s="440">
        <f t="shared" si="4"/>
        <v>-1591736.6</v>
      </c>
      <c r="F42" s="439">
        <v>2138417.35</v>
      </c>
      <c r="G42" s="439">
        <v>0</v>
      </c>
      <c r="H42" s="440">
        <f t="shared" si="5"/>
        <v>2138417.35</v>
      </c>
    </row>
    <row r="43" spans="1:8">
      <c r="A43" s="64">
        <v>22</v>
      </c>
      <c r="B43" s="67" t="s">
        <v>168</v>
      </c>
      <c r="C43" s="439">
        <v>7595308.96</v>
      </c>
      <c r="D43" s="439">
        <v>12483023.6</v>
      </c>
      <c r="E43" s="440">
        <f t="shared" si="4"/>
        <v>20078332.559999999</v>
      </c>
      <c r="F43" s="439">
        <v>6241813.25</v>
      </c>
      <c r="G43" s="439">
        <v>11060557.59</v>
      </c>
      <c r="H43" s="440">
        <f t="shared" si="5"/>
        <v>17302370.84</v>
      </c>
    </row>
    <row r="44" spans="1:8">
      <c r="A44" s="64">
        <v>23</v>
      </c>
      <c r="B44" s="67" t="s">
        <v>167</v>
      </c>
      <c r="C44" s="439">
        <v>626060.19999999995</v>
      </c>
      <c r="D44" s="439">
        <v>13911930.16</v>
      </c>
      <c r="E44" s="440">
        <f t="shared" si="4"/>
        <v>14537990.359999999</v>
      </c>
      <c r="F44" s="439">
        <v>191389.04</v>
      </c>
      <c r="G44" s="439">
        <v>680378.53</v>
      </c>
      <c r="H44" s="440">
        <f t="shared" si="5"/>
        <v>871767.57000000007</v>
      </c>
    </row>
    <row r="45" spans="1:8">
      <c r="A45" s="64">
        <v>24</v>
      </c>
      <c r="B45" s="70" t="s">
        <v>284</v>
      </c>
      <c r="C45" s="442">
        <f>C34+C37+C38+C39+C40+C41+C42+C43+C44</f>
        <v>160941884.00599998</v>
      </c>
      <c r="D45" s="442">
        <f>D34+D37+D38+D39+D40+D41+D42+D43+D44</f>
        <v>29408071.91</v>
      </c>
      <c r="E45" s="440">
        <f t="shared" si="4"/>
        <v>190349955.91599998</v>
      </c>
      <c r="F45" s="442">
        <f>F34+F37+F38+F39+F40+F41+F42+F43+F44</f>
        <v>143018311.12</v>
      </c>
      <c r="G45" s="442">
        <f>G34+G37+G38+G39+G40+G41+G42+G43+G44</f>
        <v>14460349</v>
      </c>
      <c r="H45" s="440">
        <f t="shared" si="5"/>
        <v>157478660.12</v>
      </c>
    </row>
    <row r="46" spans="1:8">
      <c r="A46" s="64"/>
      <c r="B46" s="244" t="s">
        <v>166</v>
      </c>
      <c r="C46" s="443"/>
      <c r="D46" s="443"/>
      <c r="E46" s="444"/>
      <c r="F46" s="443"/>
      <c r="G46" s="443"/>
      <c r="H46" s="445"/>
    </row>
    <row r="47" spans="1:8">
      <c r="A47" s="64">
        <v>25</v>
      </c>
      <c r="B47" s="67" t="s">
        <v>165</v>
      </c>
      <c r="C47" s="439">
        <v>6212065.1200000001</v>
      </c>
      <c r="D47" s="439">
        <v>17702729.149999999</v>
      </c>
      <c r="E47" s="440">
        <f t="shared" ref="E47:E54" si="6">C47+D47</f>
        <v>23914794.27</v>
      </c>
      <c r="F47" s="439">
        <v>2467019.83</v>
      </c>
      <c r="G47" s="439">
        <v>16748228.560000001</v>
      </c>
      <c r="H47" s="441">
        <f t="shared" ref="H47:H54" si="7">F47+G47</f>
        <v>19215248.390000001</v>
      </c>
    </row>
    <row r="48" spans="1:8">
      <c r="A48" s="64">
        <v>26</v>
      </c>
      <c r="B48" s="67" t="s">
        <v>164</v>
      </c>
      <c r="C48" s="439">
        <v>18324645.120000001</v>
      </c>
      <c r="D48" s="439">
        <v>14263115.050000001</v>
      </c>
      <c r="E48" s="440">
        <f t="shared" si="6"/>
        <v>32587760.170000002</v>
      </c>
      <c r="F48" s="439">
        <v>12377118.17</v>
      </c>
      <c r="G48" s="439">
        <v>8082660.5499999998</v>
      </c>
      <c r="H48" s="441">
        <f t="shared" si="7"/>
        <v>20459778.719999999</v>
      </c>
    </row>
    <row r="49" spans="1:8">
      <c r="A49" s="64">
        <v>27</v>
      </c>
      <c r="B49" s="67" t="s">
        <v>163</v>
      </c>
      <c r="C49" s="439">
        <v>140759543.53</v>
      </c>
      <c r="D49" s="439">
        <v>0</v>
      </c>
      <c r="E49" s="440">
        <f t="shared" si="6"/>
        <v>140759543.53</v>
      </c>
      <c r="F49" s="439">
        <v>125795477.93000001</v>
      </c>
      <c r="G49" s="439">
        <v>0</v>
      </c>
      <c r="H49" s="441">
        <f t="shared" si="7"/>
        <v>125795477.93000001</v>
      </c>
    </row>
    <row r="50" spans="1:8">
      <c r="A50" s="64">
        <v>28</v>
      </c>
      <c r="B50" s="67" t="s">
        <v>162</v>
      </c>
      <c r="C50" s="439">
        <v>6296575.3600000003</v>
      </c>
      <c r="D50" s="439">
        <v>0</v>
      </c>
      <c r="E50" s="440">
        <f t="shared" si="6"/>
        <v>6296575.3600000003</v>
      </c>
      <c r="F50" s="439">
        <v>4789299.99</v>
      </c>
      <c r="G50" s="439">
        <v>0</v>
      </c>
      <c r="H50" s="441">
        <f t="shared" si="7"/>
        <v>4789299.99</v>
      </c>
    </row>
    <row r="51" spans="1:8">
      <c r="A51" s="64">
        <v>29</v>
      </c>
      <c r="B51" s="67" t="s">
        <v>161</v>
      </c>
      <c r="C51" s="439">
        <v>28347756.776000001</v>
      </c>
      <c r="D51" s="439">
        <v>0</v>
      </c>
      <c r="E51" s="440">
        <f t="shared" si="6"/>
        <v>28347756.776000001</v>
      </c>
      <c r="F51" s="439">
        <v>27761214.8332</v>
      </c>
      <c r="G51" s="439">
        <v>0</v>
      </c>
      <c r="H51" s="441">
        <f t="shared" si="7"/>
        <v>27761214.8332</v>
      </c>
    </row>
    <row r="52" spans="1:8">
      <c r="A52" s="64">
        <v>30</v>
      </c>
      <c r="B52" s="67" t="s">
        <v>160</v>
      </c>
      <c r="C52" s="439">
        <v>33193411.940000001</v>
      </c>
      <c r="D52" s="439">
        <v>667252.6</v>
      </c>
      <c r="E52" s="440">
        <f t="shared" si="6"/>
        <v>33860664.539999999</v>
      </c>
      <c r="F52" s="439">
        <v>24162768.170000002</v>
      </c>
      <c r="G52" s="439">
        <v>4330077.0599999996</v>
      </c>
      <c r="H52" s="441">
        <f t="shared" si="7"/>
        <v>28492845.23</v>
      </c>
    </row>
    <row r="53" spans="1:8">
      <c r="A53" s="64">
        <v>31</v>
      </c>
      <c r="B53" s="70" t="s">
        <v>285</v>
      </c>
      <c r="C53" s="442">
        <f>C47+C48+C49+C50+C51+C52</f>
        <v>233133997.84600002</v>
      </c>
      <c r="D53" s="442">
        <f>D47+D48+D49+D50+D51+D52</f>
        <v>32633096.800000001</v>
      </c>
      <c r="E53" s="440">
        <f t="shared" si="6"/>
        <v>265767094.64600003</v>
      </c>
      <c r="F53" s="442">
        <f>F47+F48+F49+F50+F51+F52</f>
        <v>197352898.92320001</v>
      </c>
      <c r="G53" s="442">
        <f>G47+G48+G49+G50+G51+G52</f>
        <v>29160966.169999998</v>
      </c>
      <c r="H53" s="440">
        <f t="shared" si="7"/>
        <v>226513865.0932</v>
      </c>
    </row>
    <row r="54" spans="1:8">
      <c r="A54" s="64">
        <v>32</v>
      </c>
      <c r="B54" s="70" t="s">
        <v>286</v>
      </c>
      <c r="C54" s="442">
        <f>C45-C53</f>
        <v>-72192113.840000033</v>
      </c>
      <c r="D54" s="442">
        <f>D45-D53</f>
        <v>-3225024.8900000006</v>
      </c>
      <c r="E54" s="440">
        <f t="shared" si="6"/>
        <v>-75417138.730000034</v>
      </c>
      <c r="F54" s="442">
        <f>F45-F53</f>
        <v>-54334587.803200006</v>
      </c>
      <c r="G54" s="442">
        <f>G45-G53</f>
        <v>-14700617.169999998</v>
      </c>
      <c r="H54" s="440">
        <f t="shared" si="7"/>
        <v>-69035204.973200008</v>
      </c>
    </row>
    <row r="55" spans="1:8">
      <c r="A55" s="64"/>
      <c r="B55" s="71"/>
      <c r="C55" s="447"/>
      <c r="D55" s="447"/>
      <c r="E55" s="444"/>
      <c r="F55" s="447"/>
      <c r="G55" s="447"/>
      <c r="H55" s="445"/>
    </row>
    <row r="56" spans="1:8">
      <c r="A56" s="64">
        <v>33</v>
      </c>
      <c r="B56" s="70" t="s">
        <v>159</v>
      </c>
      <c r="C56" s="442">
        <f>C31+C54</f>
        <v>285634256.82822227</v>
      </c>
      <c r="D56" s="442">
        <f>D31+D54</f>
        <v>127889636.04470004</v>
      </c>
      <c r="E56" s="440">
        <f>C56+D56</f>
        <v>413523892.8729223</v>
      </c>
      <c r="F56" s="442">
        <f>F31+F54</f>
        <v>234222667.41159809</v>
      </c>
      <c r="G56" s="442">
        <f>G31+G54</f>
        <v>102964471.27559997</v>
      </c>
      <c r="H56" s="441">
        <f>F56+G56</f>
        <v>337187138.68719804</v>
      </c>
    </row>
    <row r="57" spans="1:8">
      <c r="A57" s="64"/>
      <c r="B57" s="71"/>
      <c r="C57" s="447"/>
      <c r="D57" s="447"/>
      <c r="E57" s="444"/>
      <c r="F57" s="447"/>
      <c r="G57" s="447"/>
      <c r="H57" s="445"/>
    </row>
    <row r="58" spans="1:8">
      <c r="A58" s="64">
        <v>34</v>
      </c>
      <c r="B58" s="67" t="s">
        <v>158</v>
      </c>
      <c r="C58" s="439">
        <v>158394354.3502</v>
      </c>
      <c r="D58" s="439"/>
      <c r="E58" s="440">
        <f>C58+D58</f>
        <v>158394354.3502</v>
      </c>
      <c r="F58" s="439">
        <v>8583862.6099999994</v>
      </c>
      <c r="G58" s="439"/>
      <c r="H58" s="441">
        <f>F58+G58</f>
        <v>8583862.6099999994</v>
      </c>
    </row>
    <row r="59" spans="1:8" s="245" customFormat="1">
      <c r="A59" s="64">
        <v>35</v>
      </c>
      <c r="B59" s="67" t="s">
        <v>157</v>
      </c>
      <c r="C59" s="439">
        <v>-463099.99</v>
      </c>
      <c r="D59" s="439"/>
      <c r="E59" s="440">
        <f>C59+D59</f>
        <v>-463099.99</v>
      </c>
      <c r="F59" s="439">
        <v>1794972.12</v>
      </c>
      <c r="G59" s="439"/>
      <c r="H59" s="441">
        <f>F59+G59</f>
        <v>1794972.12</v>
      </c>
    </row>
    <row r="60" spans="1:8">
      <c r="A60" s="64">
        <v>36</v>
      </c>
      <c r="B60" s="67" t="s">
        <v>156</v>
      </c>
      <c r="C60" s="439">
        <v>6258656.4579999996</v>
      </c>
      <c r="D60" s="439"/>
      <c r="E60" s="440">
        <f>C60+D60</f>
        <v>6258656.4579999996</v>
      </c>
      <c r="F60" s="439">
        <v>4628514.6912000002</v>
      </c>
      <c r="G60" s="439"/>
      <c r="H60" s="441">
        <f>F60+G60</f>
        <v>4628514.6912000002</v>
      </c>
    </row>
    <row r="61" spans="1:8">
      <c r="A61" s="64">
        <v>37</v>
      </c>
      <c r="B61" s="70" t="s">
        <v>155</v>
      </c>
      <c r="C61" s="442">
        <f>C58+C59+C60</f>
        <v>164189910.81819999</v>
      </c>
      <c r="D61" s="442">
        <f>D58+D59+D60</f>
        <v>0</v>
      </c>
      <c r="E61" s="440">
        <f>C61+D61</f>
        <v>164189910.81819999</v>
      </c>
      <c r="F61" s="442">
        <f>F58+F59+F60</f>
        <v>15007349.4212</v>
      </c>
      <c r="G61" s="442">
        <f>G58+G59+G60</f>
        <v>0</v>
      </c>
      <c r="H61" s="441">
        <f>F61+G61</f>
        <v>15007349.4212</v>
      </c>
    </row>
    <row r="62" spans="1:8">
      <c r="A62" s="64"/>
      <c r="B62" s="73"/>
      <c r="C62" s="443"/>
      <c r="D62" s="443"/>
      <c r="E62" s="444"/>
      <c r="F62" s="443"/>
      <c r="G62" s="443"/>
      <c r="H62" s="445"/>
    </row>
    <row r="63" spans="1:8">
      <c r="A63" s="64">
        <v>38</v>
      </c>
      <c r="B63" s="74" t="s">
        <v>154</v>
      </c>
      <c r="C63" s="442">
        <f>C56-C61</f>
        <v>121444346.01002228</v>
      </c>
      <c r="D63" s="442">
        <f>D56-D61</f>
        <v>127889636.04470004</v>
      </c>
      <c r="E63" s="440">
        <f>C63+D63</f>
        <v>249333982.05472231</v>
      </c>
      <c r="F63" s="442">
        <f>F56-F61</f>
        <v>219215317.99039808</v>
      </c>
      <c r="G63" s="442">
        <f>G56-G61</f>
        <v>102964471.27559997</v>
      </c>
      <c r="H63" s="441">
        <f>F63+G63</f>
        <v>322179789.26599807</v>
      </c>
    </row>
    <row r="64" spans="1:8">
      <c r="A64" s="60">
        <v>39</v>
      </c>
      <c r="B64" s="67" t="s">
        <v>153</v>
      </c>
      <c r="C64" s="448">
        <v>3466090</v>
      </c>
      <c r="D64" s="448"/>
      <c r="E64" s="440">
        <f>C64+D64</f>
        <v>3466090</v>
      </c>
      <c r="F64" s="448">
        <v>25049606</v>
      </c>
      <c r="G64" s="448"/>
      <c r="H64" s="441">
        <f>F64+G64</f>
        <v>25049606</v>
      </c>
    </row>
    <row r="65" spans="1:8">
      <c r="A65" s="64">
        <v>40</v>
      </c>
      <c r="B65" s="70" t="s">
        <v>152</v>
      </c>
      <c r="C65" s="442">
        <f>C63-C64</f>
        <v>117978256.01002228</v>
      </c>
      <c r="D65" s="442">
        <f>D63-D64</f>
        <v>127889636.04470004</v>
      </c>
      <c r="E65" s="440">
        <f>C65+D65</f>
        <v>245867892.05472231</v>
      </c>
      <c r="F65" s="442">
        <f>F63-F64</f>
        <v>194165711.99039808</v>
      </c>
      <c r="G65" s="442">
        <f>G63-G64</f>
        <v>102964471.27559997</v>
      </c>
      <c r="H65" s="441">
        <f>F65+G65</f>
        <v>297130183.26599807</v>
      </c>
    </row>
    <row r="66" spans="1:8">
      <c r="A66" s="60">
        <v>41</v>
      </c>
      <c r="B66" s="67" t="s">
        <v>151</v>
      </c>
      <c r="C66" s="448">
        <v>-62393617.130000003</v>
      </c>
      <c r="D66" s="448"/>
      <c r="E66" s="440">
        <f>C66+D66</f>
        <v>-62393617.130000003</v>
      </c>
      <c r="F66" s="448">
        <v>-10419794.84</v>
      </c>
      <c r="G66" s="448"/>
      <c r="H66" s="441">
        <f>F66+G66</f>
        <v>-10419794.84</v>
      </c>
    </row>
    <row r="67" spans="1:8" ht="13.5" thickBot="1">
      <c r="A67" s="75">
        <v>42</v>
      </c>
      <c r="B67" s="76" t="s">
        <v>150</v>
      </c>
      <c r="C67" s="449">
        <f>C65+C66</f>
        <v>55584638.88002228</v>
      </c>
      <c r="D67" s="449">
        <f>D65+D66</f>
        <v>127889636.04470004</v>
      </c>
      <c r="E67" s="450">
        <f>C67+D67</f>
        <v>183474274.92472231</v>
      </c>
      <c r="F67" s="449">
        <f>F65+F66</f>
        <v>183745917.15039808</v>
      </c>
      <c r="G67" s="449">
        <f>G65+G66</f>
        <v>102964471.27559997</v>
      </c>
      <c r="H67" s="451">
        <f>F67+G67</f>
        <v>286710388.42599803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Normal="100" workbookViewId="0"/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5.7109375" style="5" customWidth="1"/>
    <col min="9" max="16384" width="9.140625" style="5"/>
  </cols>
  <sheetData>
    <row r="1" spans="1:8">
      <c r="A1" s="2" t="s">
        <v>35</v>
      </c>
      <c r="B1" s="3" t="s">
        <v>471</v>
      </c>
    </row>
    <row r="2" spans="1:8">
      <c r="A2" s="2" t="s">
        <v>36</v>
      </c>
      <c r="B2" s="470">
        <v>43373</v>
      </c>
    </row>
    <row r="3" spans="1:8">
      <c r="A3" s="4"/>
    </row>
    <row r="4" spans="1:8" ht="15" thickBot="1">
      <c r="A4" s="4" t="s">
        <v>79</v>
      </c>
      <c r="B4" s="4"/>
      <c r="C4" s="221"/>
      <c r="D4" s="221"/>
      <c r="E4" s="221"/>
      <c r="F4" s="222"/>
      <c r="G4" s="222"/>
      <c r="H4" s="223" t="s">
        <v>78</v>
      </c>
    </row>
    <row r="5" spans="1:8">
      <c r="A5" s="483" t="s">
        <v>11</v>
      </c>
      <c r="B5" s="485" t="s">
        <v>351</v>
      </c>
      <c r="C5" s="479" t="s">
        <v>73</v>
      </c>
      <c r="D5" s="480"/>
      <c r="E5" s="481"/>
      <c r="F5" s="479" t="s">
        <v>77</v>
      </c>
      <c r="G5" s="480"/>
      <c r="H5" s="482"/>
    </row>
    <row r="6" spans="1:8">
      <c r="A6" s="484"/>
      <c r="B6" s="486"/>
      <c r="C6" s="35" t="s">
        <v>298</v>
      </c>
      <c r="D6" s="35" t="s">
        <v>127</v>
      </c>
      <c r="E6" s="35" t="s">
        <v>114</v>
      </c>
      <c r="F6" s="35" t="s">
        <v>298</v>
      </c>
      <c r="G6" s="35" t="s">
        <v>127</v>
      </c>
      <c r="H6" s="36" t="s">
        <v>114</v>
      </c>
    </row>
    <row r="7" spans="1:8" s="20" customFormat="1">
      <c r="A7" s="224">
        <v>1</v>
      </c>
      <c r="B7" s="225" t="s">
        <v>385</v>
      </c>
      <c r="C7" s="41"/>
      <c r="D7" s="41"/>
      <c r="E7" s="226">
        <f>C7+D7</f>
        <v>0</v>
      </c>
      <c r="F7" s="41"/>
      <c r="G7" s="41"/>
      <c r="H7" s="42">
        <f t="shared" ref="H7:H53" si="0">F7+G7</f>
        <v>0</v>
      </c>
    </row>
    <row r="8" spans="1:8" s="20" customFormat="1">
      <c r="A8" s="224">
        <v>1.1000000000000001</v>
      </c>
      <c r="B8" s="279" t="s">
        <v>316</v>
      </c>
      <c r="C8" s="41">
        <v>250593744.16999999</v>
      </c>
      <c r="D8" s="41">
        <v>378735815.46289998</v>
      </c>
      <c r="E8" s="226">
        <f t="shared" ref="E8:E53" si="1">C8+D8</f>
        <v>629329559.6329</v>
      </c>
      <c r="F8" s="41">
        <v>249304447.81999999</v>
      </c>
      <c r="G8" s="41">
        <v>298399444.2008</v>
      </c>
      <c r="H8" s="42">
        <f t="shared" si="0"/>
        <v>547703892.02079999</v>
      </c>
    </row>
    <row r="9" spans="1:8" s="20" customFormat="1">
      <c r="A9" s="224">
        <v>1.2</v>
      </c>
      <c r="B9" s="279" t="s">
        <v>317</v>
      </c>
      <c r="C9" s="41">
        <v>0</v>
      </c>
      <c r="D9" s="41">
        <v>49994071.799999997</v>
      </c>
      <c r="E9" s="226">
        <f t="shared" si="1"/>
        <v>49994071.799999997</v>
      </c>
      <c r="F9" s="41">
        <v>35000</v>
      </c>
      <c r="G9" s="41">
        <v>79758467.459999993</v>
      </c>
      <c r="H9" s="42">
        <f t="shared" si="0"/>
        <v>79793467.459999993</v>
      </c>
    </row>
    <row r="10" spans="1:8" s="20" customFormat="1">
      <c r="A10" s="224">
        <v>1.3</v>
      </c>
      <c r="B10" s="279" t="s">
        <v>318</v>
      </c>
      <c r="C10" s="41">
        <v>232330764.28</v>
      </c>
      <c r="D10" s="41">
        <v>13096198.760700002</v>
      </c>
      <c r="E10" s="226">
        <f t="shared" si="1"/>
        <v>245426963.04070002</v>
      </c>
      <c r="F10" s="41">
        <v>206409920.84</v>
      </c>
      <c r="G10" s="41">
        <v>13597317.491600007</v>
      </c>
      <c r="H10" s="42">
        <f t="shared" si="0"/>
        <v>220007238.33160001</v>
      </c>
    </row>
    <row r="11" spans="1:8" s="20" customFormat="1">
      <c r="A11" s="224">
        <v>1.4</v>
      </c>
      <c r="B11" s="279" t="s">
        <v>299</v>
      </c>
      <c r="C11" s="41">
        <v>74058277.650000006</v>
      </c>
      <c r="D11" s="41">
        <v>117027873.3522</v>
      </c>
      <c r="E11" s="226">
        <f t="shared" si="1"/>
        <v>191086151.00220001</v>
      </c>
      <c r="F11" s="41">
        <v>63183308.390000001</v>
      </c>
      <c r="G11" s="41">
        <v>106187582.3831</v>
      </c>
      <c r="H11" s="42">
        <f t="shared" si="0"/>
        <v>169370890.77310002</v>
      </c>
    </row>
    <row r="12" spans="1:8" s="20" customFormat="1" ht="29.25" customHeight="1">
      <c r="A12" s="224">
        <v>2</v>
      </c>
      <c r="B12" s="228" t="s">
        <v>320</v>
      </c>
      <c r="C12" s="41">
        <v>0</v>
      </c>
      <c r="D12" s="41">
        <v>0</v>
      </c>
      <c r="E12" s="226">
        <f t="shared" si="1"/>
        <v>0</v>
      </c>
      <c r="F12" s="41">
        <v>0</v>
      </c>
      <c r="G12" s="41">
        <v>0</v>
      </c>
      <c r="H12" s="42">
        <f t="shared" si="0"/>
        <v>0</v>
      </c>
    </row>
    <row r="13" spans="1:8" s="20" customFormat="1" ht="19.899999999999999" customHeight="1">
      <c r="A13" s="224">
        <v>3</v>
      </c>
      <c r="B13" s="228" t="s">
        <v>319</v>
      </c>
      <c r="C13" s="41"/>
      <c r="D13" s="41"/>
      <c r="E13" s="226">
        <f t="shared" si="1"/>
        <v>0</v>
      </c>
      <c r="F13" s="41"/>
      <c r="G13" s="41"/>
      <c r="H13" s="42">
        <f t="shared" si="0"/>
        <v>0</v>
      </c>
    </row>
    <row r="14" spans="1:8" s="20" customFormat="1">
      <c r="A14" s="224">
        <v>3.1</v>
      </c>
      <c r="B14" s="280" t="s">
        <v>300</v>
      </c>
      <c r="C14" s="41">
        <v>1690373054.72</v>
      </c>
      <c r="D14" s="41">
        <v>0</v>
      </c>
      <c r="E14" s="226">
        <f t="shared" si="1"/>
        <v>1690373054.72</v>
      </c>
      <c r="F14" s="41">
        <v>1013645868.28</v>
      </c>
      <c r="G14" s="41">
        <v>23863231.370000001</v>
      </c>
      <c r="H14" s="42">
        <f t="shared" si="0"/>
        <v>1037509099.65</v>
      </c>
    </row>
    <row r="15" spans="1:8" s="20" customFormat="1">
      <c r="A15" s="224">
        <v>3.2</v>
      </c>
      <c r="B15" s="280" t="s">
        <v>301</v>
      </c>
      <c r="C15" s="41"/>
      <c r="D15" s="41"/>
      <c r="E15" s="226">
        <f t="shared" si="1"/>
        <v>0</v>
      </c>
      <c r="F15" s="41"/>
      <c r="G15" s="41"/>
      <c r="H15" s="42">
        <f t="shared" si="0"/>
        <v>0</v>
      </c>
    </row>
    <row r="16" spans="1:8" s="20" customFormat="1">
      <c r="A16" s="224">
        <v>4</v>
      </c>
      <c r="B16" s="283" t="s">
        <v>330</v>
      </c>
      <c r="C16" s="41"/>
      <c r="D16" s="41"/>
      <c r="E16" s="226">
        <f t="shared" si="1"/>
        <v>0</v>
      </c>
      <c r="F16" s="41"/>
      <c r="G16" s="41"/>
      <c r="H16" s="42">
        <f t="shared" si="0"/>
        <v>0</v>
      </c>
    </row>
    <row r="17" spans="1:8" s="20" customFormat="1">
      <c r="A17" s="224">
        <v>4.0999999999999996</v>
      </c>
      <c r="B17" s="280" t="s">
        <v>321</v>
      </c>
      <c r="C17" s="41">
        <v>366250833.11000001</v>
      </c>
      <c r="D17" s="41">
        <v>114013586.17</v>
      </c>
      <c r="E17" s="226">
        <f t="shared" si="1"/>
        <v>480264419.28000003</v>
      </c>
      <c r="F17" s="41">
        <v>993682468.27999997</v>
      </c>
      <c r="G17" s="41">
        <v>23863231.370000001</v>
      </c>
      <c r="H17" s="42">
        <f t="shared" si="0"/>
        <v>1017545699.65</v>
      </c>
    </row>
    <row r="18" spans="1:8" s="20" customFormat="1">
      <c r="A18" s="224">
        <v>4.2</v>
      </c>
      <c r="B18" s="280" t="s">
        <v>315</v>
      </c>
      <c r="C18" s="41">
        <v>98969000.690000027</v>
      </c>
      <c r="D18" s="41">
        <v>195663880.25875795</v>
      </c>
      <c r="E18" s="226">
        <f t="shared" si="1"/>
        <v>294632880.94875801</v>
      </c>
      <c r="F18" s="41">
        <v>106962279.42</v>
      </c>
      <c r="G18" s="41">
        <v>114242484.59480898</v>
      </c>
      <c r="H18" s="42">
        <f t="shared" si="0"/>
        <v>221204764.01480898</v>
      </c>
    </row>
    <row r="19" spans="1:8" s="20" customFormat="1">
      <c r="A19" s="224">
        <v>5</v>
      </c>
      <c r="B19" s="228" t="s">
        <v>329</v>
      </c>
      <c r="C19" s="41"/>
      <c r="D19" s="41"/>
      <c r="E19" s="226">
        <f t="shared" si="1"/>
        <v>0</v>
      </c>
      <c r="F19" s="41"/>
      <c r="G19" s="41"/>
      <c r="H19" s="42">
        <f t="shared" si="0"/>
        <v>0</v>
      </c>
    </row>
    <row r="20" spans="1:8" s="20" customFormat="1">
      <c r="A20" s="224">
        <v>5.0999999999999996</v>
      </c>
      <c r="B20" s="281" t="s">
        <v>304</v>
      </c>
      <c r="C20" s="41">
        <v>82720003.599999994</v>
      </c>
      <c r="D20" s="41">
        <v>244467353.33000001</v>
      </c>
      <c r="E20" s="226">
        <f t="shared" si="1"/>
        <v>327187356.93000001</v>
      </c>
      <c r="F20" s="41">
        <v>46929378.210000001</v>
      </c>
      <c r="G20" s="41">
        <v>183395819.62</v>
      </c>
      <c r="H20" s="42">
        <f t="shared" si="0"/>
        <v>230325197.83000001</v>
      </c>
    </row>
    <row r="21" spans="1:8" s="20" customFormat="1">
      <c r="A21" s="224">
        <v>5.2</v>
      </c>
      <c r="B21" s="281" t="s">
        <v>303</v>
      </c>
      <c r="C21" s="41">
        <v>78179988.359999999</v>
      </c>
      <c r="D21" s="41">
        <v>3042632.46</v>
      </c>
      <c r="E21" s="226">
        <f t="shared" si="1"/>
        <v>81222620.819999993</v>
      </c>
      <c r="F21" s="41">
        <v>61505937.170000002</v>
      </c>
      <c r="G21" s="41">
        <v>6019904.9699999997</v>
      </c>
      <c r="H21" s="42">
        <f t="shared" si="0"/>
        <v>67525842.140000001</v>
      </c>
    </row>
    <row r="22" spans="1:8" s="20" customFormat="1">
      <c r="A22" s="224">
        <v>5.3</v>
      </c>
      <c r="B22" s="281" t="s">
        <v>302</v>
      </c>
      <c r="C22" s="41">
        <v>4318090705.8599997</v>
      </c>
      <c r="D22" s="41">
        <v>7604686891.9800005</v>
      </c>
      <c r="E22" s="226">
        <f t="shared" si="1"/>
        <v>11922777597.84</v>
      </c>
      <c r="F22" s="41">
        <v>2885125221.25</v>
      </c>
      <c r="G22" s="41">
        <v>6217528202.7299995</v>
      </c>
      <c r="H22" s="42">
        <f t="shared" si="0"/>
        <v>9102653423.9799995</v>
      </c>
    </row>
    <row r="23" spans="1:8" s="20" customFormat="1">
      <c r="A23" s="224" t="s">
        <v>20</v>
      </c>
      <c r="B23" s="229" t="s">
        <v>80</v>
      </c>
      <c r="C23" s="41">
        <v>3123179262.5500002</v>
      </c>
      <c r="D23" s="41">
        <v>3888816899.0500002</v>
      </c>
      <c r="E23" s="226">
        <f t="shared" si="1"/>
        <v>7011996161.6000004</v>
      </c>
      <c r="F23" s="41">
        <v>1946092403.04</v>
      </c>
      <c r="G23" s="41">
        <v>3248977910.54</v>
      </c>
      <c r="H23" s="42">
        <f t="shared" si="0"/>
        <v>5195070313.5799999</v>
      </c>
    </row>
    <row r="24" spans="1:8" s="20" customFormat="1">
      <c r="A24" s="224" t="s">
        <v>21</v>
      </c>
      <c r="B24" s="229" t="s">
        <v>81</v>
      </c>
      <c r="C24" s="41">
        <v>837105381.38999999</v>
      </c>
      <c r="D24" s="41">
        <v>2990359857.8000002</v>
      </c>
      <c r="E24" s="226">
        <f t="shared" si="1"/>
        <v>3827465239.1900001</v>
      </c>
      <c r="F24" s="41">
        <v>678851312.38999999</v>
      </c>
      <c r="G24" s="41">
        <v>2348876359.8499999</v>
      </c>
      <c r="H24" s="42">
        <f t="shared" si="0"/>
        <v>3027727672.2399998</v>
      </c>
    </row>
    <row r="25" spans="1:8" s="20" customFormat="1">
      <c r="A25" s="224" t="s">
        <v>22</v>
      </c>
      <c r="B25" s="229" t="s">
        <v>82</v>
      </c>
      <c r="C25" s="41">
        <v>0</v>
      </c>
      <c r="D25" s="41">
        <v>0</v>
      </c>
      <c r="E25" s="226">
        <f t="shared" si="1"/>
        <v>0</v>
      </c>
      <c r="F25" s="41">
        <v>0</v>
      </c>
      <c r="G25" s="41">
        <v>0</v>
      </c>
      <c r="H25" s="42">
        <f t="shared" si="0"/>
        <v>0</v>
      </c>
    </row>
    <row r="26" spans="1:8" s="20" customFormat="1">
      <c r="A26" s="224" t="s">
        <v>23</v>
      </c>
      <c r="B26" s="229" t="s">
        <v>83</v>
      </c>
      <c r="C26" s="41">
        <v>357806061.92000002</v>
      </c>
      <c r="D26" s="41">
        <v>725510135.13</v>
      </c>
      <c r="E26" s="226">
        <f t="shared" si="1"/>
        <v>1083316197.05</v>
      </c>
      <c r="F26" s="41">
        <v>258521458.52000001</v>
      </c>
      <c r="G26" s="41">
        <v>602009198.88999999</v>
      </c>
      <c r="H26" s="42">
        <f t="shared" si="0"/>
        <v>860530657.40999997</v>
      </c>
    </row>
    <row r="27" spans="1:8" s="20" customFormat="1">
      <c r="A27" s="224" t="s">
        <v>24</v>
      </c>
      <c r="B27" s="229" t="s">
        <v>84</v>
      </c>
      <c r="C27" s="41">
        <v>0</v>
      </c>
      <c r="D27" s="41">
        <v>0</v>
      </c>
      <c r="E27" s="226">
        <f t="shared" si="1"/>
        <v>0</v>
      </c>
      <c r="F27" s="41">
        <v>1660047.3</v>
      </c>
      <c r="G27" s="41">
        <v>17664733.449999999</v>
      </c>
      <c r="H27" s="42">
        <f t="shared" si="0"/>
        <v>19324780.75</v>
      </c>
    </row>
    <row r="28" spans="1:8" s="20" customFormat="1">
      <c r="A28" s="224">
        <v>5.4</v>
      </c>
      <c r="B28" s="281" t="s">
        <v>305</v>
      </c>
      <c r="C28" s="41">
        <v>333341388.06999999</v>
      </c>
      <c r="D28" s="41">
        <v>1027977691.39</v>
      </c>
      <c r="E28" s="226">
        <f t="shared" si="1"/>
        <v>1361319079.46</v>
      </c>
      <c r="F28" s="41">
        <v>266426528.58000001</v>
      </c>
      <c r="G28" s="41">
        <v>912719344.42999995</v>
      </c>
      <c r="H28" s="42">
        <f t="shared" si="0"/>
        <v>1179145873.01</v>
      </c>
    </row>
    <row r="29" spans="1:8" s="20" customFormat="1">
      <c r="A29" s="224">
        <v>5.5</v>
      </c>
      <c r="B29" s="281" t="s">
        <v>306</v>
      </c>
      <c r="C29" s="41">
        <v>0</v>
      </c>
      <c r="D29" s="41">
        <v>0</v>
      </c>
      <c r="E29" s="226">
        <f t="shared" si="1"/>
        <v>0</v>
      </c>
      <c r="F29" s="41">
        <v>0</v>
      </c>
      <c r="G29" s="41">
        <v>0</v>
      </c>
      <c r="H29" s="42">
        <f t="shared" si="0"/>
        <v>0</v>
      </c>
    </row>
    <row r="30" spans="1:8" s="20" customFormat="1">
      <c r="A30" s="224">
        <v>5.6</v>
      </c>
      <c r="B30" s="281" t="s">
        <v>307</v>
      </c>
      <c r="C30" s="41">
        <v>139974579.81</v>
      </c>
      <c r="D30" s="41">
        <v>919285609.70000005</v>
      </c>
      <c r="E30" s="226">
        <f t="shared" si="1"/>
        <v>1059260189.51</v>
      </c>
      <c r="F30" s="41">
        <v>155126441.41</v>
      </c>
      <c r="G30" s="41">
        <v>663830715.46000004</v>
      </c>
      <c r="H30" s="42">
        <f t="shared" si="0"/>
        <v>818957156.87</v>
      </c>
    </row>
    <row r="31" spans="1:8" s="20" customFormat="1">
      <c r="A31" s="224">
        <v>5.7</v>
      </c>
      <c r="B31" s="281" t="s">
        <v>84</v>
      </c>
      <c r="C31" s="41">
        <v>1474280803.54</v>
      </c>
      <c r="D31" s="41">
        <v>2783936531.48</v>
      </c>
      <c r="E31" s="226">
        <f t="shared" si="1"/>
        <v>4258217335.02</v>
      </c>
      <c r="F31" s="41">
        <v>1133029750.1600001</v>
      </c>
      <c r="G31" s="41">
        <v>2278809501.8299999</v>
      </c>
      <c r="H31" s="42">
        <f t="shared" si="0"/>
        <v>3411839251.9899998</v>
      </c>
    </row>
    <row r="32" spans="1:8" s="20" customFormat="1">
      <c r="A32" s="224">
        <v>6</v>
      </c>
      <c r="B32" s="228" t="s">
        <v>335</v>
      </c>
      <c r="C32" s="41"/>
      <c r="D32" s="41"/>
      <c r="E32" s="226">
        <f t="shared" si="1"/>
        <v>0</v>
      </c>
      <c r="F32" s="41"/>
      <c r="G32" s="41"/>
      <c r="H32" s="42">
        <f t="shared" si="0"/>
        <v>0</v>
      </c>
    </row>
    <row r="33" spans="1:8" s="20" customFormat="1">
      <c r="A33" s="224">
        <v>6.1</v>
      </c>
      <c r="B33" s="282" t="s">
        <v>325</v>
      </c>
      <c r="C33" s="41">
        <v>204835425.52000001</v>
      </c>
      <c r="D33" s="41">
        <v>683989171.18529999</v>
      </c>
      <c r="E33" s="226">
        <f t="shared" si="1"/>
        <v>888824596.70529997</v>
      </c>
      <c r="F33" s="41">
        <v>94517539.519999996</v>
      </c>
      <c r="G33" s="41">
        <v>92014779.184100002</v>
      </c>
      <c r="H33" s="42">
        <f t="shared" si="0"/>
        <v>186532318.70410001</v>
      </c>
    </row>
    <row r="34" spans="1:8" s="20" customFormat="1">
      <c r="A34" s="224">
        <v>6.2</v>
      </c>
      <c r="B34" s="282" t="s">
        <v>326</v>
      </c>
      <c r="C34" s="41">
        <v>17536638</v>
      </c>
      <c r="D34" s="41">
        <v>862191525.09130001</v>
      </c>
      <c r="E34" s="226">
        <f t="shared" si="1"/>
        <v>879728163.09130001</v>
      </c>
      <c r="F34" s="41">
        <v>43312130</v>
      </c>
      <c r="G34" s="41">
        <v>141216981.2349</v>
      </c>
      <c r="H34" s="42">
        <f t="shared" si="0"/>
        <v>184529111.2349</v>
      </c>
    </row>
    <row r="35" spans="1:8" s="20" customFormat="1">
      <c r="A35" s="224">
        <v>6.3</v>
      </c>
      <c r="B35" s="282" t="s">
        <v>322</v>
      </c>
      <c r="C35" s="41"/>
      <c r="D35" s="41">
        <v>1266010000</v>
      </c>
      <c r="E35" s="226">
        <f t="shared" si="1"/>
        <v>1266010000</v>
      </c>
      <c r="F35" s="41"/>
      <c r="G35" s="41"/>
      <c r="H35" s="42">
        <f t="shared" si="0"/>
        <v>0</v>
      </c>
    </row>
    <row r="36" spans="1:8" s="20" customFormat="1">
      <c r="A36" s="224">
        <v>6.4</v>
      </c>
      <c r="B36" s="282" t="s">
        <v>323</v>
      </c>
      <c r="C36" s="41"/>
      <c r="D36" s="41"/>
      <c r="E36" s="226">
        <f t="shared" si="1"/>
        <v>0</v>
      </c>
      <c r="F36" s="41"/>
      <c r="G36" s="41"/>
      <c r="H36" s="42">
        <f t="shared" si="0"/>
        <v>0</v>
      </c>
    </row>
    <row r="37" spans="1:8" s="20" customFormat="1">
      <c r="A37" s="224">
        <v>6.5</v>
      </c>
      <c r="B37" s="282" t="s">
        <v>324</v>
      </c>
      <c r="C37" s="41"/>
      <c r="D37" s="41">
        <v>12660100</v>
      </c>
      <c r="E37" s="226">
        <f t="shared" si="1"/>
        <v>12660100</v>
      </c>
      <c r="F37" s="41"/>
      <c r="G37" s="41"/>
      <c r="H37" s="42">
        <f t="shared" si="0"/>
        <v>0</v>
      </c>
    </row>
    <row r="38" spans="1:8" s="20" customFormat="1">
      <c r="A38" s="224">
        <v>6.6</v>
      </c>
      <c r="B38" s="282" t="s">
        <v>327</v>
      </c>
      <c r="C38" s="41"/>
      <c r="D38" s="41"/>
      <c r="E38" s="226">
        <f t="shared" si="1"/>
        <v>0</v>
      </c>
      <c r="F38" s="41"/>
      <c r="G38" s="41"/>
      <c r="H38" s="42">
        <f t="shared" si="0"/>
        <v>0</v>
      </c>
    </row>
    <row r="39" spans="1:8" s="20" customFormat="1">
      <c r="A39" s="224">
        <v>6.7</v>
      </c>
      <c r="B39" s="282" t="s">
        <v>328</v>
      </c>
      <c r="C39" s="41"/>
      <c r="D39" s="41"/>
      <c r="E39" s="226">
        <f t="shared" si="1"/>
        <v>0</v>
      </c>
      <c r="F39" s="41"/>
      <c r="G39" s="41"/>
      <c r="H39" s="42">
        <f t="shared" si="0"/>
        <v>0</v>
      </c>
    </row>
    <row r="40" spans="1:8" s="20" customFormat="1">
      <c r="A40" s="224">
        <v>7</v>
      </c>
      <c r="B40" s="228" t="s">
        <v>331</v>
      </c>
      <c r="C40" s="41"/>
      <c r="D40" s="41"/>
      <c r="E40" s="226">
        <f t="shared" si="1"/>
        <v>0</v>
      </c>
      <c r="F40" s="41"/>
      <c r="G40" s="41"/>
      <c r="H40" s="42">
        <f t="shared" si="0"/>
        <v>0</v>
      </c>
    </row>
    <row r="41" spans="1:8" s="20" customFormat="1">
      <c r="A41" s="224">
        <v>7.1</v>
      </c>
      <c r="B41" s="227" t="s">
        <v>332</v>
      </c>
      <c r="C41" s="41">
        <v>28762895.390000001</v>
      </c>
      <c r="D41" s="41">
        <v>16794253.059999999</v>
      </c>
      <c r="E41" s="226">
        <f t="shared" si="1"/>
        <v>45557148.450000003</v>
      </c>
      <c r="F41" s="41">
        <v>23219047.510000002</v>
      </c>
      <c r="G41" s="41">
        <v>14102899.999999996</v>
      </c>
      <c r="H41" s="42">
        <f t="shared" si="0"/>
        <v>37321947.509999998</v>
      </c>
    </row>
    <row r="42" spans="1:8" s="20" customFormat="1" ht="25.5">
      <c r="A42" s="224">
        <v>7.2</v>
      </c>
      <c r="B42" s="227" t="s">
        <v>333</v>
      </c>
      <c r="C42" s="41">
        <v>3335557.56</v>
      </c>
      <c r="D42" s="41">
        <v>866775.65396199992</v>
      </c>
      <c r="E42" s="226">
        <f t="shared" si="1"/>
        <v>4202333.2139619999</v>
      </c>
      <c r="F42" s="41">
        <v>1522260.61</v>
      </c>
      <c r="G42" s="41">
        <v>5630939.4044610001</v>
      </c>
      <c r="H42" s="42">
        <f t="shared" si="0"/>
        <v>7153200.0144610004</v>
      </c>
    </row>
    <row r="43" spans="1:8" s="20" customFormat="1" ht="25.5">
      <c r="A43" s="224">
        <v>7.3</v>
      </c>
      <c r="B43" s="227" t="s">
        <v>336</v>
      </c>
      <c r="C43" s="41">
        <v>323967057.77999997</v>
      </c>
      <c r="D43" s="41">
        <v>199013905.47999999</v>
      </c>
      <c r="E43" s="226">
        <f t="shared" si="1"/>
        <v>522980963.25999999</v>
      </c>
      <c r="F43" s="41">
        <v>276139100.14999998</v>
      </c>
      <c r="G43" s="41">
        <v>155211934.08000001</v>
      </c>
      <c r="H43" s="42">
        <f t="shared" si="0"/>
        <v>431351034.23000002</v>
      </c>
    </row>
    <row r="44" spans="1:8" s="20" customFormat="1" ht="25.5">
      <c r="A44" s="224">
        <v>7.4</v>
      </c>
      <c r="B44" s="227" t="s">
        <v>337</v>
      </c>
      <c r="C44" s="41">
        <v>160790319.61000001</v>
      </c>
      <c r="D44" s="41">
        <v>67188652.346419007</v>
      </c>
      <c r="E44" s="226">
        <f t="shared" si="1"/>
        <v>227978971.95641902</v>
      </c>
      <c r="F44" s="41">
        <v>124115384.82999998</v>
      </c>
      <c r="G44" s="41">
        <v>62189725.597061992</v>
      </c>
      <c r="H44" s="42">
        <f t="shared" si="0"/>
        <v>186305110.42706198</v>
      </c>
    </row>
    <row r="45" spans="1:8" s="20" customFormat="1">
      <c r="A45" s="224">
        <v>8</v>
      </c>
      <c r="B45" s="228" t="s">
        <v>314</v>
      </c>
      <c r="C45" s="41"/>
      <c r="D45" s="41"/>
      <c r="E45" s="226">
        <f t="shared" si="1"/>
        <v>0</v>
      </c>
      <c r="F45" s="41"/>
      <c r="G45" s="41"/>
      <c r="H45" s="42">
        <f t="shared" si="0"/>
        <v>0</v>
      </c>
    </row>
    <row r="46" spans="1:8" s="20" customFormat="1">
      <c r="A46" s="224">
        <v>8.1</v>
      </c>
      <c r="B46" s="280" t="s">
        <v>338</v>
      </c>
      <c r="C46" s="41"/>
      <c r="D46" s="41"/>
      <c r="E46" s="226">
        <f t="shared" si="1"/>
        <v>0</v>
      </c>
      <c r="F46" s="41"/>
      <c r="G46" s="41"/>
      <c r="H46" s="42">
        <f t="shared" si="0"/>
        <v>0</v>
      </c>
    </row>
    <row r="47" spans="1:8" s="20" customFormat="1">
      <c r="A47" s="224">
        <v>8.1999999999999993</v>
      </c>
      <c r="B47" s="280" t="s">
        <v>339</v>
      </c>
      <c r="C47" s="41"/>
      <c r="D47" s="41"/>
      <c r="E47" s="226">
        <f t="shared" si="1"/>
        <v>0</v>
      </c>
      <c r="F47" s="41"/>
      <c r="G47" s="41"/>
      <c r="H47" s="42">
        <f t="shared" si="0"/>
        <v>0</v>
      </c>
    </row>
    <row r="48" spans="1:8" s="20" customFormat="1">
      <c r="A48" s="224">
        <v>8.3000000000000007</v>
      </c>
      <c r="B48" s="280" t="s">
        <v>340</v>
      </c>
      <c r="C48" s="41"/>
      <c r="D48" s="41"/>
      <c r="E48" s="226">
        <f t="shared" si="1"/>
        <v>0</v>
      </c>
      <c r="F48" s="41"/>
      <c r="G48" s="41"/>
      <c r="H48" s="42">
        <f t="shared" si="0"/>
        <v>0</v>
      </c>
    </row>
    <row r="49" spans="1:8" s="20" customFormat="1">
      <c r="A49" s="224">
        <v>8.4</v>
      </c>
      <c r="B49" s="280" t="s">
        <v>341</v>
      </c>
      <c r="C49" s="41"/>
      <c r="D49" s="41"/>
      <c r="E49" s="226">
        <f t="shared" si="1"/>
        <v>0</v>
      </c>
      <c r="F49" s="41"/>
      <c r="G49" s="41"/>
      <c r="H49" s="42">
        <f t="shared" si="0"/>
        <v>0</v>
      </c>
    </row>
    <row r="50" spans="1:8" s="20" customFormat="1">
      <c r="A50" s="224">
        <v>8.5</v>
      </c>
      <c r="B50" s="280" t="s">
        <v>342</v>
      </c>
      <c r="C50" s="41"/>
      <c r="D50" s="41"/>
      <c r="E50" s="226">
        <f t="shared" si="1"/>
        <v>0</v>
      </c>
      <c r="F50" s="41"/>
      <c r="G50" s="41"/>
      <c r="H50" s="42">
        <f t="shared" si="0"/>
        <v>0</v>
      </c>
    </row>
    <row r="51" spans="1:8" s="20" customFormat="1">
      <c r="A51" s="224">
        <v>8.6</v>
      </c>
      <c r="B51" s="280" t="s">
        <v>343</v>
      </c>
      <c r="C51" s="41"/>
      <c r="D51" s="41"/>
      <c r="E51" s="226">
        <f t="shared" si="1"/>
        <v>0</v>
      </c>
      <c r="F51" s="41"/>
      <c r="G51" s="41"/>
      <c r="H51" s="42">
        <f t="shared" si="0"/>
        <v>0</v>
      </c>
    </row>
    <row r="52" spans="1:8" s="20" customFormat="1">
      <c r="A52" s="224">
        <v>8.6999999999999993</v>
      </c>
      <c r="B52" s="280" t="s">
        <v>344</v>
      </c>
      <c r="C52" s="41"/>
      <c r="D52" s="41"/>
      <c r="E52" s="226">
        <f t="shared" si="1"/>
        <v>0</v>
      </c>
      <c r="F52" s="41"/>
      <c r="G52" s="41"/>
      <c r="H52" s="42">
        <f t="shared" si="0"/>
        <v>0</v>
      </c>
    </row>
    <row r="53" spans="1:8" s="20" customFormat="1" ht="15" thickBot="1">
      <c r="A53" s="230">
        <v>9</v>
      </c>
      <c r="B53" s="231" t="s">
        <v>334</v>
      </c>
      <c r="C53" s="232"/>
      <c r="D53" s="232"/>
      <c r="E53" s="233">
        <f t="shared" si="1"/>
        <v>0</v>
      </c>
      <c r="F53" s="232"/>
      <c r="G53" s="232"/>
      <c r="H53" s="53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5" customWidth="1"/>
    <col min="12" max="16384" width="9.140625" style="55"/>
  </cols>
  <sheetData>
    <row r="1" spans="1:8">
      <c r="A1" s="2" t="s">
        <v>35</v>
      </c>
      <c r="B1" s="3" t="s">
        <v>471</v>
      </c>
      <c r="C1" s="3"/>
    </row>
    <row r="2" spans="1:8">
      <c r="A2" s="2" t="s">
        <v>36</v>
      </c>
      <c r="B2" s="470">
        <v>43373</v>
      </c>
      <c r="C2" s="6"/>
      <c r="D2" s="7"/>
      <c r="E2" s="77"/>
      <c r="F2" s="77"/>
      <c r="G2" s="77"/>
      <c r="H2" s="77"/>
    </row>
    <row r="3" spans="1:8">
      <c r="A3" s="2"/>
      <c r="B3" s="3"/>
      <c r="C3" s="6"/>
      <c r="D3" s="7"/>
      <c r="E3" s="77"/>
      <c r="F3" s="77"/>
      <c r="G3" s="77"/>
      <c r="H3" s="77"/>
    </row>
    <row r="4" spans="1:8" ht="15" customHeight="1" thickBot="1">
      <c r="A4" s="7" t="s">
        <v>208</v>
      </c>
      <c r="B4" s="167" t="s">
        <v>308</v>
      </c>
      <c r="D4" s="78" t="s">
        <v>78</v>
      </c>
    </row>
    <row r="5" spans="1:8" ht="15" customHeight="1">
      <c r="A5" s="265" t="s">
        <v>11</v>
      </c>
      <c r="B5" s="266"/>
      <c r="C5" s="399" t="s">
        <v>5</v>
      </c>
      <c r="D5" s="400" t="s">
        <v>6</v>
      </c>
    </row>
    <row r="6" spans="1:8" ht="15" customHeight="1">
      <c r="A6" s="79">
        <v>1</v>
      </c>
      <c r="B6" s="390" t="s">
        <v>312</v>
      </c>
      <c r="C6" s="392">
        <f>C7+C9+C10</f>
        <v>9293337062.4112377</v>
      </c>
      <c r="D6" s="393">
        <f>D7+D9+D10</f>
        <v>8411809945.8469715</v>
      </c>
    </row>
    <row r="7" spans="1:8" ht="15" customHeight="1">
      <c r="A7" s="79">
        <v>1.1000000000000001</v>
      </c>
      <c r="B7" s="390" t="s">
        <v>207</v>
      </c>
      <c r="C7" s="394">
        <v>8870164560.4994526</v>
      </c>
      <c r="D7" s="395">
        <v>8023851336.2922115</v>
      </c>
    </row>
    <row r="8" spans="1:8">
      <c r="A8" s="79" t="s">
        <v>19</v>
      </c>
      <c r="B8" s="390" t="s">
        <v>206</v>
      </c>
      <c r="C8" s="394">
        <v>271894521.95368063</v>
      </c>
      <c r="D8" s="395">
        <v>275894615.03367579</v>
      </c>
    </row>
    <row r="9" spans="1:8" ht="15" customHeight="1">
      <c r="A9" s="79">
        <v>1.2</v>
      </c>
      <c r="B9" s="391" t="s">
        <v>205</v>
      </c>
      <c r="C9" s="394">
        <v>397518090.15830749</v>
      </c>
      <c r="D9" s="395">
        <v>371598394.92344004</v>
      </c>
    </row>
    <row r="10" spans="1:8" ht="15" customHeight="1">
      <c r="A10" s="79">
        <v>1.3</v>
      </c>
      <c r="B10" s="390" t="s">
        <v>33</v>
      </c>
      <c r="C10" s="396">
        <v>25654411.753477998</v>
      </c>
      <c r="D10" s="395">
        <v>16360214.63132</v>
      </c>
    </row>
    <row r="11" spans="1:8" ht="15" customHeight="1">
      <c r="A11" s="79">
        <v>2</v>
      </c>
      <c r="B11" s="390" t="s">
        <v>309</v>
      </c>
      <c r="C11" s="394">
        <v>83222511.22891885</v>
      </c>
      <c r="D11" s="395">
        <v>35507844.165088408</v>
      </c>
    </row>
    <row r="12" spans="1:8" ht="15" customHeight="1">
      <c r="A12" s="79">
        <v>3</v>
      </c>
      <c r="B12" s="390" t="s">
        <v>310</v>
      </c>
      <c r="C12" s="396">
        <v>1342601256.25</v>
      </c>
      <c r="D12" s="395">
        <v>1342601256.25</v>
      </c>
    </row>
    <row r="13" spans="1:8" ht="15" customHeight="1" thickBot="1">
      <c r="A13" s="81">
        <v>4</v>
      </c>
      <c r="B13" s="82" t="s">
        <v>311</v>
      </c>
      <c r="C13" s="397">
        <f>C6+C11+C12</f>
        <v>10719160829.890156</v>
      </c>
      <c r="D13" s="398">
        <f>D6+D11+D12</f>
        <v>9789919046.2620602</v>
      </c>
    </row>
    <row r="14" spans="1:8">
      <c r="B14" s="85"/>
    </row>
    <row r="15" spans="1:8">
      <c r="B15" s="86"/>
    </row>
    <row r="16" spans="1:8">
      <c r="B16" s="86"/>
    </row>
    <row r="17" spans="1:4" ht="11.25">
      <c r="A17" s="55"/>
      <c r="B17" s="55"/>
      <c r="C17" s="55"/>
      <c r="D17" s="55"/>
    </row>
    <row r="18" spans="1:4" ht="11.25">
      <c r="A18" s="55"/>
      <c r="B18" s="55"/>
      <c r="C18" s="55"/>
      <c r="D18" s="55"/>
    </row>
    <row r="19" spans="1:4" ht="11.25">
      <c r="A19" s="55"/>
      <c r="B19" s="55"/>
      <c r="C19" s="55"/>
      <c r="D19" s="55"/>
    </row>
    <row r="20" spans="1:4" ht="11.25">
      <c r="A20" s="55"/>
      <c r="B20" s="55"/>
      <c r="C20" s="55"/>
      <c r="D20" s="55"/>
    </row>
    <row r="21" spans="1:4" ht="11.25">
      <c r="A21" s="55"/>
      <c r="B21" s="55"/>
      <c r="C21" s="55"/>
      <c r="D21" s="55"/>
    </row>
    <row r="22" spans="1:4" ht="11.25">
      <c r="A22" s="55"/>
      <c r="B22" s="55"/>
      <c r="C22" s="55"/>
      <c r="D22" s="55"/>
    </row>
    <row r="23" spans="1:4" ht="11.25">
      <c r="A23" s="55"/>
      <c r="B23" s="55"/>
      <c r="C23" s="55"/>
      <c r="D23" s="55"/>
    </row>
    <row r="24" spans="1:4" ht="11.25">
      <c r="A24" s="55"/>
      <c r="B24" s="55"/>
      <c r="C24" s="55"/>
      <c r="D24" s="55"/>
    </row>
    <row r="25" spans="1:4" ht="11.25">
      <c r="A25" s="55"/>
      <c r="B25" s="55"/>
      <c r="C25" s="55"/>
      <c r="D25" s="55"/>
    </row>
    <row r="26" spans="1:4" ht="11.25">
      <c r="A26" s="55"/>
      <c r="B26" s="55"/>
      <c r="C26" s="55"/>
      <c r="D26" s="55"/>
    </row>
    <row r="27" spans="1:4" ht="11.25">
      <c r="A27" s="55"/>
      <c r="B27" s="55"/>
      <c r="C27" s="55"/>
      <c r="D27" s="55"/>
    </row>
    <row r="28" spans="1:4" ht="11.25">
      <c r="A28" s="55"/>
      <c r="B28" s="55"/>
      <c r="C28" s="55"/>
      <c r="D28" s="55"/>
    </row>
    <row r="29" spans="1:4" ht="11.25">
      <c r="A29" s="55"/>
      <c r="B29" s="55"/>
      <c r="C29" s="55"/>
      <c r="D29" s="5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zoomScaleNormal="100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1" sqref="B1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35</v>
      </c>
      <c r="B1" s="3" t="s">
        <v>471</v>
      </c>
    </row>
    <row r="2" spans="1:8">
      <c r="A2" s="2" t="s">
        <v>36</v>
      </c>
      <c r="B2" s="470">
        <v>43373</v>
      </c>
    </row>
    <row r="4" spans="1:8" ht="16.5" customHeight="1" thickBot="1">
      <c r="A4" s="87" t="s">
        <v>85</v>
      </c>
      <c r="B4" s="88" t="s">
        <v>278</v>
      </c>
      <c r="C4" s="89"/>
    </row>
    <row r="5" spans="1:8">
      <c r="A5" s="90"/>
      <c r="B5" s="487" t="s">
        <v>86</v>
      </c>
      <c r="C5" s="488"/>
    </row>
    <row r="6" spans="1:8">
      <c r="A6" s="91">
        <v>1</v>
      </c>
      <c r="B6" s="471" t="s">
        <v>472</v>
      </c>
      <c r="C6" s="93"/>
    </row>
    <row r="7" spans="1:8">
      <c r="A7" s="91">
        <v>2</v>
      </c>
      <c r="B7" s="471" t="s">
        <v>475</v>
      </c>
      <c r="C7" s="93"/>
    </row>
    <row r="8" spans="1:8">
      <c r="A8" s="91">
        <v>3</v>
      </c>
      <c r="B8" s="471" t="s">
        <v>476</v>
      </c>
      <c r="C8" s="93"/>
    </row>
    <row r="9" spans="1:8">
      <c r="A9" s="91">
        <v>4</v>
      </c>
      <c r="B9" s="471" t="s">
        <v>477</v>
      </c>
      <c r="C9" s="93"/>
    </row>
    <row r="10" spans="1:8">
      <c r="A10" s="91">
        <v>5</v>
      </c>
      <c r="B10" s="471" t="s">
        <v>478</v>
      </c>
      <c r="C10" s="93"/>
    </row>
    <row r="11" spans="1:8">
      <c r="A11" s="91">
        <v>6</v>
      </c>
      <c r="B11" s="471" t="s">
        <v>479</v>
      </c>
      <c r="C11" s="93"/>
    </row>
    <row r="12" spans="1:8">
      <c r="A12" s="91"/>
      <c r="B12" s="92"/>
      <c r="C12" s="93"/>
      <c r="H12" s="94"/>
    </row>
    <row r="13" spans="1:8">
      <c r="A13" s="91"/>
      <c r="B13" s="92"/>
      <c r="C13" s="93"/>
    </row>
    <row r="14" spans="1:8">
      <c r="A14" s="91"/>
      <c r="B14" s="92"/>
      <c r="C14" s="93"/>
    </row>
    <row r="15" spans="1:8">
      <c r="A15" s="91"/>
      <c r="B15" s="92"/>
      <c r="C15" s="93"/>
    </row>
    <row r="16" spans="1:8">
      <c r="A16" s="91"/>
      <c r="B16" s="489"/>
      <c r="C16" s="490"/>
    </row>
    <row r="17" spans="1:3">
      <c r="A17" s="91"/>
      <c r="B17" s="491" t="s">
        <v>87</v>
      </c>
      <c r="C17" s="492"/>
    </row>
    <row r="18" spans="1:3">
      <c r="A18" s="91">
        <v>1</v>
      </c>
      <c r="B18" s="471" t="s">
        <v>473</v>
      </c>
      <c r="C18" s="95"/>
    </row>
    <row r="19" spans="1:3">
      <c r="A19" s="91">
        <v>2</v>
      </c>
      <c r="B19" s="471" t="s">
        <v>480</v>
      </c>
      <c r="C19" s="95"/>
    </row>
    <row r="20" spans="1:3">
      <c r="A20" s="91">
        <v>3</v>
      </c>
      <c r="B20" s="471" t="s">
        <v>481</v>
      </c>
      <c r="C20" s="95"/>
    </row>
    <row r="21" spans="1:3">
      <c r="A21" s="91">
        <v>4</v>
      </c>
      <c r="B21" s="471" t="s">
        <v>482</v>
      </c>
      <c r="C21" s="95"/>
    </row>
    <row r="22" spans="1:3">
      <c r="A22" s="91">
        <v>5</v>
      </c>
      <c r="B22" s="471" t="s">
        <v>483</v>
      </c>
      <c r="C22" s="95"/>
    </row>
    <row r="23" spans="1:3">
      <c r="A23" s="91">
        <v>6</v>
      </c>
      <c r="B23" s="471" t="s">
        <v>484</v>
      </c>
      <c r="C23" s="95"/>
    </row>
    <row r="24" spans="1:3">
      <c r="A24" s="91">
        <v>7</v>
      </c>
      <c r="B24" s="471" t="s">
        <v>485</v>
      </c>
      <c r="C24" s="95"/>
    </row>
    <row r="25" spans="1:3">
      <c r="A25" s="91">
        <v>8</v>
      </c>
      <c r="B25" s="471" t="s">
        <v>486</v>
      </c>
      <c r="C25" s="95"/>
    </row>
    <row r="26" spans="1:3">
      <c r="A26" s="91"/>
      <c r="B26" s="92"/>
      <c r="C26" s="95"/>
    </row>
    <row r="27" spans="1:3" ht="15.75" customHeight="1">
      <c r="A27" s="91"/>
      <c r="B27" s="92"/>
      <c r="C27" s="96"/>
    </row>
    <row r="28" spans="1:3" ht="15.75" customHeight="1">
      <c r="A28" s="91"/>
      <c r="B28" s="92"/>
      <c r="C28" s="96"/>
    </row>
    <row r="29" spans="1:3" ht="30" customHeight="1">
      <c r="A29" s="91"/>
      <c r="B29" s="491" t="s">
        <v>88</v>
      </c>
      <c r="C29" s="492"/>
    </row>
    <row r="30" spans="1:3" ht="15.75">
      <c r="A30" s="91">
        <v>1</v>
      </c>
      <c r="B30" s="472" t="s">
        <v>487</v>
      </c>
      <c r="C30" s="473">
        <v>0.1989356658513397</v>
      </c>
    </row>
    <row r="31" spans="1:3" ht="15.75" customHeight="1">
      <c r="A31" s="91">
        <v>2</v>
      </c>
      <c r="B31" s="474" t="s">
        <v>488</v>
      </c>
      <c r="C31" s="473">
        <v>0.79621004164098175</v>
      </c>
    </row>
    <row r="32" spans="1:3" ht="29.25" customHeight="1">
      <c r="A32" s="91"/>
      <c r="B32" s="491" t="s">
        <v>89</v>
      </c>
      <c r="C32" s="492"/>
    </row>
    <row r="33" spans="1:3">
      <c r="A33" s="91">
        <v>1</v>
      </c>
      <c r="B33" s="471" t="s">
        <v>489</v>
      </c>
      <c r="C33" s="473">
        <v>7.0999999999999994E-2</v>
      </c>
    </row>
    <row r="34" spans="1:3" ht="15" thickBot="1">
      <c r="A34" s="97">
        <v>2</v>
      </c>
      <c r="B34" s="98" t="s">
        <v>490</v>
      </c>
      <c r="C34" s="475">
        <v>0.1989356658513397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="90" zoomScaleNormal="90" workbookViewId="0">
      <pane xSplit="1" ySplit="5" topLeftCell="B6" activePane="bottomRight" state="frozen"/>
      <selection activeCell="B4" sqref="B4"/>
      <selection pane="topRight" activeCell="B4" sqref="B4"/>
      <selection pane="bottomLeft" activeCell="B4" sqref="B4"/>
      <selection pane="bottomRight" activeCell="B4" sqref="B4:E4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15" t="s">
        <v>35</v>
      </c>
      <c r="B1" s="3" t="s">
        <v>471</v>
      </c>
      <c r="C1" s="112"/>
      <c r="D1" s="112"/>
      <c r="E1" s="112"/>
      <c r="F1" s="20"/>
    </row>
    <row r="2" spans="1:7" s="99" customFormat="1" ht="15.75" customHeight="1">
      <c r="A2" s="315" t="s">
        <v>36</v>
      </c>
      <c r="B2" s="470">
        <v>43373</v>
      </c>
    </row>
    <row r="3" spans="1:7" s="99" customFormat="1" ht="15.75" customHeight="1">
      <c r="A3" s="315"/>
    </row>
    <row r="4" spans="1:7" s="99" customFormat="1" ht="15.75" customHeight="1" thickBot="1">
      <c r="A4" s="316" t="s">
        <v>212</v>
      </c>
      <c r="B4" s="497" t="s">
        <v>358</v>
      </c>
      <c r="C4" s="498"/>
      <c r="D4" s="498"/>
      <c r="E4" s="498"/>
    </row>
    <row r="5" spans="1:7" s="103" customFormat="1" ht="17.45" customHeight="1">
      <c r="A5" s="246"/>
      <c r="B5" s="247"/>
      <c r="C5" s="101" t="s">
        <v>0</v>
      </c>
      <c r="D5" s="101" t="s">
        <v>1</v>
      </c>
      <c r="E5" s="102" t="s">
        <v>2</v>
      </c>
    </row>
    <row r="6" spans="1:7" s="20" customFormat="1" ht="14.45" customHeight="1">
      <c r="A6" s="317"/>
      <c r="B6" s="493" t="s">
        <v>365</v>
      </c>
      <c r="C6" s="493" t="s">
        <v>98</v>
      </c>
      <c r="D6" s="495" t="s">
        <v>211</v>
      </c>
      <c r="E6" s="496"/>
      <c r="G6" s="5"/>
    </row>
    <row r="7" spans="1:7" s="20" customFormat="1" ht="99.6" customHeight="1">
      <c r="A7" s="317"/>
      <c r="B7" s="494"/>
      <c r="C7" s="493"/>
      <c r="D7" s="355" t="s">
        <v>210</v>
      </c>
      <c r="E7" s="356" t="s">
        <v>366</v>
      </c>
      <c r="G7" s="5"/>
    </row>
    <row r="8" spans="1:7">
      <c r="A8" s="318">
        <v>1</v>
      </c>
      <c r="B8" s="357" t="s">
        <v>40</v>
      </c>
      <c r="C8" s="358">
        <v>423196334.58500004</v>
      </c>
      <c r="D8" s="358"/>
      <c r="E8" s="359">
        <v>423196334.58500004</v>
      </c>
      <c r="F8" s="20"/>
    </row>
    <row r="9" spans="1:7">
      <c r="A9" s="318">
        <v>2</v>
      </c>
      <c r="B9" s="357" t="s">
        <v>41</v>
      </c>
      <c r="C9" s="358">
        <v>1316795755.5315001</v>
      </c>
      <c r="D9" s="358"/>
      <c r="E9" s="359">
        <v>1316795755.5315001</v>
      </c>
      <c r="F9" s="20"/>
    </row>
    <row r="10" spans="1:7">
      <c r="A10" s="318">
        <v>3</v>
      </c>
      <c r="B10" s="357" t="s">
        <v>42</v>
      </c>
      <c r="C10" s="358">
        <v>828109822.64999998</v>
      </c>
      <c r="D10" s="358"/>
      <c r="E10" s="359">
        <v>828109822.64999998</v>
      </c>
      <c r="F10" s="20"/>
    </row>
    <row r="11" spans="1:7">
      <c r="A11" s="318">
        <v>4</v>
      </c>
      <c r="B11" s="357" t="s">
        <v>43</v>
      </c>
      <c r="C11" s="358">
        <v>303.24</v>
      </c>
      <c r="D11" s="358"/>
      <c r="E11" s="359">
        <v>303.24</v>
      </c>
      <c r="F11" s="20"/>
    </row>
    <row r="12" spans="1:7">
      <c r="A12" s="318">
        <v>5</v>
      </c>
      <c r="B12" s="357" t="s">
        <v>44</v>
      </c>
      <c r="C12" s="358">
        <v>1891617752.5549202</v>
      </c>
      <c r="D12" s="358"/>
      <c r="E12" s="359">
        <v>1891617752.5549202</v>
      </c>
      <c r="F12" s="20"/>
    </row>
    <row r="13" spans="1:7">
      <c r="A13" s="318">
        <v>6.1</v>
      </c>
      <c r="B13" s="360" t="s">
        <v>45</v>
      </c>
      <c r="C13" s="361">
        <v>8264305141.3316011</v>
      </c>
      <c r="D13" s="358">
        <v>0</v>
      </c>
      <c r="E13" s="359">
        <v>8264305141.3316011</v>
      </c>
      <c r="F13" s="20"/>
    </row>
    <row r="14" spans="1:7">
      <c r="A14" s="318">
        <v>6.2</v>
      </c>
      <c r="B14" s="362" t="s">
        <v>46</v>
      </c>
      <c r="C14" s="361">
        <v>-392027435.08660001</v>
      </c>
      <c r="D14" s="358"/>
      <c r="E14" s="359">
        <v>-392027435.08660001</v>
      </c>
      <c r="F14" s="20"/>
    </row>
    <row r="15" spans="1:7">
      <c r="A15" s="318">
        <v>6</v>
      </c>
      <c r="B15" s="357" t="s">
        <v>47</v>
      </c>
      <c r="C15" s="358">
        <v>7872277706.2450008</v>
      </c>
      <c r="D15" s="358">
        <v>0</v>
      </c>
      <c r="E15" s="359">
        <v>7872277706.2450008</v>
      </c>
      <c r="F15" s="20"/>
    </row>
    <row r="16" spans="1:7">
      <c r="A16" s="318">
        <v>7</v>
      </c>
      <c r="B16" s="357" t="s">
        <v>48</v>
      </c>
      <c r="C16" s="358">
        <v>95105833.692500025</v>
      </c>
      <c r="D16" s="358"/>
      <c r="E16" s="359">
        <v>95105833.692500025</v>
      </c>
      <c r="F16" s="20"/>
    </row>
    <row r="17" spans="1:7">
      <c r="A17" s="318">
        <v>8</v>
      </c>
      <c r="B17" s="357" t="s">
        <v>209</v>
      </c>
      <c r="C17" s="358">
        <v>62489352.873999998</v>
      </c>
      <c r="D17" s="358"/>
      <c r="E17" s="359">
        <v>62489352.873999998</v>
      </c>
      <c r="F17" s="319"/>
      <c r="G17" s="106"/>
    </row>
    <row r="18" spans="1:7">
      <c r="A18" s="318">
        <v>9</v>
      </c>
      <c r="B18" s="357" t="s">
        <v>49</v>
      </c>
      <c r="C18" s="358">
        <v>130146471.84</v>
      </c>
      <c r="D18" s="358">
        <v>21102037.588527717</v>
      </c>
      <c r="E18" s="359">
        <v>109044434.25147229</v>
      </c>
      <c r="F18" s="20"/>
      <c r="G18" s="106"/>
    </row>
    <row r="19" spans="1:7">
      <c r="A19" s="318">
        <v>10</v>
      </c>
      <c r="B19" s="357" t="s">
        <v>50</v>
      </c>
      <c r="C19" s="358">
        <v>362409554.82999998</v>
      </c>
      <c r="D19" s="358">
        <v>84446320.770000011</v>
      </c>
      <c r="E19" s="359">
        <v>277963234.05999994</v>
      </c>
      <c r="F19" s="20"/>
      <c r="G19" s="106"/>
    </row>
    <row r="20" spans="1:7">
      <c r="A20" s="318">
        <v>11</v>
      </c>
      <c r="B20" s="357" t="s">
        <v>51</v>
      </c>
      <c r="C20" s="358">
        <v>276696402.75860006</v>
      </c>
      <c r="D20" s="358"/>
      <c r="E20" s="359">
        <v>276696402.75860006</v>
      </c>
      <c r="F20" s="20"/>
    </row>
    <row r="21" spans="1:7" ht="26.25" thickBot="1">
      <c r="A21" s="188"/>
      <c r="B21" s="320" t="s">
        <v>368</v>
      </c>
      <c r="C21" s="248">
        <f>SUM(C8:C12, C15:C20)</f>
        <v>13258845290.801521</v>
      </c>
      <c r="D21" s="248">
        <f>SUM(D8:D12, D15:D20)</f>
        <v>105548358.35852772</v>
      </c>
      <c r="E21" s="363">
        <f>SUM(E8:E12, E15:E20)</f>
        <v>13153296932.442993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07"/>
      <c r="F25" s="5"/>
      <c r="G25" s="5"/>
    </row>
    <row r="26" spans="1:7" s="4" customFormat="1">
      <c r="B26" s="107"/>
      <c r="F26" s="5"/>
      <c r="G26" s="5"/>
    </row>
    <row r="27" spans="1:7" s="4" customFormat="1">
      <c r="B27" s="107"/>
      <c r="F27" s="5"/>
      <c r="G27" s="5"/>
    </row>
    <row r="28" spans="1:7" s="4" customFormat="1">
      <c r="B28" s="107"/>
      <c r="F28" s="5"/>
      <c r="G28" s="5"/>
    </row>
    <row r="29" spans="1:7" s="4" customFormat="1">
      <c r="B29" s="107"/>
      <c r="F29" s="5"/>
      <c r="G29" s="5"/>
    </row>
    <row r="30" spans="1:7" s="4" customFormat="1">
      <c r="B30" s="107"/>
      <c r="F30" s="5"/>
      <c r="G30" s="5"/>
    </row>
    <row r="31" spans="1:7" s="4" customFormat="1">
      <c r="B31" s="107"/>
      <c r="F31" s="5"/>
      <c r="G31" s="5"/>
    </row>
    <row r="32" spans="1:7" s="4" customFormat="1">
      <c r="B32" s="107"/>
      <c r="F32" s="5"/>
      <c r="G32" s="5"/>
    </row>
    <row r="33" spans="2:7" s="4" customFormat="1">
      <c r="B33" s="107"/>
      <c r="F33" s="5"/>
      <c r="G33" s="5"/>
    </row>
    <row r="34" spans="2:7" s="4" customFormat="1">
      <c r="B34" s="107"/>
      <c r="F34" s="5"/>
      <c r="G34" s="5"/>
    </row>
    <row r="35" spans="2:7" s="4" customFormat="1">
      <c r="B35" s="107"/>
      <c r="F35" s="5"/>
      <c r="G35" s="5"/>
    </row>
    <row r="36" spans="2:7" s="4" customFormat="1">
      <c r="B36" s="107"/>
      <c r="F36" s="5"/>
      <c r="G36" s="5"/>
    </row>
    <row r="37" spans="2:7" s="4" customFormat="1">
      <c r="B37" s="107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Normal="100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3" t="s">
        <v>471</v>
      </c>
    </row>
    <row r="2" spans="1:6" s="99" customFormat="1" ht="15.75" customHeight="1">
      <c r="A2" s="2" t="s">
        <v>36</v>
      </c>
      <c r="B2" s="470">
        <v>43373</v>
      </c>
      <c r="C2" s="4"/>
      <c r="D2" s="4"/>
      <c r="E2" s="4"/>
      <c r="F2" s="4"/>
    </row>
    <row r="3" spans="1:6" s="99" customFormat="1" ht="15.75" customHeight="1">
      <c r="C3" s="4"/>
      <c r="D3" s="4"/>
      <c r="E3" s="4"/>
      <c r="F3" s="4"/>
    </row>
    <row r="4" spans="1:6" s="99" customFormat="1" ht="13.5" thickBot="1">
      <c r="A4" s="99" t="s">
        <v>90</v>
      </c>
      <c r="B4" s="321" t="s">
        <v>345</v>
      </c>
      <c r="C4" s="100" t="s">
        <v>78</v>
      </c>
      <c r="D4" s="4"/>
      <c r="E4" s="4"/>
      <c r="F4" s="4"/>
    </row>
    <row r="5" spans="1:6">
      <c r="A5" s="253">
        <v>1</v>
      </c>
      <c r="B5" s="322" t="s">
        <v>367</v>
      </c>
      <c r="C5" s="254">
        <v>13153296932.442993</v>
      </c>
    </row>
    <row r="6" spans="1:6" s="255" customFormat="1">
      <c r="A6" s="108">
        <v>2.1</v>
      </c>
      <c r="B6" s="250" t="s">
        <v>346</v>
      </c>
      <c r="C6" s="176">
        <v>1113700367.4712999</v>
      </c>
    </row>
    <row r="7" spans="1:6" s="85" customFormat="1" outlineLevel="1">
      <c r="A7" s="79">
        <v>2.2000000000000002</v>
      </c>
      <c r="B7" s="80" t="s">
        <v>347</v>
      </c>
      <c r="C7" s="256">
        <v>1812180387.6739001</v>
      </c>
    </row>
    <row r="8" spans="1:6" s="85" customFormat="1" ht="25.5">
      <c r="A8" s="79">
        <v>3</v>
      </c>
      <c r="B8" s="251" t="s">
        <v>348</v>
      </c>
      <c r="C8" s="257">
        <f>SUM(C5:C7)</f>
        <v>16079177687.588194</v>
      </c>
    </row>
    <row r="9" spans="1:6" s="255" customFormat="1">
      <c r="A9" s="108">
        <v>4</v>
      </c>
      <c r="B9" s="110" t="s">
        <v>93</v>
      </c>
      <c r="C9" s="176">
        <v>152665345.93000004</v>
      </c>
    </row>
    <row r="10" spans="1:6" s="85" customFormat="1" outlineLevel="1">
      <c r="A10" s="79">
        <v>5.0999999999999996</v>
      </c>
      <c r="B10" s="80" t="s">
        <v>349</v>
      </c>
      <c r="C10" s="256">
        <v>-626330099.21928</v>
      </c>
    </row>
    <row r="11" spans="1:6" s="85" customFormat="1" outlineLevel="1">
      <c r="A11" s="79">
        <v>5.2</v>
      </c>
      <c r="B11" s="80" t="s">
        <v>350</v>
      </c>
      <c r="C11" s="256">
        <v>-1773859570.9204221</v>
      </c>
    </row>
    <row r="12" spans="1:6" s="85" customFormat="1">
      <c r="A12" s="79">
        <v>6</v>
      </c>
      <c r="B12" s="249" t="s">
        <v>92</v>
      </c>
      <c r="C12" s="256">
        <v>0</v>
      </c>
    </row>
    <row r="13" spans="1:6" s="85" customFormat="1" ht="13.5" thickBot="1">
      <c r="A13" s="81">
        <v>7</v>
      </c>
      <c r="B13" s="252" t="s">
        <v>296</v>
      </c>
      <c r="C13" s="258">
        <f>SUM(C8:C12)</f>
        <v>13831653363.378492</v>
      </c>
    </row>
    <row r="15" spans="1:6">
      <c r="A15" s="272"/>
      <c r="B15" s="272"/>
    </row>
    <row r="16" spans="1:6">
      <c r="A16" s="272"/>
      <c r="B16" s="272"/>
    </row>
    <row r="17" spans="1:5" ht="15">
      <c r="A17" s="267"/>
      <c r="B17" s="268"/>
      <c r="C17" s="272"/>
      <c r="D17" s="272"/>
      <c r="E17" s="272"/>
    </row>
    <row r="18" spans="1:5" ht="15">
      <c r="A18" s="273"/>
      <c r="B18" s="274"/>
      <c r="C18" s="272"/>
      <c r="D18" s="272"/>
      <c r="E18" s="272"/>
    </row>
    <row r="19" spans="1:5">
      <c r="A19" s="275"/>
      <c r="B19" s="269"/>
      <c r="C19" s="272"/>
      <c r="D19" s="272"/>
      <c r="E19" s="272"/>
    </row>
    <row r="20" spans="1:5">
      <c r="A20" s="276"/>
      <c r="B20" s="270"/>
      <c r="C20" s="272"/>
      <c r="D20" s="272"/>
      <c r="E20" s="272"/>
    </row>
    <row r="21" spans="1:5">
      <c r="A21" s="276"/>
      <c r="B21" s="274"/>
      <c r="C21" s="272"/>
      <c r="D21" s="272"/>
      <c r="E21" s="272"/>
    </row>
    <row r="22" spans="1:5">
      <c r="A22" s="275"/>
      <c r="B22" s="271"/>
      <c r="C22" s="272"/>
      <c r="D22" s="272"/>
      <c r="E22" s="272"/>
    </row>
    <row r="23" spans="1:5">
      <c r="A23" s="276"/>
      <c r="B23" s="270"/>
      <c r="C23" s="272"/>
      <c r="D23" s="272"/>
      <c r="E23" s="272"/>
    </row>
    <row r="24" spans="1:5">
      <c r="A24" s="276"/>
      <c r="B24" s="270"/>
      <c r="C24" s="272"/>
      <c r="D24" s="272"/>
      <c r="E24" s="272"/>
    </row>
    <row r="25" spans="1:5">
      <c r="A25" s="276"/>
      <c r="B25" s="277"/>
      <c r="C25" s="272"/>
      <c r="D25" s="272"/>
      <c r="E25" s="272"/>
    </row>
    <row r="26" spans="1:5">
      <c r="A26" s="276"/>
      <c r="B26" s="274"/>
      <c r="C26" s="272"/>
      <c r="D26" s="272"/>
      <c r="E26" s="272"/>
    </row>
    <row r="27" spans="1:5">
      <c r="A27" s="272"/>
      <c r="B27" s="278"/>
      <c r="C27" s="272"/>
      <c r="D27" s="272"/>
      <c r="E27" s="272"/>
    </row>
    <row r="28" spans="1:5">
      <c r="A28" s="272"/>
      <c r="B28" s="278"/>
      <c r="C28" s="272"/>
      <c r="D28" s="272"/>
      <c r="E28" s="272"/>
    </row>
    <row r="29" spans="1:5">
      <c r="A29" s="272"/>
      <c r="B29" s="278"/>
      <c r="C29" s="272"/>
      <c r="D29" s="272"/>
      <c r="E29" s="272"/>
    </row>
    <row r="30" spans="1:5">
      <c r="A30" s="272"/>
      <c r="B30" s="278"/>
      <c r="C30" s="272"/>
      <c r="D30" s="272"/>
      <c r="E30" s="272"/>
    </row>
    <row r="31" spans="1:5">
      <c r="A31" s="272"/>
      <c r="B31" s="278"/>
      <c r="C31" s="272"/>
      <c r="D31" s="272"/>
      <c r="E31" s="272"/>
    </row>
    <row r="32" spans="1:5">
      <c r="A32" s="272"/>
      <c r="B32" s="278"/>
      <c r="C32" s="272"/>
      <c r="D32" s="272"/>
      <c r="E32" s="272"/>
    </row>
    <row r="33" spans="1:5">
      <c r="A33" s="272"/>
      <c r="B33" s="278"/>
      <c r="C33" s="272"/>
      <c r="D33" s="272"/>
      <c r="E33" s="272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+1dTu0DpG4UWY7pTfXRhJ9/gA4I=</DigestValue>
    </Reference>
    <Reference URI="#idOfficeObject" Type="http://www.w3.org/2000/09/xmldsig#Object">
      <DigestMethod Algorithm="http://www.w3.org/2000/09/xmldsig#sha1"/>
      <DigestValue>5X9RN72FjyE5wAXMoiy1DUgJDdc=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tbrkLhmaKmGww4ULceZ9xmNb5eE=</DigestValue>
    </Reference>
  </SignedInfo>
  <SignatureValue>kbYLLlhTesPJW3lG2GuuBFz6wwK8PQ3AsodE6IgkuD/QMJfNBop9W8tvm8VNf2850TqswRO4nOrv
gYIybv/RPblRgeWyVfXB/kAT+RRuJxJ0KEfFLSXJJGImYwG4gOablOnWFS+2vPCh9/+pp4HybzaR
OIWcqRisYCeVlW0hLJHlIi9hmi+Gf/KpfupAm8wgvpz5u93BTkrRgKTYTCjBzJTFKm739ZSf2Q5z
ClFd/DBz3c9Jmba00xYTzodOt08kJaZwjFPMayAomldN3O2zfyO58JENEEfKMLyGQrbrw7tHpdpc
jdOzHMh6tO3XoSVkkpL4D/TdRCRHtCOrmBSevw==</SignatureValue>
  <KeyInfo>
    <X509Data>
      <X509Certificate>MIIGQDCCBSigAwIBAgIKe1tkvQACAAAc2jANBgkqhkiG9w0BAQsFADBKMRIwEAYKCZImiZPyLGQB
GRYCZ2UxEzARBgoJkiaJk/IsZAEZFgNuYmcxHzAdBgNVBAMTFk5CRyBDbGFzcyAyIElOVCBTdWIg
Q0EwHhcNMTcwMjE1MTAwMTU2WhcNMTkwMjE1MTAwMTU2WjA+MRwwGgYDVQQKExNKU0MgQmFuayBP
ZiBHZW9yZ2lhMR4wHAYDVQQDExVCQkcgLSBUYXRvIFRvbWFzaHZpbGkwggEiMA0GCSqGSIb3DQEB
AQUAA4IBDwAwggEKAoIBAQDprCJK8ja94EJpYJ08M2LfcWia1z1RA0mGsRTQddTUQL3sjRZmPFEp
eR7BYC0qlrVMl/kwYdN4vLWju3KULIoi8WSXK0eg52SC3kFNCHW2ePDNJMY+GO3XkfkHBcCyqSUf
e3l1gw8CsxqjjVPEICk2HC60UW59udxoNtnJ6Jg6Q0qJPEVTJaIQdxmTNZgEw7TMtr4LfxE//JDk
LtHoD64mCgsPlhsbm3hTvRdUW8ra5i5hipytHYBAkSRt+Jf++xFfgCrHbkm54W/XCkorFRIMSyQj
+chQgOrAeyDPCGP91+9gQdgnbis5bRzzk8VHoET2V5tvdSuZmE5Vvxthz/5XAgMBAAGjggMyMIID
LjA8BgkrBgEEAYI3FQcELzAtBiUrBgEEAYI3FQjmsmCDjfVEhoGZCYO4oUqDvoRxBIPEkTOEg4hd
AgFkAgEdMB0GA1UdJQQWMBQGCCsGAQUFBwMCBggrBgEFBQcDBDALBgNVHQ8EBAMCB4AwJwYJKwYB
BAGCNxUKBBowGDAKBggrBgEFBQcDAjAKBggrBgEFBQcDBDAdBgNVHQ4EFgQUU8Fk2vOfyl3iQ9Xp
M9YAE3PPag8wHwYDVR0jBBgwFoAUwy7SL/BMLxnCJ4L89i6sarBJz8EwggElBgNVHR8EggEcMIIB
GDCCARSgggEQoIIBDIaBx2xkYXA6Ly8vQ049TkJHJTIwQ2xhc3MlMjAyJTIwSU5UJTIwU3ViJTIw
Q0EoMSksQ049bmJnLXN1YkNBLENOPUNEUCxDTj1QdWJsaWMlMjBLZXklMjBTZXJ2aWNlcyxDTj1T
ZXJ2aWNlcyxDTj1Db25maWd1cmF0aW9uLERDPW5iZyxEQz1nZT9jZXJ0aWZpY2F0ZVJldm9jYXRp
b25MaXN0P2Jhc2U/b2JqZWN0Q2xhc3M9Y1JMRGlzdHJpYnV0aW9uUG9pbnSGQGh0dHA6Ly9jcmwu
bmJnLmdvdi5nZS9jYS9OQkclMjBDbGFzcyUyMDIlMjBJTlQlMjBTdWIlMjBDQSgxKS5jcmwwggEu
BggrBgEFBQcBAQSCASAwggEcMIG6BggrBgEFBQcwAoaBrWxkYXA6Ly8vQ049TkJHJTIwQ2xhc3Ml
MjAyJTIwSU5UJTIwU3ViJTIwQ0EsQ049QUlBLENOPVB1YmxpYyUyMEtleSUyMFNlcnZpY2VzLENO
PVNlcnZpY2VzLENOPUNvbmZpZ3VyYXRpb24sREM9bmJnLERDPWdlP2NBQ2VydGlmaWNhdGU/YmFz
ZT9vYmplY3RDbGFzcz1jZXJ0aWZpY2F0aW9uQXV0aG9yaXR5MF0GCCsGAQUFBzAChlFodHRwOi8v
Y3JsLm5iZy5nb3YuZ2UvY2EvbmJnLXN1YkNBLm5iZy5nZV9OQkclMjBDbGFzcyUyMDIlMjBJTlQl
MjBTdWIlMjBDQSgyKS5jcnQwDQYJKoZIhvcNAQELBQADggEBAFm77Lj2mp4JjnPOqSCwPyjDt2p1
FD0W5LGcjnJeQ1PS/gtY7oXEsnxkCiclElD29PdQ6TFCnfPovNpsMmiXTdAFFQkh6yJ5dz8XwN9n
qSLoXiZAuTnszfisFe4iqSYkq2laVUDsXZDqB0spavbWfUDvsqWs53j1XzurG56Y1+obNKzKaZmi
zmKEC3XXxlECzDk1tTnSshCJrlyvqw8AJpbtZrBTupC/cMiHBuxzQWLA62A/zuSmA8qxb6687aU7
KPk3QX1bbWu2hxB/RTiXQhjVVMktu8PiAcQRjOQKlFuGYy1ibSTe7rJTP2kQfe0Obuo+y2T2A1HS
1v82n0qlEjM=</X509Certificate>
    </X509Data>
  </KeyInfo>
  <Object xmlns:mdssi="http://schemas.openxmlformats.org/package/2006/digital-signature" Id="idPackageObject">
    <Manifest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styles.xml?ContentType=application/vnd.openxmlformats-officedocument.spreadsheetml.styles+xml">
        <DigestMethod Algorithm="http://www.w3.org/2000/09/xmldsig#sha1"/>
        <DigestValue>G+dJlNj4AGSwd1I8DqA40AODX2k=</DigestValue>
      </Reference>
      <Reference URI="/xl/calcChain.xml?ContentType=application/vnd.openxmlformats-officedocument.spreadsheetml.calcChain+xml">
        <DigestMethod Algorithm="http://www.w3.org/2000/09/xmldsig#sha1"/>
        <DigestValue>+AZewMSWws5QhQOI9C9+2DejWeQ=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7.xml?ContentType=application/vnd.openxmlformats-officedocument.spreadsheetml.worksheet+xml">
        <DigestMethod Algorithm="http://www.w3.org/2000/09/xmldsig#sha1"/>
        <DigestValue>Gbc6bz6do3jGV5Si4y0G6M1bmWo=</DigestValue>
      </Reference>
      <Reference URI="/xl/worksheets/sheet8.xml?ContentType=application/vnd.openxmlformats-officedocument.spreadsheetml.worksheet+xml">
        <DigestMethod Algorithm="http://www.w3.org/2000/09/xmldsig#sha1"/>
        <DigestValue>GIVpZ0TGI9e+hnnXz9rTHItYb/o=</DigestValue>
      </Reference>
      <Reference URI="/xl/worksheets/sheet7.xml?ContentType=application/vnd.openxmlformats-officedocument.spreadsheetml.worksheet+xml">
        <DigestMethod Algorithm="http://www.w3.org/2000/09/xmldsig#sha1"/>
        <DigestValue>GQJJmRgyTRrUE77vJE/PRTD9mf8=</DigestValue>
      </Reference>
      <Reference URI="/xl/worksheets/sheet6.xml?ContentType=application/vnd.openxmlformats-officedocument.spreadsheetml.worksheet+xml">
        <DigestMethod Algorithm="http://www.w3.org/2000/09/xmldsig#sha1"/>
        <DigestValue>e5cjMc8LqSoFi46fw19tOzD2NZI=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ZI7W/Qve0Agq/qwuOvFGS5gVap4=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jcabjNC3vb9MoTaOwAmEcttowiM=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0.xml?ContentType=application/vnd.openxmlformats-officedocument.spreadsheetml.worksheet+xml">
        <DigestMethod Algorithm="http://www.w3.org/2000/09/xmldsig#sha1"/>
        <DigestValue>w23WhMaHSzVClcDKadvcfCJuoNY=</DigestValue>
      </Reference>
      <Reference URI="/xl/worksheets/sheet5.xml?ContentType=application/vnd.openxmlformats-officedocument.spreadsheetml.worksheet+xml">
        <DigestMethod Algorithm="http://www.w3.org/2000/09/xmldsig#sha1"/>
        <DigestValue>vFYRyd5b0+4/3iJWdYZN/8geJkw=</DigestValue>
      </Reference>
      <Reference URI="/xl/worksheets/sheet11.xml?ContentType=application/vnd.openxmlformats-officedocument.spreadsheetml.worksheet+xml">
        <DigestMethod Algorithm="http://www.w3.org/2000/09/xmldsig#sha1"/>
        <DigestValue>vJqkBXyhPlvcDkahmikyQW82XJo=</DigestValue>
      </Reference>
      <Reference URI="/xl/worksheets/sheet2.xml?ContentType=application/vnd.openxmlformats-officedocument.spreadsheetml.worksheet+xml">
        <DigestMethod Algorithm="http://www.w3.org/2000/09/xmldsig#sha1"/>
        <DigestValue>LlYBU/kd8orBp6qXK9OYpyYjNy0=</DigestValue>
      </Reference>
      <Reference URI="/xl/worksheets/sheet12.xml?ContentType=application/vnd.openxmlformats-officedocument.spreadsheetml.worksheet+xml">
        <DigestMethod Algorithm="http://www.w3.org/2000/09/xmldsig#sha1"/>
        <DigestValue>iJMGRo0EFa85UnoMPFEBpHJ+mng=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1.xml?ContentType=application/vnd.openxmlformats-officedocument.spreadsheetml.worksheet+xml">
        <DigestMethod Algorithm="http://www.w3.org/2000/09/xmldsig#sha1"/>
        <DigestValue>XjT1boCjPXvfE40FV3/sw2Ou2vA=</DigestValue>
      </Reference>
      <Reference URI="/xl/sharedStrings.xml?ContentType=application/vnd.openxmlformats-officedocument.spreadsheetml.sharedStrings+xml">
        <DigestMethod Algorithm="http://www.w3.org/2000/09/xmldsig#sha1"/>
        <DigestValue>6lq955Fa3Mwhee3jrrhZV8iYQJ8=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3.xml?ContentType=application/vnd.openxmlformats-officedocument.spreadsheetml.worksheet+xml">
        <DigestMethod Algorithm="http://www.w3.org/2000/09/xmldsig#sha1"/>
        <DigestValue>hTPIAHQqEUy8LqJasBwk33VwvYo=</DigestValue>
      </Reference>
      <Reference URI="/xl/worksheets/sheet3.xml?ContentType=application/vnd.openxmlformats-officedocument.spreadsheetml.worksheet+xml">
        <DigestMethod Algorithm="http://www.w3.org/2000/09/xmldsig#sha1"/>
        <DigestValue>TnxRwen24rel91KPFLXvaw7rz+k=</DigestValue>
      </Reference>
      <Reference URI="/xl/worksheets/sheet14.xml?ContentType=application/vnd.openxmlformats-officedocument.spreadsheetml.worksheet+xml">
        <DigestMethod Algorithm="http://www.w3.org/2000/09/xmldsig#sha1"/>
        <DigestValue>It7l5InsO8nZJ/LCSoWAxKeEchE=</DigestValue>
      </Reference>
      <Reference URI="/xl/worksheets/sheet15.xml?ContentType=application/vnd.openxmlformats-officedocument.spreadsheetml.worksheet+xml">
        <DigestMethod Algorithm="http://www.w3.org/2000/09/xmldsig#sha1"/>
        <DigestValue>TYhcKl1gFepD2CH989mfXE89IdE=</DigestValue>
      </Reference>
      <Reference URI="/xl/worksheets/sheet16.xml?ContentType=application/vnd.openxmlformats-officedocument.spreadsheetml.worksheet+xml">
        <DigestMethod Algorithm="http://www.w3.org/2000/09/xmldsig#sha1"/>
        <DigestValue>N+ZxWnldLggftCzbv5OSk0+ffYA=</DigestValue>
      </Reference>
      <Reference URI="/xl/worksheets/sheet4.xml?ContentType=application/vnd.openxmlformats-officedocument.spreadsheetml.worksheet+xml">
        <DigestMethod Algorithm="http://www.w3.org/2000/09/xmldsig#sha1"/>
        <DigestValue>BEFkiHS/fk6uGH45yKRZsD+Sycg=</DigestValue>
      </Reference>
      <Reference URI="/xl/workbook.xml?ContentType=application/vnd.openxmlformats-officedocument.spreadsheetml.sheet.main+xml">
        <DigestMethod Algorithm="http://www.w3.org/2000/09/xmldsig#sha1"/>
        <DigestValue>l6WhsaaHfrvX2z2M/Up8VDN5zco=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1j+bOQEyFo8EGAv2ejxMv8x5Mxk=</DigestValue>
      </Reference>
    </Manifest>
    <SignatureProperties>
      <SignatureProperty Id="idSignatureTime" Target="#idPackageSignature">
        <mdssi:SignatureTime>
          <mdssi:Format>YYYY-MM-DDThh:mm:ssTZD</mdssi:Format>
          <mdssi:Value>2018-10-31T15:35:37Z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PE1-BBG-QQ-20180930</SignatureComments>
          <WindowsVersion>6.1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2018-10-31T15:35:37Z</xd:SigningTime>
          <xd:SigningCertificate>
            <xd:Cert>
              <xd:CertDigest>
                <DigestMethod Algorithm="http://www.w3.org/2000/09/xmldsig#sha1"/>
                <DigestValue>Mi+dhQHLtPpT+In/5RJDoCiqoRo=</DigestValue>
              </xd:CertDigest>
              <xd:IssuerSerial>
                <X509IssuerName>CN=NBG Class 2 INT Sub CA, DC=nbg, DC=ge</X509IssuerName>
                <X509SerialNumber>582536990061856911531226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SCsKGULjlNPPi7PBEXh5CweO/5U=</DigestValue>
    </Reference>
    <Reference URI="#idOfficeObject" Type="http://www.w3.org/2000/09/xmldsig#Object">
      <DigestMethod Algorithm="http://www.w3.org/2000/09/xmldsig#sha1"/>
      <DigestValue>5X9RN72FjyE5wAXMoiy1DUgJDdc=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4+eCFmq7uu+p26EIqVjh3jQZr5o=</DigestValue>
    </Reference>
  </SignedInfo>
  <SignatureValue>gk0gUXinBkPa8BEqGJ3Vcm5eo+WE+26SrVCxF7qBgIZQw/gz10nEhtDQ1RokLyHb2Zq5l37LkneF
9hsXDLPHWgJ9HSMBLPC3FIdXCTNab6UHgX2SprbF7LPWF2NLIXNm8IJzErT3vOUBXFPwjU9nveAm
uY45cDroc7KaLRl/gwWNYHhcW7EEvB1FcVYflUzyXghUJ3RmJVM6hODerTI+q97mB+ml2uynQS4Y
omgfa0JUPL3ZzDA++WyBcn39OBBndxGeXOYJCIZQHQuM5/pO0YkY16ahk/VaMFwoPTlkKWJTmalf
7ixyefdAfWs+r201m2g8W4aVZOZTdIAvn5+0gw==</SignatureValue>
  <KeyInfo>
    <X509Data>
      <X509Certificate>MIIGQDCCBSigAwIBAgIKe9Km9gACAABDWDANBgkqhkiG9w0BAQsFADBKMRIwEAYKCZImiZPyLGQB
GRYCZ2UxEzARBgoJkiaJk/IsZAEZFgNuYmcxHzAdBgNVBAMTFk5CRyBDbGFzcyAyIElOVCBTdWIg
Q0EwHhcNMTcxMDE4MDgzMTIxWhcNMTkxMDE4MDgzMTIxWjA+MRwwGgYDVQQKExNKU0MgQmFuayBP
ZiBHZW9yZ2lhMR4wHAYDVQQDExVCQkcgLSBEYXZpZCBUc2lrbGF1cmkwggEiMA0GCSqGSIb3DQEB
AQUAA4IBDwAwggEKAoIBAQDouGWMmJ7N7zbFPUSQEjQ1Nxm5R2SOfh/+P1T9vvYjms5zy92gBvO7
Rwxd1If4wmzBcM20TvYXo6hUUyVvYNLBxJ0fbJSz1TYXlrWcaKAt9NBSzLh6sw3CsOHGiQqDgmrD
xtvIpEVLxMXoFmY4/wZdSnMWu5hEXLByCAYjU6R9JkbqokS8gbT51SHi8a/ZdOx0Nxh86yQ7DArw
zcP3deF1yFwy7PNZ7+pckkHFe2lGELgpyOmTE3l548E8DVz4ZLjyLRqTY3VYu6JzvkrJM/vEvcbW
X/3y2UyYI6W3iXf2fcBXqF+faTteV70fAKSdBKYp8DMVylhyZ+yW4C45xS4fAgMBAAGjggMyMIID
LjA8BgkrBgEEAYI3FQcELzAtBiUrBgEEAYI3FQjmsmCDjfVEhoGZCYO4oUqDvoRxBIPEkTOEg4hd
AgFkAgEdMB0GA1UdJQQWMBQGCCsGAQUFBwMCBggrBgEFBQcDBDALBgNVHQ8EBAMCB4AwJwYJKwYB
BAGCNxUKBBowGDAKBggrBgEFBQcDAjAKBggrBgEFBQcDBDAdBgNVHQ4EFgQUOsjYtIWCH89hfC+x
oUGYoSIr/wgwHwYDVR0jBBgwFoAUwy7SL/BMLxnCJ4L89i6sarBJz8EwggElBgNVHR8EggEcMIIB
GDCCARSgggEQoIIBDIaBx2xkYXA6Ly8vQ049TkJHJTIwQ2xhc3MlMjAyJTIwSU5UJTIwU3ViJTIw
Q0EoMSksQ049bmJnLXN1YkNBLENOPUNEUCxDTj1QdWJsaWMlMjBLZXklMjBTZXJ2aWNlcyxDTj1T
ZXJ2aWNlcyxDTj1Db25maWd1cmF0aW9uLERDPW5iZyxEQz1nZT9jZXJ0aWZpY2F0ZVJldm9jYXRp
b25MaXN0P2Jhc2U/b2JqZWN0Q2xhc3M9Y1JMRGlzdHJpYnV0aW9uUG9pbnSGQGh0dHA6Ly9jcmwu
bmJnLmdvdi5nZS9jYS9OQkclMjBDbGFzcyUyMDIlMjBJTlQlMjBTdWIlMjBDQSgxKS5jcmwwggEu
BggrBgEFBQcBAQSCASAwggEcMIG6BggrBgEFBQcwAoaBrWxkYXA6Ly8vQ049TkJHJTIwQ2xhc3Ml
MjAyJTIwSU5UJTIwU3ViJTIwQ0EsQ049QUlBLENOPVB1YmxpYyUyMEtleSUyMFNlcnZpY2VzLENO
PVNlcnZpY2VzLENOPUNvbmZpZ3VyYXRpb24sREM9bmJnLERDPWdlP2NBQ2VydGlmaWNhdGU/YmFz
ZT9vYmplY3RDbGFzcz1jZXJ0aWZpY2F0aW9uQXV0aG9yaXR5MF0GCCsGAQUFBzAChlFodHRwOi8v
Y3JsLm5iZy5nb3YuZ2UvY2EvbmJnLXN1YkNBLm5iZy5nZV9OQkclMjBDbGFzcyUyMDIlMjBJTlQl
MjBTdWIlMjBDQSgyKS5jcnQwDQYJKoZIhvcNAQELBQADggEBALAQzNlrfI6omXrn5+UqBb6m3oSp
bUXpiOIt1hcaliedpFfzrJ4UfHkTd19DbNjKrvZ6NJpy6pqUoQLkIzbkCOxwwFs3TQhGWadANGi6
p2sb7NOasSgu1yx6pj2lyqPPZcZDViiFMqUSZ2ysyKYDdpxb3KBE3SKIlFJElL9WnTrPfeAF+A5b
JlltrOaXC1KIwuh6ARd2ZiMy26WsZ+AfnGkJ2IeK2dwhzLQogXFvWbiQWO0/KIZFHOLp7tsnm6jG
4r7DDJthMfPjQM39N/rgNe0L3NbnAZ15Uf3oRl/oPgHcGaf5FwSn0CQcPtFYWxSrBbirIpnVG2uQ
ScIRvNwaCc4=</X509Certificate>
    </X509Data>
  </KeyInfo>
  <Object xmlns:mdssi="http://schemas.openxmlformats.org/package/2006/digital-signature" Id="idPackageObject">
    <Manifest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styles.xml?ContentType=application/vnd.openxmlformats-officedocument.spreadsheetml.styles+xml">
        <DigestMethod Algorithm="http://www.w3.org/2000/09/xmldsig#sha1"/>
        <DigestValue>G+dJlNj4AGSwd1I8DqA40AODX2k=</DigestValue>
      </Reference>
      <Reference URI="/xl/calcChain.xml?ContentType=application/vnd.openxmlformats-officedocument.spreadsheetml.calcChain+xml">
        <DigestMethod Algorithm="http://www.w3.org/2000/09/xmldsig#sha1"/>
        <DigestValue>+AZewMSWws5QhQOI9C9+2DejWeQ=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7.xml?ContentType=application/vnd.openxmlformats-officedocument.spreadsheetml.worksheet+xml">
        <DigestMethod Algorithm="http://www.w3.org/2000/09/xmldsig#sha1"/>
        <DigestValue>Gbc6bz6do3jGV5Si4y0G6M1bmWo=</DigestValue>
      </Reference>
      <Reference URI="/xl/worksheets/sheet8.xml?ContentType=application/vnd.openxmlformats-officedocument.spreadsheetml.worksheet+xml">
        <DigestMethod Algorithm="http://www.w3.org/2000/09/xmldsig#sha1"/>
        <DigestValue>GIVpZ0TGI9e+hnnXz9rTHItYb/o=</DigestValue>
      </Reference>
      <Reference URI="/xl/worksheets/sheet7.xml?ContentType=application/vnd.openxmlformats-officedocument.spreadsheetml.worksheet+xml">
        <DigestMethod Algorithm="http://www.w3.org/2000/09/xmldsig#sha1"/>
        <DigestValue>GQJJmRgyTRrUE77vJE/PRTD9mf8=</DigestValue>
      </Reference>
      <Reference URI="/xl/worksheets/sheet6.xml?ContentType=application/vnd.openxmlformats-officedocument.spreadsheetml.worksheet+xml">
        <DigestMethod Algorithm="http://www.w3.org/2000/09/xmldsig#sha1"/>
        <DigestValue>e5cjMc8LqSoFi46fw19tOzD2NZI=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ZI7W/Qve0Agq/qwuOvFGS5gVap4=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jcabjNC3vb9MoTaOwAmEcttowiM=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0.xml?ContentType=application/vnd.openxmlformats-officedocument.spreadsheetml.worksheet+xml">
        <DigestMethod Algorithm="http://www.w3.org/2000/09/xmldsig#sha1"/>
        <DigestValue>w23WhMaHSzVClcDKadvcfCJuoNY=</DigestValue>
      </Reference>
      <Reference URI="/xl/worksheets/sheet5.xml?ContentType=application/vnd.openxmlformats-officedocument.spreadsheetml.worksheet+xml">
        <DigestMethod Algorithm="http://www.w3.org/2000/09/xmldsig#sha1"/>
        <DigestValue>vFYRyd5b0+4/3iJWdYZN/8geJkw=</DigestValue>
      </Reference>
      <Reference URI="/xl/worksheets/sheet11.xml?ContentType=application/vnd.openxmlformats-officedocument.spreadsheetml.worksheet+xml">
        <DigestMethod Algorithm="http://www.w3.org/2000/09/xmldsig#sha1"/>
        <DigestValue>vJqkBXyhPlvcDkahmikyQW82XJo=</DigestValue>
      </Reference>
      <Reference URI="/xl/worksheets/sheet2.xml?ContentType=application/vnd.openxmlformats-officedocument.spreadsheetml.worksheet+xml">
        <DigestMethod Algorithm="http://www.w3.org/2000/09/xmldsig#sha1"/>
        <DigestValue>LlYBU/kd8orBp6qXK9OYpyYjNy0=</DigestValue>
      </Reference>
      <Reference URI="/xl/worksheets/sheet12.xml?ContentType=application/vnd.openxmlformats-officedocument.spreadsheetml.worksheet+xml">
        <DigestMethod Algorithm="http://www.w3.org/2000/09/xmldsig#sha1"/>
        <DigestValue>iJMGRo0EFa85UnoMPFEBpHJ+mng=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1.xml?ContentType=application/vnd.openxmlformats-officedocument.spreadsheetml.worksheet+xml">
        <DigestMethod Algorithm="http://www.w3.org/2000/09/xmldsig#sha1"/>
        <DigestValue>XjT1boCjPXvfE40FV3/sw2Ou2vA=</DigestValue>
      </Reference>
      <Reference URI="/xl/sharedStrings.xml?ContentType=application/vnd.openxmlformats-officedocument.spreadsheetml.sharedStrings+xml">
        <DigestMethod Algorithm="http://www.w3.org/2000/09/xmldsig#sha1"/>
        <DigestValue>6lq955Fa3Mwhee3jrrhZV8iYQJ8=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3.xml?ContentType=application/vnd.openxmlformats-officedocument.spreadsheetml.worksheet+xml">
        <DigestMethod Algorithm="http://www.w3.org/2000/09/xmldsig#sha1"/>
        <DigestValue>hTPIAHQqEUy8LqJasBwk33VwvYo=</DigestValue>
      </Reference>
      <Reference URI="/xl/worksheets/sheet3.xml?ContentType=application/vnd.openxmlformats-officedocument.spreadsheetml.worksheet+xml">
        <DigestMethod Algorithm="http://www.w3.org/2000/09/xmldsig#sha1"/>
        <DigestValue>TnxRwen24rel91KPFLXvaw7rz+k=</DigestValue>
      </Reference>
      <Reference URI="/xl/worksheets/sheet14.xml?ContentType=application/vnd.openxmlformats-officedocument.spreadsheetml.worksheet+xml">
        <DigestMethod Algorithm="http://www.w3.org/2000/09/xmldsig#sha1"/>
        <DigestValue>It7l5InsO8nZJ/LCSoWAxKeEchE=</DigestValue>
      </Reference>
      <Reference URI="/xl/worksheets/sheet15.xml?ContentType=application/vnd.openxmlformats-officedocument.spreadsheetml.worksheet+xml">
        <DigestMethod Algorithm="http://www.w3.org/2000/09/xmldsig#sha1"/>
        <DigestValue>TYhcKl1gFepD2CH989mfXE89IdE=</DigestValue>
      </Reference>
      <Reference URI="/xl/worksheets/sheet16.xml?ContentType=application/vnd.openxmlformats-officedocument.spreadsheetml.worksheet+xml">
        <DigestMethod Algorithm="http://www.w3.org/2000/09/xmldsig#sha1"/>
        <DigestValue>N+ZxWnldLggftCzbv5OSk0+ffYA=</DigestValue>
      </Reference>
      <Reference URI="/xl/worksheets/sheet4.xml?ContentType=application/vnd.openxmlformats-officedocument.spreadsheetml.worksheet+xml">
        <DigestMethod Algorithm="http://www.w3.org/2000/09/xmldsig#sha1"/>
        <DigestValue>BEFkiHS/fk6uGH45yKRZsD+Sycg=</DigestValue>
      </Reference>
      <Reference URI="/xl/workbook.xml?ContentType=application/vnd.openxmlformats-officedocument.spreadsheetml.sheet.main+xml">
        <DigestMethod Algorithm="http://www.w3.org/2000/09/xmldsig#sha1"/>
        <DigestValue>l6WhsaaHfrvX2z2M/Up8VDN5zco=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1j+bOQEyFo8EGAv2ejxMv8x5Mxk=</DigestValue>
      </Reference>
    </Manifest>
    <SignatureProperties>
      <SignatureProperty Id="idSignatureTime" Target="#idPackageSignature">
        <mdssi:SignatureTime>
          <mdssi:Format>YYYY-MM-DDThh:mm:ssTZD</mdssi:Format>
          <mdssi:Value>2018-10-31T15:36:38Z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PE1-BBG-QQ-20180930</SignatureComments>
          <WindowsVersion>6.1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2018-10-31T15:36:38Z</xd:SigningTime>
          <xd:SigningCertificate>
            <xd:Cert>
              <xd:CertDigest>
                <DigestMethod Algorithm="http://www.w3.org/2000/09/xmldsig#sha1"/>
                <DigestValue>HZPUMxuDdRLcDOJFQP1R56ITiEo=</DigestValue>
              </xd:CertDigest>
              <xd:IssuerSerial>
                <X509IssuerName>CN=NBG Class 2 INT Sub CA, DC=nbg, DC=ge</X509IssuerName>
                <X509SerialNumber>584736924451908523934552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2018-10-31T15:33:46Z</dcterms:modified>
</cp:coreProperties>
</file>