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K24" i="93" l="1"/>
  <c r="J24" i="93"/>
  <c r="I24" i="93"/>
  <c r="H24" i="93"/>
  <c r="G24" i="93"/>
  <c r="F24" i="93"/>
  <c r="K23" i="93"/>
  <c r="K25" i="93" s="1"/>
  <c r="J23" i="93"/>
  <c r="J25" i="93" s="1"/>
  <c r="I23" i="93"/>
  <c r="I25" i="93" s="1"/>
  <c r="H23" i="93"/>
  <c r="H25" i="93" s="1"/>
  <c r="G23" i="93"/>
  <c r="G25" i="93" s="1"/>
  <c r="F23" i="93"/>
  <c r="F25" i="93" s="1"/>
  <c r="G34" i="85" l="1"/>
  <c r="F34" i="85"/>
  <c r="D34" i="85"/>
  <c r="C34" i="85"/>
  <c r="G14" i="83"/>
  <c r="F14" i="83"/>
  <c r="D14" i="83"/>
  <c r="C14" i="83"/>
  <c r="D6" i="86" l="1"/>
  <c r="D13" i="86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E15" i="92"/>
  <c r="C14" i="92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C21" i="92" l="1"/>
  <c r="E14" i="92"/>
  <c r="E21" i="92" s="1"/>
  <c r="N7" i="92"/>
  <c r="N14" i="92"/>
  <c r="N21" i="92" s="1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s="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F54" i="85" l="1"/>
  <c r="F56" i="85" s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E31" i="85"/>
  <c r="E41" i="83"/>
  <c r="E31" i="83"/>
  <c r="H56" i="85" l="1"/>
  <c r="F63" i="85"/>
  <c r="H63" i="85" s="1"/>
  <c r="E54" i="85"/>
  <c r="C56" i="85"/>
  <c r="C13" i="69"/>
  <c r="C23" i="69" s="1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2" i="69" l="1"/>
  <c r="C34" i="69"/>
</calcChain>
</file>

<file path=xl/sharedStrings.xml><?xml version="1.0" encoding="utf-8"?>
<sst xmlns="http://schemas.openxmlformats.org/spreadsheetml/2006/main" count="702" uniqueCount="479">
  <si>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</si>
  <si>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</si>
  <si>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</si>
  <si>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</si>
  <si>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</si>
  <si>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</si>
  <si>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</si>
  <si>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</si>
  <si>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</si>
  <si>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</si>
  <si>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</si>
  <si>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</si>
  <si>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</si>
  <si>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</si>
  <si>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</si>
  <si>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</si>
  <si>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</si>
  <si>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</si>
  <si>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</si>
  <si>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</si>
  <si>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</si>
  <si>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</si>
  <si>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</si>
  <si>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</si>
  <si>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</si>
  <si>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</si>
  <si>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</si>
  <si>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</si>
  <si>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</si>
  <si>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</si>
  <si>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</si>
  <si>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</si>
  <si>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</si>
  <si>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</si>
  <si>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</si>
  <si>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</si>
  <si>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</si>
  <si>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</si>
  <si>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</si>
  <si>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</si>
  <si>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</si>
  <si>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</si>
  <si>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</si>
  <si>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</si>
  <si>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</si>
  <si>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</si>
  <si>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</si>
  <si>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</si>
  <si>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</si>
  <si>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</si>
  <si>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</si>
  <si>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</si>
  <si>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</si>
  <si>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</si>
  <si>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</si>
  <si>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</si>
  <si>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</si>
  <si>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</si>
  <si>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</si>
  <si>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</si>
  <si>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</si>
  <si>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</si>
  <si>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</si>
  <si>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</si>
  <si>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</si>
  <si>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</si>
  <si>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</si>
  <si>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</si>
  <si>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</si>
  <si>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</si>
  <si>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</si>
  <si>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</si>
  <si>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</si>
  <si>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</si>
  <si>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</si>
  <si>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</si>
  <si>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</si>
  <si>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</si>
  <si>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</si>
  <si>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</si>
  <si>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</si>
  <si>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</si>
  <si>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</si>
  <si>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</si>
  <si>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</si>
  <si>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</si>
  <si>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</si>
  <si>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</si>
  <si>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</si>
  <si>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</si>
  <si>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</si>
  <si>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</si>
  <si>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</si>
  <si>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</si>
  <si>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</si>
  <si>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</si>
  <si>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</si>
  <si>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</si>
  <si>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</si>
  <si>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</si>
  <si>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</si>
  <si>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</si>
  <si>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</si>
  <si>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</si>
  <si>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</si>
  <si>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</si>
  <si>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</si>
  <si>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</si>
  <si>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</si>
  <si>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</si>
  <si>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</si>
  <si>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</si>
  <si>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</si>
  <si>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</si>
  <si>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</si>
  <si>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</si>
  <si>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</si>
  <si>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</si>
  <si>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</si>
  <si>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</si>
  <si>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</si>
  <si>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</si>
  <si>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</si>
  <si>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</si>
  <si>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</si>
  <si>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</si>
  <si>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</si>
  <si>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</si>
  <si>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</si>
  <si>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</si>
  <si>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</si>
  <si>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</si>
  <si>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</si>
  <si>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</si>
  <si>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</si>
  <si>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</si>
  <si>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</si>
  <si>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</si>
  <si>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</si>
  <si>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</si>
  <si>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</si>
  <si>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</si>
  <si>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</si>
  <si>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</si>
  <si>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</si>
  <si>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</si>
  <si>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</si>
  <si>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</si>
  <si>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</si>
  <si>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</si>
  <si>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</si>
  <si>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</si>
  <si>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</si>
  <si>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</si>
  <si>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</si>
  <si>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</si>
  <si>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</si>
  <si>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</si>
  <si>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</si>
  <si>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</si>
  <si>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</si>
  <si>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</si>
  <si>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</si>
  <si>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</si>
  <si>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</si>
  <si>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</si>
  <si>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</si>
  <si>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</si>
  <si>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</si>
  <si>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</si>
  <si>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</si>
  <si>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</si>
  <si>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</si>
  <si>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</si>
  <si>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</si>
  <si>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</si>
  <si>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</si>
  <si>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</si>
  <si>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</si>
  <si>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</si>
  <si>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</si>
  <si>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</si>
  <si>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</si>
  <si>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</si>
  <si>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</si>
  <si>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</si>
  <si>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</si>
  <si>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</si>
  <si>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</si>
  <si>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</si>
  <si>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</si>
  <si>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</si>
  <si>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</si>
  <si>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</si>
  <si>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</si>
  <si>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</si>
  <si>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</si>
  <si>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</si>
  <si>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</si>
  <si>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</si>
  <si>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</si>
  <si>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</si>
  <si>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</si>
  <si>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</si>
  <si>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</si>
  <si>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</si>
  <si>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</si>
  <si>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</si>
  <si>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</si>
  <si>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</si>
  <si>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</si>
  <si>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</si>
  <si>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</si>
  <si>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</si>
  <si>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</si>
  <si>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</si>
  <si>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</si>
  <si>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</si>
  <si>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</si>
  <si>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</si>
  <si>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</si>
  <si>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</si>
  <si>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</si>
  <si>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</si>
  <si>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</si>
  <si>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</si>
  <si>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</si>
  <si>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</si>
  <si>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</si>
  <si>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</si>
  <si>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</si>
  <si>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</si>
  <si>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</si>
  <si>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</si>
  <si>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</si>
  <si>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</si>
  <si>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</si>
  <si>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</si>
  <si>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</si>
  <si>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</si>
  <si>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</si>
  <si>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</si>
  <si>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</si>
  <si>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</si>
  <si>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</si>
  <si>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</si>
  <si>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</si>
  <si>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</si>
  <si>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</si>
  <si>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</si>
  <si>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</si>
  <si>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</si>
  <si>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</si>
  <si>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</si>
  <si>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</si>
  <si>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</si>
  <si>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</si>
  <si>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</si>
  <si>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</si>
  <si>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</si>
  <si>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</si>
  <si>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</si>
  <si>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</si>
  <si>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</si>
  <si>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</si>
  <si>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</si>
  <si>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</si>
  <si>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</si>
  <si>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</si>
  <si>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</si>
  <si>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</si>
  <si>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</si>
  <si>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</si>
  <si>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</si>
  <si>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</si>
  <si>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</si>
  <si>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</si>
  <si>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</si>
  <si>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</si>
  <si>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</si>
  <si>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</si>
  <si>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</si>
  <si>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</si>
  <si>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</si>
  <si>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</si>
  <si>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</si>
  <si>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</si>
  <si>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</si>
  <si>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</si>
  <si>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</si>
  <si>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</si>
  <si>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</si>
  <si>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</si>
  <si>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</si>
  <si>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</si>
  <si>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</si>
  <si>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</si>
  <si>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</si>
  <si>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</si>
  <si>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</si>
  <si>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</si>
  <si>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</si>
  <si>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</si>
  <si>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</si>
  <si>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</si>
  <si>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</si>
  <si>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</si>
  <si>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</si>
  <si>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</si>
  <si>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</si>
  <si>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</si>
  <si>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</si>
  <si>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</si>
  <si>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</si>
  <si>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</si>
  <si>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</si>
  <si>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</si>
  <si>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</si>
  <si>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</si>
  <si>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</si>
  <si>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</si>
  <si>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</si>
  <si>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</si>
  <si>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</si>
  <si>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</si>
  <si>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</si>
  <si>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</si>
  <si>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</si>
  <si>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</si>
  <si>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</si>
  <si>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</si>
  <si>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</si>
  <si>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</si>
  <si>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</si>
  <si>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</si>
  <si>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</si>
  <si>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</si>
  <si>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</si>
  <si>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</si>
  <si>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</si>
  <si>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</si>
  <si>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</si>
  <si>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</si>
  <si>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</si>
  <si>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</si>
  <si>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</si>
  <si>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</si>
  <si>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</si>
  <si>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</si>
  <si>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</si>
  <si>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</si>
  <si>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</si>
  <si>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</si>
  <si>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</si>
  <si>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</si>
  <si>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</si>
  <si>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</si>
  <si>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</si>
  <si>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</si>
  <si>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</si>
  <si>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</si>
  <si>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</si>
  <si>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</si>
  <si>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</si>
  <si>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</si>
  <si>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</si>
  <si>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</si>
  <si>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</si>
  <si>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</si>
  <si>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</si>
  <si>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</si>
  <si>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</si>
  <si>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</si>
  <si>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</si>
  <si>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</si>
  <si>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</si>
  <si>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</si>
  <si>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</si>
  <si>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</si>
  <si>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</si>
  <si>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</si>
  <si>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</si>
  <si>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</si>
  <si>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</si>
  <si>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</si>
  <si>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</si>
  <si>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</si>
  <si>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</si>
  <si>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</si>
  <si>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</si>
  <si>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</si>
  <si>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</si>
  <si>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</si>
  <si>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</si>
  <si>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</si>
  <si>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</si>
  <si>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</si>
  <si>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</si>
  <si>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</si>
  <si>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</si>
  <si>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</si>
  <si>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</si>
  <si>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</si>
  <si>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</si>
  <si>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</si>
  <si>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</si>
  <si>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</si>
  <si>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</si>
  <si>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</si>
  <si>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</si>
  <si>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</si>
  <si>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</si>
  <si>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</si>
  <si>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</si>
  <si>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</si>
  <si>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</si>
  <si>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</si>
  <si>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</si>
  <si>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</si>
  <si>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</si>
  <si>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</si>
  <si>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</si>
  <si>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</si>
  <si>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</si>
  <si>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</si>
  <si>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</si>
  <si>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</si>
  <si>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</si>
  <si>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</si>
  <si>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</si>
  <si>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</si>
  <si>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</si>
  <si>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</si>
  <si>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</si>
  <si>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</si>
  <si>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</si>
  <si>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</si>
  <si>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</si>
  <si>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</si>
  <si>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</si>
  <si>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</si>
  <si>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</si>
  <si>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</si>
  <si>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</si>
  <si>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</si>
  <si>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</si>
  <si>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</si>
  <si>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</si>
  <si>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</si>
  <si>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</si>
  <si>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</si>
  <si>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</si>
  <si>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</si>
  <si>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</si>
  <si>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</si>
  <si>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X</t>
  </si>
  <si>
    <t>≥4,5%</t>
  </si>
  <si>
    <t>კოეფიციენტი</t>
  </si>
  <si>
    <t>თანხა (ლარი)</t>
  </si>
  <si>
    <t>Bank of Georgia</t>
  </si>
  <si>
    <t xml:space="preserve">Neil Janin </t>
  </si>
  <si>
    <t xml:space="preserve">David Morrison </t>
  </si>
  <si>
    <t>Tamaz Giorgadze</t>
  </si>
  <si>
    <t>Kim Bradley</t>
  </si>
  <si>
    <t xml:space="preserve">Alasdair Breach </t>
  </si>
  <si>
    <t>Hanna Loikkanen</t>
  </si>
  <si>
    <t>Jonathan Muir</t>
  </si>
  <si>
    <t xml:space="preserve">Kakhaber Kiknavelidze </t>
  </si>
  <si>
    <t>Levan Kulijanishvili</t>
  </si>
  <si>
    <t xml:space="preserve">Mikheil Gomarteli </t>
  </si>
  <si>
    <t>Giorgi Chiladze</t>
  </si>
  <si>
    <t>Ramaz Kukuladze</t>
  </si>
  <si>
    <t>David Tsiklauri</t>
  </si>
  <si>
    <t>Vasil Khodeli</t>
  </si>
  <si>
    <t>Vakhtang Bobokhidze</t>
  </si>
  <si>
    <t>JSC Georgia Capital</t>
  </si>
  <si>
    <t>Harding Loevner Management LP</t>
  </si>
  <si>
    <t>BGEO Group</t>
  </si>
  <si>
    <t>www.bog.ge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</si>
</sst>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0.000%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2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3" fillId="0" borderId="89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8" xfId="0" applyFont="1" applyFill="1" applyBorder="1" applyAlignment="1">
      <alignment horizontal="left" vertical="center" wrapText="1"/>
    </xf>
    <xf numFmtId="0" fontId="101" fillId="0" borderId="89" xfId="0" applyFont="1" applyFill="1" applyBorder="1" applyAlignment="1">
      <alignment horizontal="left" vertical="center" wrapText="1"/>
    </xf>
    <xf numFmtId="9" fontId="4" fillId="36" borderId="88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8" xfId="20962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9" fontId="103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65" fontId="2" fillId="2" borderId="3" xfId="20962" applyNumberFormat="1" applyFont="1" applyFill="1" applyBorder="1" applyAlignment="1" applyProtection="1">
      <alignment vertical="center"/>
      <protection locked="0"/>
    </xf>
    <xf numFmtId="165" fontId="87" fillId="2" borderId="3" xfId="20962" applyNumberFormat="1" applyFont="1" applyFill="1" applyBorder="1" applyAlignment="1" applyProtection="1">
      <alignment vertical="center"/>
      <protection locked="0"/>
    </xf>
    <xf numFmtId="165" fontId="87" fillId="2" borderId="22" xfId="20962" applyNumberFormat="1" applyFont="1" applyFill="1" applyBorder="1" applyAlignment="1" applyProtection="1">
      <alignment vertical="center"/>
      <protection locked="0"/>
    </xf>
    <xf numFmtId="165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65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65" fontId="2" fillId="2" borderId="25" xfId="20962" applyNumberFormat="1" applyFont="1" applyFill="1" applyBorder="1" applyAlignment="1" applyProtection="1">
      <alignment vertical="center"/>
      <protection locked="0"/>
    </xf>
    <xf numFmtId="165" fontId="87" fillId="2" borderId="25" xfId="20962" applyNumberFormat="1" applyFont="1" applyFill="1" applyBorder="1" applyAlignment="1" applyProtection="1">
      <alignment vertical="center"/>
      <protection locked="0"/>
    </xf>
    <xf numFmtId="165" fontId="2" fillId="0" borderId="3" xfId="20962" applyNumberFormat="1" applyFont="1" applyBorder="1" applyAlignment="1" applyProtection="1">
      <alignment horizontal="right" vertical="center" wrapText="1"/>
      <protection locked="0"/>
    </xf>
    <xf numFmtId="165" fontId="84" fillId="0" borderId="3" xfId="20962" applyNumberFormat="1" applyFont="1" applyBorder="1" applyAlignment="1" applyProtection="1">
      <alignment vertical="center" wrapText="1"/>
      <protection locked="0"/>
    </xf>
    <xf numFmtId="165" fontId="84" fillId="0" borderId="22" xfId="20962" applyNumberFormat="1" applyFont="1" applyBorder="1" applyAlignment="1" applyProtection="1">
      <alignment vertical="center" wrapText="1"/>
      <protection locked="0"/>
    </xf>
    <xf numFmtId="14" fontId="2" fillId="0" borderId="0" xfId="0" applyNumberFormat="1" applyFont="1"/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0" fontId="84" fillId="0" borderId="23" xfId="20962" applyNumberFormat="1" applyFont="1" applyBorder="1" applyAlignment="1"/>
    <xf numFmtId="165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7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9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3" fontId="3" fillId="3" borderId="91" xfId="0" applyNumberFormat="1" applyFont="1" applyFill="1" applyBorder="1" applyAlignment="1">
      <alignment vertical="center"/>
    </xf>
    <xf numFmtId="3" fontId="3" fillId="3" borderId="92" xfId="0" applyNumberFormat="1" applyFont="1" applyFill="1" applyBorder="1" applyAlignment="1">
      <alignment vertical="center"/>
    </xf>
    <xf numFmtId="3" fontId="9" fillId="37" borderId="0" xfId="20" applyNumberFormat="1" applyBorder="1"/>
    <xf numFmtId="3" fontId="3" fillId="0" borderId="93" xfId="0" applyNumberFormat="1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3" fillId="0" borderId="88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3" fillId="0" borderId="89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0" borderId="104" xfId="0" applyNumberFormat="1" applyFont="1" applyFill="1" applyBorder="1" applyAlignment="1">
      <alignment vertical="center"/>
    </xf>
    <xf numFmtId="194" fontId="3" fillId="0" borderId="100" xfId="20962" applyNumberFormat="1" applyFont="1" applyFill="1" applyBorder="1" applyAlignment="1">
      <alignment vertical="center"/>
    </xf>
    <xf numFmtId="194" fontId="3" fillId="0" borderId="101" xfId="20962" applyNumberFormat="1" applyFont="1" applyFill="1" applyBorder="1" applyAlignment="1">
      <alignment vertical="center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B29" sqref="B29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8"/>
      <c r="B1" s="246" t="s">
        <v>356</v>
      </c>
      <c r="C1" s="198"/>
    </row>
    <row r="2" spans="1:3">
      <c r="A2" s="247">
        <v>1</v>
      </c>
      <c r="B2" s="415" t="s">
        <v>357</v>
      </c>
      <c r="C2" s="103" t="s">
        <v>459</v>
      </c>
    </row>
    <row r="3" spans="1:3">
      <c r="A3" s="247">
        <v>2</v>
      </c>
      <c r="B3" s="416" t="s">
        <v>353</v>
      </c>
      <c r="C3" s="103" t="s">
        <v>460</v>
      </c>
    </row>
    <row r="4" spans="1:3">
      <c r="A4" s="247">
        <v>3</v>
      </c>
      <c r="B4" s="417" t="s">
        <v>358</v>
      </c>
      <c r="C4" s="103" t="s">
        <v>467</v>
      </c>
    </row>
    <row r="5" spans="1:3">
      <c r="A5" s="248">
        <v>4</v>
      </c>
      <c r="B5" s="418" t="s">
        <v>354</v>
      </c>
      <c r="C5" s="103" t="s">
        <v>478</v>
      </c>
    </row>
    <row r="6" spans="1:3" s="249" customFormat="1" ht="45.75" customHeight="1">
      <c r="A6" s="461" t="s">
        <v>443</v>
      </c>
      <c r="B6" s="462"/>
      <c r="C6" s="462"/>
    </row>
    <row r="7" spans="1:3" ht="15">
      <c r="A7" s="250" t="s">
        <v>34</v>
      </c>
      <c r="B7" s="246" t="s">
        <v>355</v>
      </c>
    </row>
    <row r="8" spans="1:3">
      <c r="A8" s="198">
        <v>1</v>
      </c>
      <c r="B8" s="297" t="s">
        <v>25</v>
      </c>
    </row>
    <row r="9" spans="1:3">
      <c r="A9" s="198">
        <v>2</v>
      </c>
      <c r="B9" s="298" t="s">
        <v>26</v>
      </c>
    </row>
    <row r="10" spans="1:3">
      <c r="A10" s="198">
        <v>3</v>
      </c>
      <c r="B10" s="298" t="s">
        <v>27</v>
      </c>
    </row>
    <row r="11" spans="1:3">
      <c r="A11" s="198">
        <v>4</v>
      </c>
      <c r="B11" s="298" t="s">
        <v>28</v>
      </c>
      <c r="C11" s="109"/>
    </row>
    <row r="12" spans="1:3">
      <c r="A12" s="198">
        <v>5</v>
      </c>
      <c r="B12" s="298" t="s">
        <v>29</v>
      </c>
    </row>
    <row r="13" spans="1:3">
      <c r="A13" s="198">
        <v>6</v>
      </c>
      <c r="B13" s="299" t="s">
        <v>365</v>
      </c>
    </row>
    <row r="14" spans="1:3">
      <c r="A14" s="198">
        <v>7</v>
      </c>
      <c r="B14" s="298" t="s">
        <v>359</v>
      </c>
    </row>
    <row r="15" spans="1:3">
      <c r="A15" s="198">
        <v>8</v>
      </c>
      <c r="B15" s="298" t="s">
        <v>360</v>
      </c>
    </row>
    <row r="16" spans="1:3">
      <c r="A16" s="198">
        <v>9</v>
      </c>
      <c r="B16" s="298" t="s">
        <v>30</v>
      </c>
    </row>
    <row r="17" spans="1:2">
      <c r="A17" s="414" t="s">
        <v>442</v>
      </c>
      <c r="B17" s="413" t="s">
        <v>426</v>
      </c>
    </row>
    <row r="18" spans="1:2">
      <c r="A18" s="198">
        <v>10</v>
      </c>
      <c r="B18" s="298" t="s">
        <v>31</v>
      </c>
    </row>
    <row r="19" spans="1:2">
      <c r="A19" s="198">
        <v>11</v>
      </c>
      <c r="B19" s="299" t="s">
        <v>361</v>
      </c>
    </row>
    <row r="20" spans="1:2">
      <c r="A20" s="198">
        <v>12</v>
      </c>
      <c r="B20" s="299" t="s">
        <v>32</v>
      </c>
    </row>
    <row r="21" spans="1:2">
      <c r="A21" s="198">
        <v>13</v>
      </c>
      <c r="B21" s="300" t="s">
        <v>362</v>
      </c>
    </row>
    <row r="22" spans="1:2">
      <c r="A22" s="198">
        <v>14</v>
      </c>
      <c r="B22" s="297" t="s">
        <v>389</v>
      </c>
    </row>
    <row r="23" spans="1:2">
      <c r="A23" s="251">
        <v>15</v>
      </c>
      <c r="B23" s="299" t="s">
        <v>33</v>
      </c>
    </row>
    <row r="24" spans="1:2">
      <c r="A24" s="112"/>
      <c r="B24" s="20"/>
    </row>
    <row r="25" spans="1:2">
      <c r="A25" s="112"/>
      <c r="B25" s="20"/>
    </row>
    <row r="26" spans="1:2">
      <c r="A26" s="112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B57" sqref="B57"/>
    </sheetView>
  </sheetViews>
  <sheetFormatPr defaultColWidth="9.140625" defaultRowHeight="12.75"/>
  <cols>
    <col min="1" max="1" width="9.5703125" style="11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459</v>
      </c>
    </row>
    <row r="2" spans="1:3" s="98" customFormat="1" ht="15.75" customHeight="1">
      <c r="A2" s="98" t="s">
        <v>36</v>
      </c>
      <c r="B2" s="435">
        <v>43190</v>
      </c>
    </row>
    <row r="3" spans="1:3" s="98" customFormat="1" ht="15.75" customHeight="1"/>
    <row r="4" spans="1:3" ht="13.5" thickBot="1">
      <c r="A4" s="112" t="s">
        <v>257</v>
      </c>
      <c r="B4" s="179" t="s">
        <v>256</v>
      </c>
    </row>
    <row r="5" spans="1:3">
      <c r="A5" s="113" t="s">
        <v>11</v>
      </c>
      <c r="B5" s="114"/>
      <c r="C5" s="115" t="s">
        <v>78</v>
      </c>
    </row>
    <row r="6" spans="1:3">
      <c r="A6" s="116">
        <v>1</v>
      </c>
      <c r="B6" s="117" t="s">
        <v>255</v>
      </c>
      <c r="C6" s="118">
        <f>SUM(C7:C11)</f>
        <v>1321189553.0101402</v>
      </c>
    </row>
    <row r="7" spans="1:3">
      <c r="A7" s="116">
        <v>2</v>
      </c>
      <c r="B7" s="119" t="s">
        <v>254</v>
      </c>
      <c r="C7" s="120">
        <v>27821150.18</v>
      </c>
    </row>
    <row r="8" spans="1:3">
      <c r="A8" s="116">
        <v>3</v>
      </c>
      <c r="B8" s="121" t="s">
        <v>253</v>
      </c>
      <c r="C8" s="120">
        <v>147828140.47999999</v>
      </c>
    </row>
    <row r="9" spans="1:3">
      <c r="A9" s="116">
        <v>4</v>
      </c>
      <c r="B9" s="121" t="s">
        <v>252</v>
      </c>
      <c r="C9" s="120">
        <v>30465782</v>
      </c>
    </row>
    <row r="10" spans="1:3">
      <c r="A10" s="116">
        <v>5</v>
      </c>
      <c r="B10" s="121" t="s">
        <v>251</v>
      </c>
      <c r="C10" s="120">
        <v>0</v>
      </c>
    </row>
    <row r="11" spans="1:3">
      <c r="A11" s="116">
        <v>6</v>
      </c>
      <c r="B11" s="122" t="s">
        <v>250</v>
      </c>
      <c r="C11" s="120">
        <v>1115074480.3501401</v>
      </c>
    </row>
    <row r="12" spans="1:3" s="83" customFormat="1">
      <c r="A12" s="116">
        <v>7</v>
      </c>
      <c r="B12" s="117" t="s">
        <v>249</v>
      </c>
      <c r="C12" s="123">
        <f>SUM(C13:C27)</f>
        <v>123975546.15000001</v>
      </c>
    </row>
    <row r="13" spans="1:3" s="83" customFormat="1">
      <c r="A13" s="116">
        <v>8</v>
      </c>
      <c r="B13" s="124" t="s">
        <v>248</v>
      </c>
      <c r="C13" s="125">
        <v>30465782</v>
      </c>
    </row>
    <row r="14" spans="1:3" s="83" customFormat="1" ht="25.5">
      <c r="A14" s="116">
        <v>9</v>
      </c>
      <c r="B14" s="126" t="s">
        <v>247</v>
      </c>
      <c r="C14" s="125">
        <v>0</v>
      </c>
    </row>
    <row r="15" spans="1:3" s="83" customFormat="1">
      <c r="A15" s="116">
        <v>10</v>
      </c>
      <c r="B15" s="127" t="s">
        <v>246</v>
      </c>
      <c r="C15" s="125">
        <v>76611548.769999996</v>
      </c>
    </row>
    <row r="16" spans="1:3" s="83" customFormat="1">
      <c r="A16" s="116">
        <v>11</v>
      </c>
      <c r="B16" s="128" t="s">
        <v>245</v>
      </c>
      <c r="C16" s="125">
        <v>0</v>
      </c>
    </row>
    <row r="17" spans="1:3" s="83" customFormat="1">
      <c r="A17" s="116">
        <v>12</v>
      </c>
      <c r="B17" s="127" t="s">
        <v>244</v>
      </c>
      <c r="C17" s="125">
        <v>2531851.2000000002</v>
      </c>
    </row>
    <row r="18" spans="1:3" s="83" customFormat="1">
      <c r="A18" s="116">
        <v>13</v>
      </c>
      <c r="B18" s="127" t="s">
        <v>243</v>
      </c>
      <c r="C18" s="125">
        <v>0</v>
      </c>
    </row>
    <row r="19" spans="1:3" s="83" customFormat="1">
      <c r="A19" s="116">
        <v>14</v>
      </c>
      <c r="B19" s="127" t="s">
        <v>242</v>
      </c>
      <c r="C19" s="125">
        <v>0</v>
      </c>
    </row>
    <row r="20" spans="1:3" s="83" customFormat="1">
      <c r="A20" s="116">
        <v>15</v>
      </c>
      <c r="B20" s="127" t="s">
        <v>241</v>
      </c>
      <c r="C20" s="125">
        <v>0</v>
      </c>
    </row>
    <row r="21" spans="1:3" s="83" customFormat="1" ht="25.5">
      <c r="A21" s="116">
        <v>16</v>
      </c>
      <c r="B21" s="126" t="s">
        <v>240</v>
      </c>
      <c r="C21" s="125">
        <v>0</v>
      </c>
    </row>
    <row r="22" spans="1:3" s="83" customFormat="1">
      <c r="A22" s="116">
        <v>17</v>
      </c>
      <c r="B22" s="129" t="s">
        <v>239</v>
      </c>
      <c r="C22" s="125">
        <v>14366364.18</v>
      </c>
    </row>
    <row r="23" spans="1:3" s="83" customFormat="1">
      <c r="A23" s="116">
        <v>18</v>
      </c>
      <c r="B23" s="126" t="s">
        <v>238</v>
      </c>
      <c r="C23" s="125">
        <v>0</v>
      </c>
    </row>
    <row r="24" spans="1:3" s="83" customFormat="1" ht="25.5">
      <c r="A24" s="116">
        <v>19</v>
      </c>
      <c r="B24" s="126" t="s">
        <v>215</v>
      </c>
      <c r="C24" s="125">
        <v>0</v>
      </c>
    </row>
    <row r="25" spans="1:3" s="83" customFormat="1">
      <c r="A25" s="116">
        <v>20</v>
      </c>
      <c r="B25" s="130" t="s">
        <v>237</v>
      </c>
      <c r="C25" s="125">
        <v>0</v>
      </c>
    </row>
    <row r="26" spans="1:3" s="83" customFormat="1">
      <c r="A26" s="116">
        <v>21</v>
      </c>
      <c r="B26" s="130" t="s">
        <v>236</v>
      </c>
      <c r="C26" s="125">
        <v>0</v>
      </c>
    </row>
    <row r="27" spans="1:3" s="83" customFormat="1">
      <c r="A27" s="116">
        <v>22</v>
      </c>
      <c r="B27" s="130" t="s">
        <v>235</v>
      </c>
      <c r="C27" s="125">
        <v>0</v>
      </c>
    </row>
    <row r="28" spans="1:3" s="83" customFormat="1">
      <c r="A28" s="116">
        <v>23</v>
      </c>
      <c r="B28" s="131" t="s">
        <v>234</v>
      </c>
      <c r="C28" s="123">
        <f>C6-C12</f>
        <v>1197214006.8601401</v>
      </c>
    </row>
    <row r="29" spans="1:3" s="83" customFormat="1">
      <c r="A29" s="132"/>
      <c r="B29" s="133"/>
      <c r="C29" s="125"/>
    </row>
    <row r="30" spans="1:3" s="83" customFormat="1">
      <c r="A30" s="132">
        <v>24</v>
      </c>
      <c r="B30" s="131" t="s">
        <v>233</v>
      </c>
      <c r="C30" s="123">
        <f>C31+C34</f>
        <v>0</v>
      </c>
    </row>
    <row r="31" spans="1:3" s="83" customFormat="1">
      <c r="A31" s="132">
        <v>25</v>
      </c>
      <c r="B31" s="121" t="s">
        <v>232</v>
      </c>
      <c r="C31" s="134">
        <f>C32+C33</f>
        <v>0</v>
      </c>
    </row>
    <row r="32" spans="1:3" s="83" customFormat="1">
      <c r="A32" s="132">
        <v>26</v>
      </c>
      <c r="B32" s="135" t="s">
        <v>314</v>
      </c>
      <c r="C32" s="125"/>
    </row>
    <row r="33" spans="1:3" s="83" customFormat="1">
      <c r="A33" s="132">
        <v>27</v>
      </c>
      <c r="B33" s="135" t="s">
        <v>231</v>
      </c>
      <c r="C33" s="125"/>
    </row>
    <row r="34" spans="1:3" s="83" customFormat="1">
      <c r="A34" s="132">
        <v>28</v>
      </c>
      <c r="B34" s="121" t="s">
        <v>230</v>
      </c>
      <c r="C34" s="125"/>
    </row>
    <row r="35" spans="1:3" s="83" customFormat="1">
      <c r="A35" s="132">
        <v>29</v>
      </c>
      <c r="B35" s="131" t="s">
        <v>229</v>
      </c>
      <c r="C35" s="123">
        <f>SUM(C36:C40)</f>
        <v>0</v>
      </c>
    </row>
    <row r="36" spans="1:3" s="83" customFormat="1">
      <c r="A36" s="132">
        <v>30</v>
      </c>
      <c r="B36" s="126" t="s">
        <v>228</v>
      </c>
      <c r="C36" s="125"/>
    </row>
    <row r="37" spans="1:3" s="83" customFormat="1">
      <c r="A37" s="132">
        <v>31</v>
      </c>
      <c r="B37" s="127" t="s">
        <v>227</v>
      </c>
      <c r="C37" s="125"/>
    </row>
    <row r="38" spans="1:3" s="83" customFormat="1" ht="25.5">
      <c r="A38" s="132">
        <v>32</v>
      </c>
      <c r="B38" s="126" t="s">
        <v>226</v>
      </c>
      <c r="C38" s="125"/>
    </row>
    <row r="39" spans="1:3" s="83" customFormat="1" ht="25.5">
      <c r="A39" s="132">
        <v>33</v>
      </c>
      <c r="B39" s="126" t="s">
        <v>215</v>
      </c>
      <c r="C39" s="125"/>
    </row>
    <row r="40" spans="1:3" s="83" customFormat="1">
      <c r="A40" s="132">
        <v>34</v>
      </c>
      <c r="B40" s="130" t="s">
        <v>225</v>
      </c>
      <c r="C40" s="125"/>
    </row>
    <row r="41" spans="1:3" s="83" customFormat="1">
      <c r="A41" s="132">
        <v>35</v>
      </c>
      <c r="B41" s="131" t="s">
        <v>224</v>
      </c>
      <c r="C41" s="123">
        <f>C30-C35</f>
        <v>0</v>
      </c>
    </row>
    <row r="42" spans="1:3" s="83" customFormat="1">
      <c r="A42" s="132"/>
      <c r="B42" s="133"/>
      <c r="C42" s="125"/>
    </row>
    <row r="43" spans="1:3" s="83" customFormat="1">
      <c r="A43" s="132">
        <v>36</v>
      </c>
      <c r="B43" s="136" t="s">
        <v>223</v>
      </c>
      <c r="C43" s="123">
        <f>SUM(C44:C46)</f>
        <v>478261598.7197845</v>
      </c>
    </row>
    <row r="44" spans="1:3" s="83" customFormat="1">
      <c r="A44" s="132">
        <v>37</v>
      </c>
      <c r="B44" s="121" t="s">
        <v>222</v>
      </c>
      <c r="C44" s="125">
        <v>374232000</v>
      </c>
    </row>
    <row r="45" spans="1:3" s="83" customFormat="1">
      <c r="A45" s="132">
        <v>38</v>
      </c>
      <c r="B45" s="121" t="s">
        <v>221</v>
      </c>
      <c r="C45" s="125">
        <v>0</v>
      </c>
    </row>
    <row r="46" spans="1:3" s="83" customFormat="1">
      <c r="A46" s="132">
        <v>39</v>
      </c>
      <c r="B46" s="121" t="s">
        <v>220</v>
      </c>
      <c r="C46" s="125">
        <v>104029598.71978448</v>
      </c>
    </row>
    <row r="47" spans="1:3" s="83" customFormat="1">
      <c r="A47" s="132">
        <v>40</v>
      </c>
      <c r="B47" s="136" t="s">
        <v>219</v>
      </c>
      <c r="C47" s="123">
        <f>SUM(C48:C51)</f>
        <v>0</v>
      </c>
    </row>
    <row r="48" spans="1:3" s="83" customFormat="1">
      <c r="A48" s="132">
        <v>41</v>
      </c>
      <c r="B48" s="126" t="s">
        <v>218</v>
      </c>
      <c r="C48" s="125"/>
    </row>
    <row r="49" spans="1:3" s="83" customFormat="1">
      <c r="A49" s="132">
        <v>42</v>
      </c>
      <c r="B49" s="127" t="s">
        <v>217</v>
      </c>
      <c r="C49" s="125"/>
    </row>
    <row r="50" spans="1:3" s="83" customFormat="1">
      <c r="A50" s="132">
        <v>43</v>
      </c>
      <c r="B50" s="126" t="s">
        <v>216</v>
      </c>
      <c r="C50" s="125"/>
    </row>
    <row r="51" spans="1:3" s="83" customFormat="1" ht="25.5">
      <c r="A51" s="132">
        <v>44</v>
      </c>
      <c r="B51" s="126" t="s">
        <v>215</v>
      </c>
      <c r="C51" s="125"/>
    </row>
    <row r="52" spans="1:3" s="83" customFormat="1" ht="13.5" thickBot="1">
      <c r="A52" s="137">
        <v>45</v>
      </c>
      <c r="B52" s="138" t="s">
        <v>214</v>
      </c>
      <c r="C52" s="139">
        <f>C43-C47</f>
        <v>478261598.7197845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5" sqref="B25"/>
    </sheetView>
  </sheetViews>
  <sheetFormatPr defaultColWidth="9.140625" defaultRowHeight="12.75"/>
  <cols>
    <col min="1" max="1" width="9.42578125" style="314" bestFit="1" customWidth="1"/>
    <col min="2" max="2" width="59" style="314" customWidth="1"/>
    <col min="3" max="3" width="16.7109375" style="314" bestFit="1" customWidth="1"/>
    <col min="4" max="4" width="13.28515625" style="314" bestFit="1" customWidth="1"/>
    <col min="5" max="16384" width="9.140625" style="314"/>
  </cols>
  <sheetData>
    <row r="1" spans="1:4" ht="15">
      <c r="A1" s="377" t="s">
        <v>35</v>
      </c>
      <c r="B1" s="378"/>
    </row>
    <row r="2" spans="1:4" s="280" customFormat="1" ht="15.75" customHeight="1">
      <c r="A2" s="280" t="s">
        <v>36</v>
      </c>
    </row>
    <row r="3" spans="1:4" s="280" customFormat="1" ht="15.75" customHeight="1"/>
    <row r="4" spans="1:4" ht="13.5" thickBot="1">
      <c r="A4" s="340" t="s">
        <v>425</v>
      </c>
      <c r="B4" s="394" t="s">
        <v>426</v>
      </c>
    </row>
    <row r="5" spans="1:4" s="395" customFormat="1">
      <c r="A5" s="487" t="s">
        <v>429</v>
      </c>
      <c r="B5" s="488"/>
      <c r="C5" s="379" t="s">
        <v>427</v>
      </c>
      <c r="D5" s="380" t="s">
        <v>428</v>
      </c>
    </row>
    <row r="6" spans="1:4" s="396" customFormat="1">
      <c r="A6" s="381">
        <v>1</v>
      </c>
      <c r="B6" s="382" t="s">
        <v>430</v>
      </c>
      <c r="C6" s="382"/>
      <c r="D6" s="383"/>
    </row>
    <row r="7" spans="1:4" s="396" customFormat="1">
      <c r="A7" s="384" t="s">
        <v>412</v>
      </c>
      <c r="B7" s="385" t="s">
        <v>431</v>
      </c>
      <c r="C7" s="385" t="s">
        <v>456</v>
      </c>
      <c r="D7" s="386"/>
    </row>
    <row r="8" spans="1:4" s="396" customFormat="1">
      <c r="A8" s="384" t="s">
        <v>413</v>
      </c>
      <c r="B8" s="385" t="s">
        <v>432</v>
      </c>
      <c r="C8" s="385" t="s">
        <v>414</v>
      </c>
      <c r="D8" s="386"/>
    </row>
    <row r="9" spans="1:4" s="396" customFormat="1">
      <c r="A9" s="384" t="s">
        <v>415</v>
      </c>
      <c r="B9" s="385" t="s">
        <v>433</v>
      </c>
      <c r="C9" s="385" t="s">
        <v>416</v>
      </c>
      <c r="D9" s="386"/>
    </row>
    <row r="10" spans="1:4" s="396" customFormat="1">
      <c r="A10" s="381" t="s">
        <v>417</v>
      </c>
      <c r="B10" s="382" t="s">
        <v>434</v>
      </c>
      <c r="C10" s="382"/>
      <c r="D10" s="383"/>
    </row>
    <row r="11" spans="1:4" s="397" customFormat="1">
      <c r="A11" s="387" t="s">
        <v>418</v>
      </c>
      <c r="B11" s="388" t="s">
        <v>435</v>
      </c>
      <c r="C11" s="388" t="s">
        <v>419</v>
      </c>
      <c r="D11" s="389"/>
    </row>
    <row r="12" spans="1:4" s="397" customFormat="1">
      <c r="A12" s="387" t="s">
        <v>420</v>
      </c>
      <c r="B12" s="388" t="s">
        <v>436</v>
      </c>
      <c r="C12" s="388" t="s">
        <v>421</v>
      </c>
      <c r="D12" s="389"/>
    </row>
    <row r="13" spans="1:4" s="397" customFormat="1">
      <c r="A13" s="387" t="s">
        <v>422</v>
      </c>
      <c r="B13" s="388" t="s">
        <v>437</v>
      </c>
      <c r="C13" s="388" t="s">
        <v>421</v>
      </c>
      <c r="D13" s="389"/>
    </row>
    <row r="14" spans="1:4" s="397" customFormat="1">
      <c r="A14" s="381" t="s">
        <v>423</v>
      </c>
      <c r="B14" s="382" t="s">
        <v>438</v>
      </c>
      <c r="C14" s="390"/>
      <c r="D14" s="383"/>
    </row>
    <row r="15" spans="1:4" s="397" customFormat="1">
      <c r="A15" s="387">
        <v>3.1</v>
      </c>
      <c r="B15" s="388" t="s">
        <v>444</v>
      </c>
      <c r="C15" s="388"/>
      <c r="D15" s="389"/>
    </row>
    <row r="16" spans="1:4" s="397" customFormat="1">
      <c r="A16" s="387">
        <v>3.2</v>
      </c>
      <c r="B16" s="388" t="s">
        <v>445</v>
      </c>
      <c r="C16" s="388"/>
      <c r="D16" s="389"/>
    </row>
    <row r="17" spans="1:6" s="396" customFormat="1" ht="13.5" thickBot="1">
      <c r="A17" s="387">
        <v>3.3</v>
      </c>
      <c r="B17" s="388" t="s">
        <v>446</v>
      </c>
      <c r="C17" s="388"/>
      <c r="D17" s="389"/>
    </row>
    <row r="18" spans="1:6" s="395" customFormat="1" ht="25.5">
      <c r="A18" s="489" t="s">
        <v>441</v>
      </c>
      <c r="B18" s="490"/>
      <c r="C18" s="379" t="s">
        <v>457</v>
      </c>
      <c r="D18" s="380" t="s">
        <v>458</v>
      </c>
    </row>
    <row r="19" spans="1:6" s="396" customFormat="1">
      <c r="A19" s="391">
        <v>4</v>
      </c>
      <c r="B19" s="388" t="s">
        <v>439</v>
      </c>
      <c r="C19" s="392">
        <v>0</v>
      </c>
      <c r="D19" s="393"/>
    </row>
    <row r="20" spans="1:6" s="396" customFormat="1">
      <c r="A20" s="391">
        <v>5</v>
      </c>
      <c r="B20" s="388" t="s">
        <v>146</v>
      </c>
      <c r="C20" s="392">
        <v>0</v>
      </c>
      <c r="D20" s="393"/>
    </row>
    <row r="21" spans="1:6" s="396" customFormat="1" ht="13.5" thickBot="1">
      <c r="A21" s="398" t="s">
        <v>424</v>
      </c>
      <c r="B21" s="399" t="s">
        <v>440</v>
      </c>
      <c r="C21" s="400">
        <v>0</v>
      </c>
      <c r="D21" s="401"/>
    </row>
    <row r="22" spans="1:6">
      <c r="F22" s="340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18" activePane="bottomRight" state="frozen"/>
      <selection activeCell="B47" sqref="B47"/>
      <selection pane="topRight" activeCell="B47" sqref="B47"/>
      <selection pane="bottomLeft" activeCell="B47" sqref="B47"/>
      <selection pane="bottomRight" activeCell="C45" sqref="C45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">
        <v>459</v>
      </c>
      <c r="E1" s="4"/>
      <c r="F1" s="4"/>
    </row>
    <row r="2" spans="1:6" s="98" customFormat="1" ht="15.75" customHeight="1">
      <c r="A2" s="2" t="s">
        <v>36</v>
      </c>
      <c r="B2" s="435">
        <v>43190</v>
      </c>
    </row>
    <row r="3" spans="1:6" s="98" customFormat="1" ht="15.75" customHeight="1">
      <c r="A3" s="140"/>
    </row>
    <row r="4" spans="1:6" s="98" customFormat="1" ht="15.75" customHeight="1" thickBot="1">
      <c r="A4" s="98" t="s">
        <v>91</v>
      </c>
      <c r="B4" s="271" t="s">
        <v>298</v>
      </c>
      <c r="D4" s="58" t="s">
        <v>78</v>
      </c>
    </row>
    <row r="5" spans="1:6" ht="25.5">
      <c r="A5" s="141" t="s">
        <v>11</v>
      </c>
      <c r="B5" s="303" t="s">
        <v>352</v>
      </c>
      <c r="C5" s="142" t="s">
        <v>99</v>
      </c>
      <c r="D5" s="143" t="s">
        <v>100</v>
      </c>
    </row>
    <row r="6" spans="1:6">
      <c r="A6" s="105">
        <v>1</v>
      </c>
      <c r="B6" s="144" t="s">
        <v>40</v>
      </c>
      <c r="C6" s="145">
        <v>420057758.84500003</v>
      </c>
      <c r="D6" s="146"/>
      <c r="E6" s="147"/>
    </row>
    <row r="7" spans="1:6">
      <c r="A7" s="105">
        <v>2</v>
      </c>
      <c r="B7" s="148" t="s">
        <v>41</v>
      </c>
      <c r="C7" s="149">
        <v>1039477982.4915</v>
      </c>
      <c r="D7" s="150"/>
      <c r="E7" s="147"/>
    </row>
    <row r="8" spans="1:6">
      <c r="A8" s="105">
        <v>3</v>
      </c>
      <c r="B8" s="148" t="s">
        <v>42</v>
      </c>
      <c r="C8" s="149">
        <v>1201978991.0899999</v>
      </c>
      <c r="D8" s="150"/>
      <c r="E8" s="147"/>
    </row>
    <row r="9" spans="1:6">
      <c r="A9" s="105">
        <v>4</v>
      </c>
      <c r="B9" s="148" t="s">
        <v>43</v>
      </c>
      <c r="C9" s="149">
        <v>303.24</v>
      </c>
      <c r="D9" s="150"/>
      <c r="E9" s="147"/>
    </row>
    <row r="10" spans="1:6">
      <c r="A10" s="105">
        <v>5</v>
      </c>
      <c r="B10" s="148" t="s">
        <v>44</v>
      </c>
      <c r="C10" s="149">
        <v>1735336071.4218407</v>
      </c>
      <c r="D10" s="150"/>
      <c r="E10" s="147"/>
    </row>
    <row r="11" spans="1:6">
      <c r="A11" s="105">
        <v>6.1</v>
      </c>
      <c r="B11" s="272" t="s">
        <v>45</v>
      </c>
      <c r="C11" s="151">
        <v>7402455267.4399996</v>
      </c>
      <c r="D11" s="152"/>
      <c r="E11" s="153"/>
    </row>
    <row r="12" spans="1:6">
      <c r="A12" s="105">
        <v>6.2</v>
      </c>
      <c r="B12" s="273" t="s">
        <v>46</v>
      </c>
      <c r="C12" s="151">
        <v>-341367075.99259996</v>
      </c>
      <c r="D12" s="152"/>
      <c r="E12" s="153"/>
    </row>
    <row r="13" spans="1:6">
      <c r="A13" s="105">
        <v>6</v>
      </c>
      <c r="B13" s="148" t="s">
        <v>47</v>
      </c>
      <c r="C13" s="154">
        <f>C11+C12</f>
        <v>7061088191.4473991</v>
      </c>
      <c r="D13" s="152"/>
      <c r="E13" s="147"/>
    </row>
    <row r="14" spans="1:6">
      <c r="A14" s="105">
        <v>7</v>
      </c>
      <c r="B14" s="148" t="s">
        <v>48</v>
      </c>
      <c r="C14" s="149">
        <v>81552941.1241</v>
      </c>
      <c r="D14" s="150"/>
      <c r="E14" s="147"/>
    </row>
    <row r="15" spans="1:6">
      <c r="A15" s="105">
        <v>8</v>
      </c>
      <c r="B15" s="301" t="s">
        <v>210</v>
      </c>
      <c r="C15" s="149">
        <v>102988868.09400001</v>
      </c>
      <c r="D15" s="150"/>
      <c r="E15" s="147"/>
    </row>
    <row r="16" spans="1:6">
      <c r="A16" s="105">
        <v>9</v>
      </c>
      <c r="B16" s="148" t="s">
        <v>49</v>
      </c>
      <c r="C16" s="149">
        <v>124550555.72</v>
      </c>
      <c r="D16" s="150"/>
      <c r="E16" s="147"/>
    </row>
    <row r="17" spans="1:5">
      <c r="A17" s="105">
        <v>9.1</v>
      </c>
      <c r="B17" s="155" t="s">
        <v>94</v>
      </c>
      <c r="C17" s="151">
        <v>14366364.18</v>
      </c>
      <c r="D17" s="150"/>
      <c r="E17" s="147"/>
    </row>
    <row r="18" spans="1:5">
      <c r="A18" s="105">
        <v>9.1999999999999993</v>
      </c>
      <c r="B18" s="155" t="s">
        <v>95</v>
      </c>
      <c r="C18" s="151"/>
      <c r="D18" s="150"/>
      <c r="E18" s="147"/>
    </row>
    <row r="19" spans="1:5">
      <c r="A19" s="105">
        <v>9.3000000000000007</v>
      </c>
      <c r="B19" s="274" t="s">
        <v>280</v>
      </c>
      <c r="C19" s="151">
        <v>0</v>
      </c>
      <c r="D19" s="150"/>
      <c r="E19" s="147"/>
    </row>
    <row r="20" spans="1:5">
      <c r="A20" s="105">
        <v>10</v>
      </c>
      <c r="B20" s="148" t="s">
        <v>50</v>
      </c>
      <c r="C20" s="149">
        <v>358926639.73469996</v>
      </c>
      <c r="D20" s="150"/>
      <c r="E20" s="147"/>
    </row>
    <row r="21" spans="1:5">
      <c r="A21" s="105">
        <v>10.1</v>
      </c>
      <c r="B21" s="155" t="s">
        <v>96</v>
      </c>
      <c r="C21" s="149">
        <v>76611548.769999996</v>
      </c>
      <c r="D21" s="156" t="s">
        <v>98</v>
      </c>
      <c r="E21" s="147"/>
    </row>
    <row r="22" spans="1:5">
      <c r="A22" s="105">
        <v>11</v>
      </c>
      <c r="B22" s="157" t="s">
        <v>51</v>
      </c>
      <c r="C22" s="158">
        <v>265899369.88039997</v>
      </c>
      <c r="D22" s="159"/>
      <c r="E22" s="147"/>
    </row>
    <row r="23" spans="1:5" ht="15">
      <c r="A23" s="105">
        <v>12</v>
      </c>
      <c r="B23" s="160" t="s">
        <v>52</v>
      </c>
      <c r="C23" s="161">
        <f>SUM(C6:C10,C13:C16,C20,C22)</f>
        <v>12391857673.088938</v>
      </c>
      <c r="D23" s="162"/>
      <c r="E23" s="163"/>
    </row>
    <row r="24" spans="1:5">
      <c r="A24" s="105">
        <v>13</v>
      </c>
      <c r="B24" s="148" t="s">
        <v>54</v>
      </c>
      <c r="C24" s="164">
        <v>357186171.74000001</v>
      </c>
      <c r="D24" s="165"/>
      <c r="E24" s="147"/>
    </row>
    <row r="25" spans="1:5">
      <c r="A25" s="105">
        <v>14</v>
      </c>
      <c r="B25" s="148" t="s">
        <v>55</v>
      </c>
      <c r="C25" s="149">
        <v>1962066059.3234999</v>
      </c>
      <c r="D25" s="150"/>
      <c r="E25" s="147"/>
    </row>
    <row r="26" spans="1:5">
      <c r="A26" s="105">
        <v>15</v>
      </c>
      <c r="B26" s="148" t="s">
        <v>56</v>
      </c>
      <c r="C26" s="149">
        <v>1819759321.0179999</v>
      </c>
      <c r="D26" s="150"/>
      <c r="E26" s="147"/>
    </row>
    <row r="27" spans="1:5">
      <c r="A27" s="105">
        <v>16</v>
      </c>
      <c r="B27" s="148" t="s">
        <v>57</v>
      </c>
      <c r="C27" s="149">
        <v>3159250535.1827002</v>
      </c>
      <c r="D27" s="150"/>
      <c r="E27" s="147"/>
    </row>
    <row r="28" spans="1:5">
      <c r="A28" s="105">
        <v>17</v>
      </c>
      <c r="B28" s="148" t="s">
        <v>58</v>
      </c>
      <c r="C28" s="149">
        <v>1571150391.2</v>
      </c>
      <c r="D28" s="150"/>
      <c r="E28" s="147"/>
    </row>
    <row r="29" spans="1:5">
      <c r="A29" s="105">
        <v>18</v>
      </c>
      <c r="B29" s="148" t="s">
        <v>59</v>
      </c>
      <c r="C29" s="149">
        <v>1639185628.6299</v>
      </c>
      <c r="D29" s="150"/>
      <c r="E29" s="147"/>
    </row>
    <row r="30" spans="1:5">
      <c r="A30" s="105">
        <v>19</v>
      </c>
      <c r="B30" s="148" t="s">
        <v>60</v>
      </c>
      <c r="C30" s="149">
        <v>67314499.329999998</v>
      </c>
      <c r="D30" s="150"/>
      <c r="E30" s="147"/>
    </row>
    <row r="31" spans="1:5">
      <c r="A31" s="105">
        <v>20</v>
      </c>
      <c r="B31" s="148" t="s">
        <v>61</v>
      </c>
      <c r="C31" s="149">
        <v>98911364.429999322</v>
      </c>
      <c r="D31" s="150"/>
      <c r="E31" s="147"/>
    </row>
    <row r="32" spans="1:5">
      <c r="A32" s="105">
        <v>21</v>
      </c>
      <c r="B32" s="157" t="s">
        <v>62</v>
      </c>
      <c r="C32" s="158">
        <v>398376000</v>
      </c>
      <c r="D32" s="159"/>
      <c r="E32" s="147"/>
    </row>
    <row r="33" spans="1:5">
      <c r="A33" s="105">
        <v>21.1</v>
      </c>
      <c r="B33" s="166" t="s">
        <v>97</v>
      </c>
      <c r="C33" s="167">
        <v>374232000</v>
      </c>
      <c r="D33" s="168"/>
      <c r="E33" s="147"/>
    </row>
    <row r="34" spans="1:5" ht="15">
      <c r="A34" s="105">
        <v>22</v>
      </c>
      <c r="B34" s="160" t="s">
        <v>63</v>
      </c>
      <c r="C34" s="161">
        <f>SUM(C24:C32)</f>
        <v>11073199970.854099</v>
      </c>
      <c r="D34" s="162"/>
      <c r="E34" s="163"/>
    </row>
    <row r="35" spans="1:5">
      <c r="A35" s="105">
        <v>23</v>
      </c>
      <c r="B35" s="157" t="s">
        <v>65</v>
      </c>
      <c r="C35" s="149">
        <v>27821150.18</v>
      </c>
      <c r="D35" s="150"/>
      <c r="E35" s="147"/>
    </row>
    <row r="36" spans="1:5">
      <c r="A36" s="105">
        <v>24</v>
      </c>
      <c r="B36" s="157" t="s">
        <v>66</v>
      </c>
      <c r="C36" s="149">
        <v>0</v>
      </c>
      <c r="D36" s="150"/>
      <c r="E36" s="147"/>
    </row>
    <row r="37" spans="1:5">
      <c r="A37" s="105">
        <v>25</v>
      </c>
      <c r="B37" s="157" t="s">
        <v>67</v>
      </c>
      <c r="C37" s="149">
        <v>-2531851.2000000002</v>
      </c>
      <c r="D37" s="150"/>
      <c r="E37" s="147"/>
    </row>
    <row r="38" spans="1:5">
      <c r="A38" s="105">
        <v>26</v>
      </c>
      <c r="B38" s="157" t="s">
        <v>68</v>
      </c>
      <c r="C38" s="149">
        <v>147828140.47999999</v>
      </c>
      <c r="D38" s="150"/>
      <c r="E38" s="147"/>
    </row>
    <row r="39" spans="1:5">
      <c r="A39" s="105">
        <v>27</v>
      </c>
      <c r="B39" s="157" t="s">
        <v>69</v>
      </c>
      <c r="C39" s="149">
        <v>0</v>
      </c>
      <c r="D39" s="150"/>
      <c r="E39" s="147"/>
    </row>
    <row r="40" spans="1:5">
      <c r="A40" s="105">
        <v>28</v>
      </c>
      <c r="B40" s="157" t="s">
        <v>70</v>
      </c>
      <c r="C40" s="149">
        <v>1115074480.3501401</v>
      </c>
      <c r="D40" s="150"/>
      <c r="E40" s="147"/>
    </row>
    <row r="41" spans="1:5">
      <c r="A41" s="105">
        <v>29</v>
      </c>
      <c r="B41" s="157" t="s">
        <v>71</v>
      </c>
      <c r="C41" s="149">
        <v>30465782.424700003</v>
      </c>
      <c r="D41" s="150"/>
      <c r="E41" s="147"/>
    </row>
    <row r="42" spans="1:5" ht="15.75" thickBot="1">
      <c r="A42" s="169">
        <v>30</v>
      </c>
      <c r="B42" s="170" t="s">
        <v>278</v>
      </c>
      <c r="C42" s="171">
        <f>SUM(C35:C41)</f>
        <v>1318657702.2348402</v>
      </c>
      <c r="D42" s="172"/>
      <c r="E42" s="16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G5" activePane="bottomRight" state="frozen"/>
      <selection activeCell="B9" sqref="B9"/>
      <selection pane="topRight" activeCell="B9" sqref="B9"/>
      <selection pane="bottomLeft" activeCell="B9" sqref="B9"/>
      <selection pane="bottomRight" activeCell="O26" sqref="O2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6" bestFit="1" customWidth="1"/>
    <col min="17" max="17" width="14.7109375" style="56" customWidth="1"/>
    <col min="18" max="18" width="13" style="56" bestFit="1" customWidth="1"/>
    <col min="19" max="19" width="34.85546875" style="56" customWidth="1"/>
    <col min="20" max="16384" width="9.140625" style="56"/>
  </cols>
  <sheetData>
    <row r="1" spans="1:19">
      <c r="A1" s="2" t="s">
        <v>35</v>
      </c>
      <c r="G1" s="3" t="s">
        <v>459</v>
      </c>
    </row>
    <row r="2" spans="1:19">
      <c r="A2" s="2" t="s">
        <v>36</v>
      </c>
      <c r="G2" s="435">
        <v>43190</v>
      </c>
    </row>
    <row r="4" spans="1:19" ht="26.25" thickBot="1">
      <c r="A4" s="4" t="s">
        <v>260</v>
      </c>
      <c r="B4" s="325" t="s">
        <v>387</v>
      </c>
    </row>
    <row r="5" spans="1:19" s="311" customFormat="1">
      <c r="A5" s="306"/>
      <c r="B5" s="307"/>
      <c r="C5" s="308" t="s">
        <v>0</v>
      </c>
      <c r="D5" s="308" t="s">
        <v>1</v>
      </c>
      <c r="E5" s="308" t="s">
        <v>2</v>
      </c>
      <c r="F5" s="308" t="s">
        <v>3</v>
      </c>
      <c r="G5" s="308" t="s">
        <v>4</v>
      </c>
      <c r="H5" s="308" t="s">
        <v>10</v>
      </c>
      <c r="I5" s="308" t="s">
        <v>13</v>
      </c>
      <c r="J5" s="308" t="s">
        <v>14</v>
      </c>
      <c r="K5" s="308" t="s">
        <v>15</v>
      </c>
      <c r="L5" s="308" t="s">
        <v>16</v>
      </c>
      <c r="M5" s="308" t="s">
        <v>17</v>
      </c>
      <c r="N5" s="308" t="s">
        <v>18</v>
      </c>
      <c r="O5" s="308" t="s">
        <v>370</v>
      </c>
      <c r="P5" s="308" t="s">
        <v>371</v>
      </c>
      <c r="Q5" s="308" t="s">
        <v>372</v>
      </c>
      <c r="R5" s="309" t="s">
        <v>373</v>
      </c>
      <c r="S5" s="310" t="s">
        <v>374</v>
      </c>
    </row>
    <row r="6" spans="1:19" s="311" customFormat="1" ht="99" customHeight="1">
      <c r="A6" s="312"/>
      <c r="B6" s="495" t="s">
        <v>375</v>
      </c>
      <c r="C6" s="491">
        <v>0</v>
      </c>
      <c r="D6" s="492"/>
      <c r="E6" s="491">
        <v>0.2</v>
      </c>
      <c r="F6" s="492"/>
      <c r="G6" s="491">
        <v>0.35</v>
      </c>
      <c r="H6" s="492"/>
      <c r="I6" s="491">
        <v>0.5</v>
      </c>
      <c r="J6" s="492"/>
      <c r="K6" s="491">
        <v>0.75</v>
      </c>
      <c r="L6" s="492"/>
      <c r="M6" s="491">
        <v>1</v>
      </c>
      <c r="N6" s="492"/>
      <c r="O6" s="491">
        <v>1.5</v>
      </c>
      <c r="P6" s="492"/>
      <c r="Q6" s="491">
        <v>2.5</v>
      </c>
      <c r="R6" s="492"/>
      <c r="S6" s="493" t="s">
        <v>259</v>
      </c>
    </row>
    <row r="7" spans="1:19" s="311" customFormat="1" ht="30.75" customHeight="1">
      <c r="A7" s="312"/>
      <c r="B7" s="496"/>
      <c r="C7" s="302" t="s">
        <v>262</v>
      </c>
      <c r="D7" s="302" t="s">
        <v>261</v>
      </c>
      <c r="E7" s="302" t="s">
        <v>262</v>
      </c>
      <c r="F7" s="302" t="s">
        <v>261</v>
      </c>
      <c r="G7" s="302" t="s">
        <v>262</v>
      </c>
      <c r="H7" s="302" t="s">
        <v>261</v>
      </c>
      <c r="I7" s="302" t="s">
        <v>262</v>
      </c>
      <c r="J7" s="302" t="s">
        <v>261</v>
      </c>
      <c r="K7" s="302" t="s">
        <v>262</v>
      </c>
      <c r="L7" s="302" t="s">
        <v>261</v>
      </c>
      <c r="M7" s="302" t="s">
        <v>262</v>
      </c>
      <c r="N7" s="302" t="s">
        <v>261</v>
      </c>
      <c r="O7" s="302" t="s">
        <v>262</v>
      </c>
      <c r="P7" s="302" t="s">
        <v>261</v>
      </c>
      <c r="Q7" s="302" t="s">
        <v>262</v>
      </c>
      <c r="R7" s="302" t="s">
        <v>261</v>
      </c>
      <c r="S7" s="494"/>
    </row>
    <row r="8" spans="1:19" s="175" customFormat="1">
      <c r="A8" s="173">
        <v>1</v>
      </c>
      <c r="B8" s="1" t="s">
        <v>102</v>
      </c>
      <c r="C8" s="174">
        <v>1009899775.311532</v>
      </c>
      <c r="D8" s="174"/>
      <c r="E8" s="174">
        <v>26635554.547699999</v>
      </c>
      <c r="F8" s="174"/>
      <c r="G8" s="174">
        <v>0</v>
      </c>
      <c r="H8" s="174"/>
      <c r="I8" s="174">
        <v>0</v>
      </c>
      <c r="J8" s="174"/>
      <c r="K8" s="174">
        <v>0</v>
      </c>
      <c r="L8" s="174"/>
      <c r="M8" s="174">
        <v>938145611.94478393</v>
      </c>
      <c r="N8" s="174"/>
      <c r="O8" s="174">
        <v>0</v>
      </c>
      <c r="P8" s="174"/>
      <c r="Q8" s="174">
        <v>0</v>
      </c>
      <c r="R8" s="174"/>
      <c r="S8" s="326">
        <f>$C$6*SUM(C8:D8)+$E$6*SUM(E8:F8)+$G$6*SUM(G8:H8)+$I$6*SUM(I8:J8)+$K$6*SUM(K8:L8)+$M$6*SUM(M8:N8)+$O$6*SUM(O8:P8)+$Q$6*SUM(Q8:R8)</f>
        <v>943472722.85432398</v>
      </c>
    </row>
    <row r="9" spans="1:19" s="175" customFormat="1">
      <c r="A9" s="173">
        <v>2</v>
      </c>
      <c r="B9" s="1" t="s">
        <v>103</v>
      </c>
      <c r="C9" s="174">
        <v>0</v>
      </c>
      <c r="D9" s="174"/>
      <c r="E9" s="174">
        <v>0</v>
      </c>
      <c r="F9" s="174"/>
      <c r="G9" s="174">
        <v>0</v>
      </c>
      <c r="H9" s="174"/>
      <c r="I9" s="174">
        <v>0</v>
      </c>
      <c r="J9" s="174"/>
      <c r="K9" s="174">
        <v>0</v>
      </c>
      <c r="L9" s="174"/>
      <c r="M9" s="174">
        <v>0</v>
      </c>
      <c r="N9" s="174"/>
      <c r="O9" s="174">
        <v>0</v>
      </c>
      <c r="P9" s="174"/>
      <c r="Q9" s="174">
        <v>0</v>
      </c>
      <c r="R9" s="174"/>
      <c r="S9" s="326">
        <f t="shared" ref="S9:S21" si="0">$C$6*SUM(C9:D9)+$E$6*SUM(E9:F9)+$G$6*SUM(G9:H9)+$I$6*SUM(I9:J9)+$K$6*SUM(K9:L9)+$M$6*SUM(M9:N9)+$O$6*SUM(O9:P9)+$Q$6*SUM(Q9:R9)</f>
        <v>0</v>
      </c>
    </row>
    <row r="10" spans="1:19" s="175" customFormat="1">
      <c r="A10" s="173">
        <v>3</v>
      </c>
      <c r="B10" s="1" t="s">
        <v>281</v>
      </c>
      <c r="C10" s="174">
        <v>0</v>
      </c>
      <c r="D10" s="174"/>
      <c r="E10" s="174">
        <v>0</v>
      </c>
      <c r="F10" s="174"/>
      <c r="G10" s="174">
        <v>0</v>
      </c>
      <c r="H10" s="174"/>
      <c r="I10" s="174">
        <v>0</v>
      </c>
      <c r="J10" s="174"/>
      <c r="K10" s="174">
        <v>0</v>
      </c>
      <c r="L10" s="174"/>
      <c r="M10" s="174">
        <v>0</v>
      </c>
      <c r="N10" s="174"/>
      <c r="O10" s="174">
        <v>0</v>
      </c>
      <c r="P10" s="174"/>
      <c r="Q10" s="174">
        <v>0</v>
      </c>
      <c r="R10" s="174"/>
      <c r="S10" s="326">
        <f t="shared" si="0"/>
        <v>0</v>
      </c>
    </row>
    <row r="11" spans="1:19" s="175" customFormat="1">
      <c r="A11" s="173">
        <v>4</v>
      </c>
      <c r="B11" s="1" t="s">
        <v>104</v>
      </c>
      <c r="C11" s="174">
        <v>0</v>
      </c>
      <c r="D11" s="174"/>
      <c r="E11" s="174">
        <v>0</v>
      </c>
      <c r="F11" s="174"/>
      <c r="G11" s="174">
        <v>0</v>
      </c>
      <c r="H11" s="174"/>
      <c r="I11" s="174">
        <v>0</v>
      </c>
      <c r="J11" s="174"/>
      <c r="K11" s="174">
        <v>0</v>
      </c>
      <c r="L11" s="174"/>
      <c r="M11" s="174">
        <v>0</v>
      </c>
      <c r="N11" s="174"/>
      <c r="O11" s="174">
        <v>0</v>
      </c>
      <c r="P11" s="174"/>
      <c r="Q11" s="174">
        <v>0</v>
      </c>
      <c r="R11" s="174"/>
      <c r="S11" s="326">
        <f t="shared" si="0"/>
        <v>0</v>
      </c>
    </row>
    <row r="12" spans="1:19" s="175" customFormat="1">
      <c r="A12" s="173">
        <v>5</v>
      </c>
      <c r="B12" s="1" t="s">
        <v>105</v>
      </c>
      <c r="C12" s="174">
        <v>526381162.34799999</v>
      </c>
      <c r="D12" s="174"/>
      <c r="E12" s="174">
        <v>0</v>
      </c>
      <c r="F12" s="174"/>
      <c r="G12" s="174">
        <v>0</v>
      </c>
      <c r="H12" s="174"/>
      <c r="I12" s="174">
        <v>0</v>
      </c>
      <c r="J12" s="174"/>
      <c r="K12" s="174">
        <v>0</v>
      </c>
      <c r="L12" s="174"/>
      <c r="M12" s="174">
        <v>0</v>
      </c>
      <c r="N12" s="174"/>
      <c r="O12" s="174">
        <v>0</v>
      </c>
      <c r="P12" s="174"/>
      <c r="Q12" s="174">
        <v>0</v>
      </c>
      <c r="R12" s="174"/>
      <c r="S12" s="326">
        <f t="shared" si="0"/>
        <v>0</v>
      </c>
    </row>
    <row r="13" spans="1:19" s="175" customFormat="1">
      <c r="A13" s="173">
        <v>6</v>
      </c>
      <c r="B13" s="1" t="s">
        <v>106</v>
      </c>
      <c r="C13" s="174">
        <v>0</v>
      </c>
      <c r="D13" s="174"/>
      <c r="E13" s="174">
        <v>1329018268.8469999</v>
      </c>
      <c r="F13" s="174"/>
      <c r="G13" s="174">
        <v>0</v>
      </c>
      <c r="H13" s="174"/>
      <c r="I13" s="174">
        <v>90924518.468999997</v>
      </c>
      <c r="J13" s="174"/>
      <c r="K13" s="174">
        <v>0</v>
      </c>
      <c r="L13" s="174"/>
      <c r="M13" s="174">
        <v>12503767.119999999</v>
      </c>
      <c r="N13" s="174"/>
      <c r="O13" s="174">
        <v>219.55</v>
      </c>
      <c r="P13" s="174"/>
      <c r="Q13" s="174">
        <v>0</v>
      </c>
      <c r="R13" s="174"/>
      <c r="S13" s="326">
        <f t="shared" si="0"/>
        <v>323770009.44889998</v>
      </c>
    </row>
    <row r="14" spans="1:19" s="175" customFormat="1">
      <c r="A14" s="173">
        <v>7</v>
      </c>
      <c r="B14" s="1" t="s">
        <v>107</v>
      </c>
      <c r="C14" s="174">
        <v>0</v>
      </c>
      <c r="D14" s="174"/>
      <c r="E14" s="174">
        <v>0</v>
      </c>
      <c r="F14" s="174"/>
      <c r="G14" s="174">
        <v>0</v>
      </c>
      <c r="H14" s="174"/>
      <c r="I14" s="174">
        <v>0</v>
      </c>
      <c r="J14" s="174"/>
      <c r="K14" s="174">
        <v>0</v>
      </c>
      <c r="L14" s="174"/>
      <c r="M14" s="174">
        <v>2301731840.8223681</v>
      </c>
      <c r="N14" s="174">
        <v>322590861.15818</v>
      </c>
      <c r="O14" s="174">
        <v>96814133</v>
      </c>
      <c r="P14" s="174"/>
      <c r="Q14" s="174">
        <v>0</v>
      </c>
      <c r="R14" s="174"/>
      <c r="S14" s="326">
        <f t="shared" si="0"/>
        <v>2769543901.4805479</v>
      </c>
    </row>
    <row r="15" spans="1:19" s="175" customFormat="1">
      <c r="A15" s="173">
        <v>8</v>
      </c>
      <c r="B15" s="1" t="s">
        <v>108</v>
      </c>
      <c r="C15" s="174">
        <v>0</v>
      </c>
      <c r="D15" s="174"/>
      <c r="E15" s="174">
        <v>0</v>
      </c>
      <c r="F15" s="174"/>
      <c r="G15" s="174">
        <v>0</v>
      </c>
      <c r="H15" s="174"/>
      <c r="I15" s="174">
        <v>0</v>
      </c>
      <c r="J15" s="174"/>
      <c r="K15" s="174">
        <v>3334854822.6197</v>
      </c>
      <c r="L15" s="174">
        <v>122786044.6287</v>
      </c>
      <c r="M15" s="174">
        <v>0</v>
      </c>
      <c r="N15" s="174">
        <v>0</v>
      </c>
      <c r="O15" s="174">
        <v>0</v>
      </c>
      <c r="P15" s="174"/>
      <c r="Q15" s="174">
        <v>0</v>
      </c>
      <c r="R15" s="174"/>
      <c r="S15" s="326">
        <f t="shared" si="0"/>
        <v>2593230650.4362998</v>
      </c>
    </row>
    <row r="16" spans="1:19" s="175" customFormat="1">
      <c r="A16" s="173">
        <v>9</v>
      </c>
      <c r="B16" s="1" t="s">
        <v>109</v>
      </c>
      <c r="C16" s="174">
        <v>0</v>
      </c>
      <c r="D16" s="174"/>
      <c r="E16" s="174">
        <v>0</v>
      </c>
      <c r="F16" s="174"/>
      <c r="G16" s="174">
        <v>1133794197.0097001</v>
      </c>
      <c r="H16" s="174"/>
      <c r="I16" s="174">
        <v>0</v>
      </c>
      <c r="J16" s="174"/>
      <c r="K16" s="174">
        <v>0</v>
      </c>
      <c r="L16" s="174"/>
      <c r="M16" s="174">
        <v>0</v>
      </c>
      <c r="N16" s="174"/>
      <c r="O16" s="174">
        <v>0</v>
      </c>
      <c r="P16" s="174"/>
      <c r="Q16" s="174">
        <v>0</v>
      </c>
      <c r="R16" s="174"/>
      <c r="S16" s="326">
        <f t="shared" si="0"/>
        <v>396827968.95339501</v>
      </c>
    </row>
    <row r="17" spans="1:19" s="175" customFormat="1">
      <c r="A17" s="173">
        <v>10</v>
      </c>
      <c r="B17" s="1" t="s">
        <v>110</v>
      </c>
      <c r="C17" s="174">
        <v>0</v>
      </c>
      <c r="D17" s="174"/>
      <c r="E17" s="174">
        <v>0</v>
      </c>
      <c r="F17" s="174"/>
      <c r="G17" s="174">
        <v>0</v>
      </c>
      <c r="H17" s="174"/>
      <c r="I17" s="174">
        <v>2648460.0514680003</v>
      </c>
      <c r="J17" s="174"/>
      <c r="K17" s="174">
        <v>0</v>
      </c>
      <c r="L17" s="174"/>
      <c r="M17" s="174">
        <v>99556610.3219001</v>
      </c>
      <c r="N17" s="174"/>
      <c r="O17" s="174">
        <v>6904829.5248318836</v>
      </c>
      <c r="P17" s="174"/>
      <c r="Q17" s="174">
        <v>0</v>
      </c>
      <c r="R17" s="174"/>
      <c r="S17" s="326">
        <f t="shared" si="0"/>
        <v>111238084.63488193</v>
      </c>
    </row>
    <row r="18" spans="1:19" s="175" customFormat="1">
      <c r="A18" s="173">
        <v>11</v>
      </c>
      <c r="B18" s="1" t="s">
        <v>111</v>
      </c>
      <c r="C18" s="174">
        <v>0</v>
      </c>
      <c r="D18" s="174"/>
      <c r="E18" s="174">
        <v>0</v>
      </c>
      <c r="F18" s="174"/>
      <c r="G18" s="174">
        <v>0</v>
      </c>
      <c r="H18" s="174"/>
      <c r="I18" s="174">
        <v>0</v>
      </c>
      <c r="J18" s="174"/>
      <c r="K18" s="174">
        <v>0</v>
      </c>
      <c r="L18" s="174"/>
      <c r="M18" s="174">
        <v>166515480.6636</v>
      </c>
      <c r="N18" s="174"/>
      <c r="O18" s="174">
        <v>203168338.4262</v>
      </c>
      <c r="P18" s="174"/>
      <c r="Q18" s="174">
        <v>30805654.754423801</v>
      </c>
      <c r="R18" s="174"/>
      <c r="S18" s="326">
        <f t="shared" si="0"/>
        <v>548282125.18895948</v>
      </c>
    </row>
    <row r="19" spans="1:19" s="175" customFormat="1">
      <c r="A19" s="173">
        <v>12</v>
      </c>
      <c r="B19" s="1" t="s">
        <v>112</v>
      </c>
      <c r="C19" s="174">
        <v>0</v>
      </c>
      <c r="D19" s="174"/>
      <c r="E19" s="174">
        <v>0</v>
      </c>
      <c r="F19" s="174"/>
      <c r="G19" s="174">
        <v>0</v>
      </c>
      <c r="H19" s="174"/>
      <c r="I19" s="174">
        <v>0</v>
      </c>
      <c r="J19" s="174"/>
      <c r="K19" s="174">
        <v>0</v>
      </c>
      <c r="L19" s="174"/>
      <c r="M19" s="174">
        <v>0</v>
      </c>
      <c r="N19" s="174"/>
      <c r="O19" s="174">
        <v>0</v>
      </c>
      <c r="P19" s="174"/>
      <c r="Q19" s="174">
        <v>0</v>
      </c>
      <c r="R19" s="174"/>
      <c r="S19" s="326">
        <f t="shared" si="0"/>
        <v>0</v>
      </c>
    </row>
    <row r="20" spans="1:19" s="175" customFormat="1">
      <c r="A20" s="173">
        <v>13</v>
      </c>
      <c r="B20" s="1" t="s">
        <v>258</v>
      </c>
      <c r="C20" s="174">
        <v>0</v>
      </c>
      <c r="D20" s="174"/>
      <c r="E20" s="174">
        <v>0</v>
      </c>
      <c r="F20" s="174"/>
      <c r="G20" s="174">
        <v>0</v>
      </c>
      <c r="H20" s="174"/>
      <c r="I20" s="174">
        <v>0</v>
      </c>
      <c r="J20" s="174"/>
      <c r="K20" s="174">
        <v>0</v>
      </c>
      <c r="L20" s="174"/>
      <c r="M20" s="174">
        <v>0</v>
      </c>
      <c r="N20" s="174"/>
      <c r="O20" s="174">
        <v>0</v>
      </c>
      <c r="P20" s="174"/>
      <c r="Q20" s="174">
        <v>0</v>
      </c>
      <c r="R20" s="174"/>
      <c r="S20" s="326">
        <f t="shared" si="0"/>
        <v>0</v>
      </c>
    </row>
    <row r="21" spans="1:19" s="175" customFormat="1">
      <c r="A21" s="173">
        <v>14</v>
      </c>
      <c r="B21" s="1" t="s">
        <v>114</v>
      </c>
      <c r="C21" s="174">
        <v>420057758.84500003</v>
      </c>
      <c r="D21" s="174"/>
      <c r="E21" s="174">
        <v>0</v>
      </c>
      <c r="F21" s="174"/>
      <c r="G21" s="174">
        <v>0</v>
      </c>
      <c r="H21" s="174"/>
      <c r="I21" s="174">
        <v>0</v>
      </c>
      <c r="J21" s="174"/>
      <c r="K21" s="174">
        <v>0</v>
      </c>
      <c r="L21" s="174"/>
      <c r="M21" s="174">
        <v>594332786.23421097</v>
      </c>
      <c r="N21" s="174"/>
      <c r="O21" s="174">
        <v>0</v>
      </c>
      <c r="P21" s="174"/>
      <c r="Q21" s="174">
        <v>110184191.53999998</v>
      </c>
      <c r="R21" s="174"/>
      <c r="S21" s="326">
        <f t="shared" si="0"/>
        <v>869793265.08421087</v>
      </c>
    </row>
    <row r="22" spans="1:19" ht="13.5" thickBot="1">
      <c r="A22" s="176"/>
      <c r="B22" s="177" t="s">
        <v>115</v>
      </c>
      <c r="C22" s="178">
        <f>SUM(C8:C21)</f>
        <v>1956338696.5045321</v>
      </c>
      <c r="D22" s="178">
        <f t="shared" ref="D22:J22" si="1">SUM(D8:D21)</f>
        <v>0</v>
      </c>
      <c r="E22" s="178">
        <f t="shared" si="1"/>
        <v>1355653823.3946998</v>
      </c>
      <c r="F22" s="178">
        <f t="shared" si="1"/>
        <v>0</v>
      </c>
      <c r="G22" s="178">
        <f t="shared" si="1"/>
        <v>1133794197.0097001</v>
      </c>
      <c r="H22" s="178">
        <f t="shared" si="1"/>
        <v>0</v>
      </c>
      <c r="I22" s="178">
        <f t="shared" si="1"/>
        <v>93572978.520467997</v>
      </c>
      <c r="J22" s="178">
        <f t="shared" si="1"/>
        <v>0</v>
      </c>
      <c r="K22" s="178">
        <f t="shared" ref="K22:S22" si="2">SUM(K8:K21)</f>
        <v>3334854822.6197</v>
      </c>
      <c r="L22" s="178">
        <f t="shared" si="2"/>
        <v>122786044.6287</v>
      </c>
      <c r="M22" s="178">
        <f t="shared" si="2"/>
        <v>4112786097.106863</v>
      </c>
      <c r="N22" s="178">
        <f t="shared" si="2"/>
        <v>322590861.15818</v>
      </c>
      <c r="O22" s="178">
        <f t="shared" si="2"/>
        <v>306887520.50103188</v>
      </c>
      <c r="P22" s="178">
        <f t="shared" si="2"/>
        <v>0</v>
      </c>
      <c r="Q22" s="178">
        <f t="shared" si="2"/>
        <v>140989846.29442379</v>
      </c>
      <c r="R22" s="178">
        <f t="shared" si="2"/>
        <v>0</v>
      </c>
      <c r="S22" s="327">
        <f t="shared" si="2"/>
        <v>8556158728.0815182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Q26" sqref="Q26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6"/>
  </cols>
  <sheetData>
    <row r="1" spans="1:22">
      <c r="A1" s="2" t="s">
        <v>35</v>
      </c>
      <c r="B1" s="3" t="s">
        <v>459</v>
      </c>
    </row>
    <row r="2" spans="1:22">
      <c r="A2" s="2" t="s">
        <v>36</v>
      </c>
      <c r="B2" s="435">
        <v>43190</v>
      </c>
    </row>
    <row r="4" spans="1:22" ht="13.5" thickBot="1">
      <c r="A4" s="4" t="s">
        <v>378</v>
      </c>
      <c r="B4" s="179" t="s">
        <v>101</v>
      </c>
      <c r="V4" s="58" t="s">
        <v>78</v>
      </c>
    </row>
    <row r="5" spans="1:22" ht="12.75" customHeight="1">
      <c r="A5" s="180"/>
      <c r="B5" s="181"/>
      <c r="C5" s="497" t="s">
        <v>289</v>
      </c>
      <c r="D5" s="498"/>
      <c r="E5" s="498"/>
      <c r="F5" s="498"/>
      <c r="G5" s="498"/>
      <c r="H5" s="498"/>
      <c r="I5" s="498"/>
      <c r="J5" s="498"/>
      <c r="K5" s="498"/>
      <c r="L5" s="499"/>
      <c r="M5" s="500" t="s">
        <v>290</v>
      </c>
      <c r="N5" s="501"/>
      <c r="O5" s="501"/>
      <c r="P5" s="501"/>
      <c r="Q5" s="501"/>
      <c r="R5" s="501"/>
      <c r="S5" s="502"/>
      <c r="T5" s="505" t="s">
        <v>376</v>
      </c>
      <c r="U5" s="505" t="s">
        <v>377</v>
      </c>
      <c r="V5" s="503" t="s">
        <v>127</v>
      </c>
    </row>
    <row r="6" spans="1:22" s="111" customFormat="1" ht="102">
      <c r="A6" s="108"/>
      <c r="B6" s="182"/>
      <c r="C6" s="183" t="s">
        <v>116</v>
      </c>
      <c r="D6" s="277" t="s">
        <v>117</v>
      </c>
      <c r="E6" s="210" t="s">
        <v>292</v>
      </c>
      <c r="F6" s="210" t="s">
        <v>293</v>
      </c>
      <c r="G6" s="277" t="s">
        <v>296</v>
      </c>
      <c r="H6" s="277" t="s">
        <v>291</v>
      </c>
      <c r="I6" s="277" t="s">
        <v>118</v>
      </c>
      <c r="J6" s="277" t="s">
        <v>119</v>
      </c>
      <c r="K6" s="184" t="s">
        <v>120</v>
      </c>
      <c r="L6" s="185" t="s">
        <v>121</v>
      </c>
      <c r="M6" s="183" t="s">
        <v>294</v>
      </c>
      <c r="N6" s="184" t="s">
        <v>122</v>
      </c>
      <c r="O6" s="184" t="s">
        <v>123</v>
      </c>
      <c r="P6" s="184" t="s">
        <v>124</v>
      </c>
      <c r="Q6" s="184" t="s">
        <v>125</v>
      </c>
      <c r="R6" s="184" t="s">
        <v>126</v>
      </c>
      <c r="S6" s="304" t="s">
        <v>295</v>
      </c>
      <c r="T6" s="506"/>
      <c r="U6" s="506"/>
      <c r="V6" s="504"/>
    </row>
    <row r="7" spans="1:22" s="175" customFormat="1">
      <c r="A7" s="186">
        <v>1</v>
      </c>
      <c r="B7" s="1" t="s">
        <v>102</v>
      </c>
      <c r="C7" s="187"/>
      <c r="D7" s="174">
        <v>0</v>
      </c>
      <c r="E7" s="174"/>
      <c r="F7" s="174"/>
      <c r="G7" s="174"/>
      <c r="H7" s="174"/>
      <c r="I7" s="174"/>
      <c r="J7" s="174"/>
      <c r="K7" s="174"/>
      <c r="L7" s="188"/>
      <c r="M7" s="187">
        <v>0</v>
      </c>
      <c r="N7" s="174"/>
      <c r="O7" s="174"/>
      <c r="P7" s="174"/>
      <c r="Q7" s="174"/>
      <c r="R7" s="174">
        <v>0</v>
      </c>
      <c r="S7" s="188"/>
      <c r="T7" s="313">
        <v>0</v>
      </c>
      <c r="U7" s="313"/>
      <c r="V7" s="189">
        <f>SUM(C7:S7)</f>
        <v>0</v>
      </c>
    </row>
    <row r="8" spans="1:22" s="175" customFormat="1">
      <c r="A8" s="186">
        <v>2</v>
      </c>
      <c r="B8" s="1" t="s">
        <v>103</v>
      </c>
      <c r="C8" s="187"/>
      <c r="D8" s="174">
        <v>0</v>
      </c>
      <c r="E8" s="174"/>
      <c r="F8" s="174"/>
      <c r="G8" s="174"/>
      <c r="H8" s="174"/>
      <c r="I8" s="174"/>
      <c r="J8" s="174"/>
      <c r="K8" s="174"/>
      <c r="L8" s="188"/>
      <c r="M8" s="187"/>
      <c r="N8" s="174"/>
      <c r="O8" s="174"/>
      <c r="P8" s="174"/>
      <c r="Q8" s="174"/>
      <c r="R8" s="174">
        <v>0</v>
      </c>
      <c r="S8" s="188"/>
      <c r="T8" s="313">
        <v>0</v>
      </c>
      <c r="U8" s="313"/>
      <c r="V8" s="189">
        <f t="shared" ref="V8:V20" si="0">SUM(C8:S8)</f>
        <v>0</v>
      </c>
    </row>
    <row r="9" spans="1:22" s="175" customFormat="1">
      <c r="A9" s="186">
        <v>3</v>
      </c>
      <c r="B9" s="1" t="s">
        <v>282</v>
      </c>
      <c r="C9" s="187"/>
      <c r="D9" s="174">
        <v>0</v>
      </c>
      <c r="E9" s="174"/>
      <c r="F9" s="174"/>
      <c r="G9" s="174"/>
      <c r="H9" s="174"/>
      <c r="I9" s="174"/>
      <c r="J9" s="174"/>
      <c r="K9" s="174"/>
      <c r="L9" s="188"/>
      <c r="M9" s="187"/>
      <c r="N9" s="174"/>
      <c r="O9" s="174"/>
      <c r="P9" s="174"/>
      <c r="Q9" s="174"/>
      <c r="R9" s="174">
        <v>0</v>
      </c>
      <c r="S9" s="188"/>
      <c r="T9" s="313">
        <v>0</v>
      </c>
      <c r="U9" s="313"/>
      <c r="V9" s="189">
        <f t="shared" si="0"/>
        <v>0</v>
      </c>
    </row>
    <row r="10" spans="1:22" s="175" customFormat="1">
      <c r="A10" s="186">
        <v>4</v>
      </c>
      <c r="B10" s="1" t="s">
        <v>104</v>
      </c>
      <c r="C10" s="187"/>
      <c r="D10" s="174">
        <v>0</v>
      </c>
      <c r="E10" s="174"/>
      <c r="F10" s="174"/>
      <c r="G10" s="174"/>
      <c r="H10" s="174"/>
      <c r="I10" s="174"/>
      <c r="J10" s="174"/>
      <c r="K10" s="174"/>
      <c r="L10" s="188"/>
      <c r="M10" s="187"/>
      <c r="N10" s="174"/>
      <c r="O10" s="174"/>
      <c r="P10" s="174"/>
      <c r="Q10" s="174"/>
      <c r="R10" s="174">
        <v>0</v>
      </c>
      <c r="S10" s="188"/>
      <c r="T10" s="313">
        <v>0</v>
      </c>
      <c r="U10" s="313"/>
      <c r="V10" s="189">
        <f t="shared" si="0"/>
        <v>0</v>
      </c>
    </row>
    <row r="11" spans="1:22" s="175" customFormat="1">
      <c r="A11" s="186">
        <v>5</v>
      </c>
      <c r="B11" s="1" t="s">
        <v>105</v>
      </c>
      <c r="C11" s="187"/>
      <c r="D11" s="174">
        <v>0</v>
      </c>
      <c r="E11" s="174"/>
      <c r="F11" s="174"/>
      <c r="G11" s="174"/>
      <c r="H11" s="174"/>
      <c r="I11" s="174"/>
      <c r="J11" s="174"/>
      <c r="K11" s="174"/>
      <c r="L11" s="188"/>
      <c r="M11" s="187"/>
      <c r="N11" s="174"/>
      <c r="O11" s="174"/>
      <c r="P11" s="174"/>
      <c r="Q11" s="174"/>
      <c r="R11" s="174">
        <v>0</v>
      </c>
      <c r="S11" s="188"/>
      <c r="T11" s="313">
        <v>0</v>
      </c>
      <c r="U11" s="313"/>
      <c r="V11" s="189">
        <f t="shared" si="0"/>
        <v>0</v>
      </c>
    </row>
    <row r="12" spans="1:22" s="175" customFormat="1">
      <c r="A12" s="186">
        <v>6</v>
      </c>
      <c r="B12" s="1" t="s">
        <v>106</v>
      </c>
      <c r="C12" s="187"/>
      <c r="D12" s="174">
        <v>0</v>
      </c>
      <c r="E12" s="174"/>
      <c r="F12" s="174"/>
      <c r="G12" s="174"/>
      <c r="H12" s="174"/>
      <c r="I12" s="174"/>
      <c r="J12" s="174"/>
      <c r="K12" s="174"/>
      <c r="L12" s="188"/>
      <c r="M12" s="187"/>
      <c r="N12" s="174"/>
      <c r="O12" s="174"/>
      <c r="P12" s="174"/>
      <c r="Q12" s="174"/>
      <c r="R12" s="174">
        <v>0</v>
      </c>
      <c r="S12" s="188"/>
      <c r="T12" s="313">
        <v>0</v>
      </c>
      <c r="U12" s="313"/>
      <c r="V12" s="189">
        <f t="shared" si="0"/>
        <v>0</v>
      </c>
    </row>
    <row r="13" spans="1:22" s="175" customFormat="1">
      <c r="A13" s="186">
        <v>7</v>
      </c>
      <c r="B13" s="1" t="s">
        <v>107</v>
      </c>
      <c r="C13" s="187"/>
      <c r="D13" s="174">
        <v>159996293.6268</v>
      </c>
      <c r="E13" s="174"/>
      <c r="F13" s="174"/>
      <c r="G13" s="174"/>
      <c r="H13" s="174"/>
      <c r="I13" s="174"/>
      <c r="J13" s="174"/>
      <c r="K13" s="174"/>
      <c r="L13" s="188"/>
      <c r="M13" s="187"/>
      <c r="N13" s="174"/>
      <c r="O13" s="174"/>
      <c r="P13" s="174"/>
      <c r="Q13" s="174"/>
      <c r="R13" s="174">
        <v>20542972.742699999</v>
      </c>
      <c r="S13" s="188"/>
      <c r="T13" s="313">
        <v>123579838.4972</v>
      </c>
      <c r="U13" s="313">
        <v>56959427.872299999</v>
      </c>
      <c r="V13" s="189">
        <f t="shared" si="0"/>
        <v>180539266.36950001</v>
      </c>
    </row>
    <row r="14" spans="1:22" s="175" customFormat="1">
      <c r="A14" s="186">
        <v>8</v>
      </c>
      <c r="B14" s="1" t="s">
        <v>108</v>
      </c>
      <c r="C14" s="187"/>
      <c r="D14" s="174">
        <v>22098924.493799999</v>
      </c>
      <c r="E14" s="174"/>
      <c r="F14" s="174"/>
      <c r="G14" s="174"/>
      <c r="H14" s="174"/>
      <c r="I14" s="174"/>
      <c r="J14" s="174">
        <v>31199808.7808</v>
      </c>
      <c r="K14" s="174"/>
      <c r="L14" s="188"/>
      <c r="M14" s="187"/>
      <c r="N14" s="174"/>
      <c r="O14" s="174"/>
      <c r="P14" s="174"/>
      <c r="Q14" s="174"/>
      <c r="R14" s="174">
        <v>0</v>
      </c>
      <c r="S14" s="188"/>
      <c r="T14" s="313">
        <v>53298733.274599999</v>
      </c>
      <c r="U14" s="313"/>
      <c r="V14" s="189">
        <f t="shared" si="0"/>
        <v>53298733.274599999</v>
      </c>
    </row>
    <row r="15" spans="1:22" s="175" customFormat="1">
      <c r="A15" s="186">
        <v>9</v>
      </c>
      <c r="B15" s="1" t="s">
        <v>109</v>
      </c>
      <c r="C15" s="187"/>
      <c r="D15" s="174">
        <v>454627.87520000001</v>
      </c>
      <c r="E15" s="174"/>
      <c r="F15" s="174"/>
      <c r="G15" s="174"/>
      <c r="H15" s="174"/>
      <c r="I15" s="174"/>
      <c r="J15" s="174"/>
      <c r="K15" s="174"/>
      <c r="L15" s="188"/>
      <c r="M15" s="187"/>
      <c r="N15" s="174"/>
      <c r="O15" s="174"/>
      <c r="P15" s="174"/>
      <c r="Q15" s="174"/>
      <c r="R15" s="174">
        <v>0</v>
      </c>
      <c r="S15" s="188"/>
      <c r="T15" s="313">
        <v>454627.87520000001</v>
      </c>
      <c r="U15" s="313"/>
      <c r="V15" s="189">
        <f t="shared" si="0"/>
        <v>454627.87520000001</v>
      </c>
    </row>
    <row r="16" spans="1:22" s="175" customFormat="1">
      <c r="A16" s="186">
        <v>10</v>
      </c>
      <c r="B16" s="1" t="s">
        <v>110</v>
      </c>
      <c r="C16" s="187"/>
      <c r="D16" s="174">
        <v>2477691.3250000002</v>
      </c>
      <c r="E16" s="174"/>
      <c r="F16" s="174"/>
      <c r="G16" s="174"/>
      <c r="H16" s="174"/>
      <c r="I16" s="174"/>
      <c r="J16" s="174"/>
      <c r="K16" s="174"/>
      <c r="L16" s="188"/>
      <c r="M16" s="187"/>
      <c r="N16" s="174"/>
      <c r="O16" s="174"/>
      <c r="P16" s="174"/>
      <c r="Q16" s="174"/>
      <c r="R16" s="174">
        <v>0</v>
      </c>
      <c r="S16" s="188"/>
      <c r="T16" s="313">
        <v>2477691.3250000002</v>
      </c>
      <c r="U16" s="313"/>
      <c r="V16" s="189">
        <f t="shared" si="0"/>
        <v>2477691.3250000002</v>
      </c>
    </row>
    <row r="17" spans="1:22" s="175" customFormat="1">
      <c r="A17" s="186">
        <v>11</v>
      </c>
      <c r="B17" s="1" t="s">
        <v>111</v>
      </c>
      <c r="C17" s="187"/>
      <c r="D17" s="174">
        <v>0</v>
      </c>
      <c r="E17" s="174"/>
      <c r="F17" s="174"/>
      <c r="G17" s="174"/>
      <c r="H17" s="174"/>
      <c r="I17" s="174"/>
      <c r="J17" s="174"/>
      <c r="K17" s="174"/>
      <c r="L17" s="188"/>
      <c r="M17" s="187"/>
      <c r="N17" s="174"/>
      <c r="O17" s="174"/>
      <c r="P17" s="174"/>
      <c r="Q17" s="174"/>
      <c r="R17" s="174">
        <v>0</v>
      </c>
      <c r="S17" s="188"/>
      <c r="T17" s="313">
        <v>0</v>
      </c>
      <c r="U17" s="313"/>
      <c r="V17" s="189">
        <f t="shared" si="0"/>
        <v>0</v>
      </c>
    </row>
    <row r="18" spans="1:22" s="175" customFormat="1">
      <c r="A18" s="186">
        <v>12</v>
      </c>
      <c r="B18" s="1" t="s">
        <v>112</v>
      </c>
      <c r="C18" s="187"/>
      <c r="D18" s="174">
        <v>0</v>
      </c>
      <c r="E18" s="174"/>
      <c r="F18" s="174"/>
      <c r="G18" s="174"/>
      <c r="H18" s="174"/>
      <c r="I18" s="174"/>
      <c r="J18" s="174"/>
      <c r="K18" s="174"/>
      <c r="L18" s="188"/>
      <c r="M18" s="187"/>
      <c r="N18" s="174"/>
      <c r="O18" s="174"/>
      <c r="P18" s="174"/>
      <c r="Q18" s="174"/>
      <c r="R18" s="174">
        <v>0</v>
      </c>
      <c r="S18" s="188"/>
      <c r="T18" s="313">
        <v>0</v>
      </c>
      <c r="U18" s="313"/>
      <c r="V18" s="189">
        <f t="shared" si="0"/>
        <v>0</v>
      </c>
    </row>
    <row r="19" spans="1:22" s="175" customFormat="1">
      <c r="A19" s="186">
        <v>13</v>
      </c>
      <c r="B19" s="1" t="s">
        <v>113</v>
      </c>
      <c r="C19" s="187"/>
      <c r="D19" s="174">
        <v>0</v>
      </c>
      <c r="E19" s="174"/>
      <c r="F19" s="174"/>
      <c r="G19" s="174"/>
      <c r="H19" s="174"/>
      <c r="I19" s="174"/>
      <c r="J19" s="174"/>
      <c r="K19" s="174"/>
      <c r="L19" s="188"/>
      <c r="M19" s="187"/>
      <c r="N19" s="174"/>
      <c r="O19" s="174"/>
      <c r="P19" s="174"/>
      <c r="Q19" s="174"/>
      <c r="R19" s="174">
        <v>0</v>
      </c>
      <c r="S19" s="188"/>
      <c r="T19" s="313">
        <v>0</v>
      </c>
      <c r="U19" s="313"/>
      <c r="V19" s="189">
        <f t="shared" si="0"/>
        <v>0</v>
      </c>
    </row>
    <row r="20" spans="1:22" s="175" customFormat="1">
      <c r="A20" s="186">
        <v>14</v>
      </c>
      <c r="B20" s="1" t="s">
        <v>114</v>
      </c>
      <c r="C20" s="187"/>
      <c r="D20" s="174">
        <v>0</v>
      </c>
      <c r="E20" s="174"/>
      <c r="F20" s="174"/>
      <c r="G20" s="174"/>
      <c r="H20" s="174"/>
      <c r="I20" s="174"/>
      <c r="J20" s="174"/>
      <c r="K20" s="174"/>
      <c r="L20" s="188"/>
      <c r="M20" s="187"/>
      <c r="N20" s="174"/>
      <c r="O20" s="174"/>
      <c r="P20" s="174"/>
      <c r="Q20" s="174"/>
      <c r="R20" s="174">
        <v>0</v>
      </c>
      <c r="S20" s="188"/>
      <c r="T20" s="313">
        <v>0</v>
      </c>
      <c r="U20" s="313"/>
      <c r="V20" s="189">
        <f t="shared" si="0"/>
        <v>0</v>
      </c>
    </row>
    <row r="21" spans="1:22" ht="13.5" thickBot="1">
      <c r="A21" s="176"/>
      <c r="B21" s="190" t="s">
        <v>115</v>
      </c>
      <c r="C21" s="191">
        <f>SUM(C7:C20)</f>
        <v>0</v>
      </c>
      <c r="D21" s="178">
        <f t="shared" ref="D21:V21" si="1">SUM(D7:D20)</f>
        <v>185027537.32079998</v>
      </c>
      <c r="E21" s="178">
        <f t="shared" si="1"/>
        <v>0</v>
      </c>
      <c r="F21" s="178">
        <f t="shared" si="1"/>
        <v>0</v>
      </c>
      <c r="G21" s="178">
        <f t="shared" si="1"/>
        <v>0</v>
      </c>
      <c r="H21" s="178">
        <f t="shared" si="1"/>
        <v>0</v>
      </c>
      <c r="I21" s="178">
        <f t="shared" si="1"/>
        <v>0</v>
      </c>
      <c r="J21" s="178">
        <f t="shared" si="1"/>
        <v>31199808.7808</v>
      </c>
      <c r="K21" s="178">
        <f t="shared" si="1"/>
        <v>0</v>
      </c>
      <c r="L21" s="192">
        <f t="shared" si="1"/>
        <v>0</v>
      </c>
      <c r="M21" s="191">
        <f t="shared" si="1"/>
        <v>0</v>
      </c>
      <c r="N21" s="178">
        <f t="shared" si="1"/>
        <v>0</v>
      </c>
      <c r="O21" s="178">
        <f t="shared" si="1"/>
        <v>0</v>
      </c>
      <c r="P21" s="178">
        <f t="shared" si="1"/>
        <v>0</v>
      </c>
      <c r="Q21" s="178">
        <f t="shared" si="1"/>
        <v>0</v>
      </c>
      <c r="R21" s="178">
        <f t="shared" si="1"/>
        <v>20542972.742699999</v>
      </c>
      <c r="S21" s="192">
        <f>SUM(S7:S20)</f>
        <v>0</v>
      </c>
      <c r="T21" s="192">
        <f>SUM(T7:T20)</f>
        <v>179810890.97199997</v>
      </c>
      <c r="U21" s="192">
        <f t="shared" ref="U21" si="2">SUM(U7:U20)</f>
        <v>56959427.872299999</v>
      </c>
      <c r="V21" s="193">
        <f t="shared" si="1"/>
        <v>236770318.8443</v>
      </c>
    </row>
    <row r="24" spans="1:22">
      <c r="A24" s="7"/>
      <c r="B24" s="7"/>
      <c r="C24" s="81"/>
      <c r="D24" s="81"/>
      <c r="E24" s="81"/>
    </row>
    <row r="25" spans="1:22">
      <c r="A25" s="194"/>
      <c r="B25" s="194"/>
      <c r="C25" s="7"/>
      <c r="D25" s="81"/>
      <c r="E25" s="81"/>
    </row>
    <row r="26" spans="1:22">
      <c r="A26" s="194"/>
      <c r="B26" s="82"/>
      <c r="C26" s="7"/>
      <c r="D26" s="81"/>
      <c r="E26" s="81"/>
    </row>
    <row r="27" spans="1:22">
      <c r="A27" s="194"/>
      <c r="B27" s="194"/>
      <c r="C27" s="7"/>
      <c r="D27" s="81"/>
      <c r="E27" s="81"/>
    </row>
    <row r="28" spans="1:22">
      <c r="A28" s="194"/>
      <c r="B28" s="82"/>
      <c r="C28" s="7"/>
      <c r="D28" s="81"/>
      <c r="E28" s="81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26" sqref="C26"/>
    </sheetView>
  </sheetViews>
  <sheetFormatPr defaultColWidth="9.140625" defaultRowHeight="12.75"/>
  <cols>
    <col min="1" max="1" width="10.5703125" style="4" bestFit="1" customWidth="1"/>
    <col min="2" max="2" width="73.140625" style="4" customWidth="1"/>
    <col min="3" max="3" width="13.7109375" style="314" customWidth="1"/>
    <col min="4" max="4" width="14.85546875" style="314" bestFit="1" customWidth="1"/>
    <col min="5" max="5" width="17.7109375" style="314" customWidth="1"/>
    <col min="6" max="6" width="15.85546875" style="314" customWidth="1"/>
    <col min="7" max="7" width="17.42578125" style="314" customWidth="1"/>
    <col min="8" max="8" width="15.28515625" style="314" customWidth="1"/>
    <col min="9" max="16384" width="9.140625" style="56"/>
  </cols>
  <sheetData>
    <row r="1" spans="1:9">
      <c r="A1" s="2" t="s">
        <v>35</v>
      </c>
      <c r="B1" s="3" t="s">
        <v>459</v>
      </c>
    </row>
    <row r="2" spans="1:9">
      <c r="A2" s="2" t="s">
        <v>36</v>
      </c>
      <c r="B2" s="435">
        <v>43190</v>
      </c>
    </row>
    <row r="4" spans="1:9" ht="13.5" thickBot="1">
      <c r="A4" s="2" t="s">
        <v>264</v>
      </c>
      <c r="B4" s="179" t="s">
        <v>388</v>
      </c>
    </row>
    <row r="5" spans="1:9">
      <c r="A5" s="180"/>
      <c r="B5" s="195"/>
      <c r="C5" s="315" t="s">
        <v>0</v>
      </c>
      <c r="D5" s="315" t="s">
        <v>1</v>
      </c>
      <c r="E5" s="315" t="s">
        <v>2</v>
      </c>
      <c r="F5" s="315" t="s">
        <v>3</v>
      </c>
      <c r="G5" s="316" t="s">
        <v>4</v>
      </c>
      <c r="H5" s="317" t="s">
        <v>10</v>
      </c>
      <c r="I5" s="196"/>
    </row>
    <row r="6" spans="1:9" s="196" customFormat="1" ht="12.75" customHeight="1">
      <c r="A6" s="197"/>
      <c r="B6" s="509" t="s">
        <v>263</v>
      </c>
      <c r="C6" s="511" t="s">
        <v>380</v>
      </c>
      <c r="D6" s="513" t="s">
        <v>379</v>
      </c>
      <c r="E6" s="514"/>
      <c r="F6" s="511" t="s">
        <v>384</v>
      </c>
      <c r="G6" s="511" t="s">
        <v>385</v>
      </c>
      <c r="H6" s="507" t="s">
        <v>383</v>
      </c>
    </row>
    <row r="7" spans="1:9" ht="38.25">
      <c r="A7" s="199"/>
      <c r="B7" s="510"/>
      <c r="C7" s="512"/>
      <c r="D7" s="318" t="s">
        <v>382</v>
      </c>
      <c r="E7" s="318" t="s">
        <v>381</v>
      </c>
      <c r="F7" s="512"/>
      <c r="G7" s="512"/>
      <c r="H7" s="508"/>
      <c r="I7" s="196"/>
    </row>
    <row r="8" spans="1:9">
      <c r="A8" s="197">
        <v>1</v>
      </c>
      <c r="B8" s="1" t="s">
        <v>102</v>
      </c>
      <c r="C8" s="319">
        <v>1974680941.8040161</v>
      </c>
      <c r="D8" s="320"/>
      <c r="E8" s="319"/>
      <c r="F8" s="319">
        <v>943472722.85432398</v>
      </c>
      <c r="G8" s="321">
        <v>943472722.85432398</v>
      </c>
      <c r="H8" s="323">
        <f>G8/(C8+E8)</f>
        <v>0.47778489318501871</v>
      </c>
    </row>
    <row r="9" spans="1:9" ht="15" customHeight="1">
      <c r="A9" s="197">
        <v>2</v>
      </c>
      <c r="B9" s="1" t="s">
        <v>103</v>
      </c>
      <c r="C9" s="319">
        <v>0</v>
      </c>
      <c r="D9" s="320"/>
      <c r="E9" s="319"/>
      <c r="F9" s="319"/>
      <c r="G9" s="321">
        <v>0</v>
      </c>
      <c r="H9" s="323" t="e">
        <f t="shared" ref="H9:H21" si="0">G9/(C9+E9)</f>
        <v>#DIV/0!</v>
      </c>
    </row>
    <row r="10" spans="1:9">
      <c r="A10" s="197">
        <v>3</v>
      </c>
      <c r="B10" s="1" t="s">
        <v>282</v>
      </c>
      <c r="C10" s="319">
        <v>0</v>
      </c>
      <c r="D10" s="320"/>
      <c r="E10" s="319"/>
      <c r="F10" s="319"/>
      <c r="G10" s="321">
        <v>0</v>
      </c>
      <c r="H10" s="323" t="e">
        <f t="shared" si="0"/>
        <v>#DIV/0!</v>
      </c>
    </row>
    <row r="11" spans="1:9">
      <c r="A11" s="197">
        <v>4</v>
      </c>
      <c r="B11" s="1" t="s">
        <v>104</v>
      </c>
      <c r="C11" s="319">
        <v>0</v>
      </c>
      <c r="D11" s="320"/>
      <c r="E11" s="319"/>
      <c r="F11" s="319"/>
      <c r="G11" s="321">
        <v>0</v>
      </c>
      <c r="H11" s="323" t="e">
        <f t="shared" si="0"/>
        <v>#DIV/0!</v>
      </c>
    </row>
    <row r="12" spans="1:9">
      <c r="A12" s="197">
        <v>5</v>
      </c>
      <c r="B12" s="1" t="s">
        <v>105</v>
      </c>
      <c r="C12" s="319">
        <v>526381162.34799999</v>
      </c>
      <c r="D12" s="320"/>
      <c r="E12" s="319"/>
      <c r="F12" s="319"/>
      <c r="G12" s="321">
        <v>0</v>
      </c>
      <c r="H12" s="323">
        <f t="shared" si="0"/>
        <v>0</v>
      </c>
    </row>
    <row r="13" spans="1:9">
      <c r="A13" s="197">
        <v>6</v>
      </c>
      <c r="B13" s="1" t="s">
        <v>106</v>
      </c>
      <c r="C13" s="319">
        <v>1432446773.9859998</v>
      </c>
      <c r="D13" s="320"/>
      <c r="E13" s="319"/>
      <c r="F13" s="319">
        <v>323770009.44889998</v>
      </c>
      <c r="G13" s="321">
        <v>323770009.44889998</v>
      </c>
      <c r="H13" s="323">
        <f t="shared" si="0"/>
        <v>0.22602585682675033</v>
      </c>
    </row>
    <row r="14" spans="1:9">
      <c r="A14" s="197">
        <v>7</v>
      </c>
      <c r="B14" s="1" t="s">
        <v>107</v>
      </c>
      <c r="C14" s="319">
        <v>2398545973.8223681</v>
      </c>
      <c r="D14" s="320">
        <v>792000132.81529999</v>
      </c>
      <c r="E14" s="319">
        <v>322590861.15817994</v>
      </c>
      <c r="F14" s="319">
        <v>2769543901.4805479</v>
      </c>
      <c r="G14" s="321">
        <v>2589004635.1110477</v>
      </c>
      <c r="H14" s="323">
        <f t="shared" si="0"/>
        <v>0.95144228023709632</v>
      </c>
    </row>
    <row r="15" spans="1:9">
      <c r="A15" s="197">
        <v>8</v>
      </c>
      <c r="B15" s="1" t="s">
        <v>108</v>
      </c>
      <c r="C15" s="319">
        <v>3334854822.6197</v>
      </c>
      <c r="D15" s="320">
        <v>248638528.8114</v>
      </c>
      <c r="E15" s="319">
        <v>122786044.6287</v>
      </c>
      <c r="F15" s="319">
        <v>2593230650.4363003</v>
      </c>
      <c r="G15" s="321">
        <v>2539931917.1617002</v>
      </c>
      <c r="H15" s="323">
        <f t="shared" si="0"/>
        <v>0.73458523157235389</v>
      </c>
    </row>
    <row r="16" spans="1:9">
      <c r="A16" s="197">
        <v>9</v>
      </c>
      <c r="B16" s="1" t="s">
        <v>109</v>
      </c>
      <c r="C16" s="319">
        <v>1133794197.0097001</v>
      </c>
      <c r="D16" s="320"/>
      <c r="E16" s="319"/>
      <c r="F16" s="319">
        <v>396827968.95339501</v>
      </c>
      <c r="G16" s="321">
        <v>396373341.07819504</v>
      </c>
      <c r="H16" s="323">
        <f t="shared" si="0"/>
        <v>0.34959902081312549</v>
      </c>
    </row>
    <row r="17" spans="1:8">
      <c r="A17" s="197">
        <v>10</v>
      </c>
      <c r="B17" s="1" t="s">
        <v>110</v>
      </c>
      <c r="C17" s="319">
        <v>109109899.89819998</v>
      </c>
      <c r="D17" s="320"/>
      <c r="E17" s="319"/>
      <c r="F17" s="319">
        <v>111238084.63488193</v>
      </c>
      <c r="G17" s="321">
        <v>108760393.30988193</v>
      </c>
      <c r="H17" s="323">
        <f t="shared" si="0"/>
        <v>0.99679674723701384</v>
      </c>
    </row>
    <row r="18" spans="1:8">
      <c r="A18" s="197">
        <v>11</v>
      </c>
      <c r="B18" s="1" t="s">
        <v>111</v>
      </c>
      <c r="C18" s="319">
        <v>400489473.8442238</v>
      </c>
      <c r="D18" s="320"/>
      <c r="E18" s="319"/>
      <c r="F18" s="319">
        <v>548282125.18895948</v>
      </c>
      <c r="G18" s="321">
        <v>548282125.18895948</v>
      </c>
      <c r="H18" s="323">
        <f t="shared" si="0"/>
        <v>1.369030051966414</v>
      </c>
    </row>
    <row r="19" spans="1:8">
      <c r="A19" s="197">
        <v>12</v>
      </c>
      <c r="B19" s="1" t="s">
        <v>112</v>
      </c>
      <c r="C19" s="319">
        <v>0</v>
      </c>
      <c r="D19" s="320"/>
      <c r="E19" s="319"/>
      <c r="F19" s="319"/>
      <c r="G19" s="321">
        <v>0</v>
      </c>
      <c r="H19" s="323" t="e">
        <f t="shared" si="0"/>
        <v>#DIV/0!</v>
      </c>
    </row>
    <row r="20" spans="1:8">
      <c r="A20" s="197">
        <v>13</v>
      </c>
      <c r="B20" s="1" t="s">
        <v>258</v>
      </c>
      <c r="C20" s="319">
        <v>0</v>
      </c>
      <c r="D20" s="320"/>
      <c r="E20" s="319"/>
      <c r="F20" s="319"/>
      <c r="G20" s="321">
        <v>0</v>
      </c>
      <c r="H20" s="323" t="e">
        <f t="shared" si="0"/>
        <v>#DIV/0!</v>
      </c>
    </row>
    <row r="21" spans="1:8">
      <c r="A21" s="197">
        <v>14</v>
      </c>
      <c r="B21" s="1" t="s">
        <v>114</v>
      </c>
      <c r="C21" s="319">
        <v>1124574736.619211</v>
      </c>
      <c r="D21" s="320"/>
      <c r="E21" s="319"/>
      <c r="F21" s="319">
        <v>869793265.08421087</v>
      </c>
      <c r="G21" s="321">
        <v>869793265.08421087</v>
      </c>
      <c r="H21" s="323">
        <f t="shared" si="0"/>
        <v>0.77344193921611193</v>
      </c>
    </row>
    <row r="22" spans="1:8" ht="13.5" thickBot="1">
      <c r="A22" s="200"/>
      <c r="B22" s="201" t="s">
        <v>115</v>
      </c>
      <c r="C22" s="322">
        <f>SUM(C8:C21)</f>
        <v>12434877981.951418</v>
      </c>
      <c r="D22" s="322">
        <f>SUM(D8:D21)</f>
        <v>1040638661.6266999</v>
      </c>
      <c r="E22" s="322">
        <f>SUM(E8:E21)</f>
        <v>445376905.78687996</v>
      </c>
      <c r="F22" s="322">
        <f>SUM(F8:F21)</f>
        <v>8556158728.0815182</v>
      </c>
      <c r="G22" s="322">
        <f>SUM(G8:G21)</f>
        <v>8319388409.2372189</v>
      </c>
      <c r="H22" s="324" t="e">
        <f t="shared" ref="H22" si="1">SUM(H8:H21)</f>
        <v>#DIV/0!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2.75"/>
  <cols>
    <col min="1" max="1" width="10.5703125" style="314" bestFit="1" customWidth="1"/>
    <col min="2" max="2" width="104.140625" style="314" customWidth="1"/>
    <col min="3" max="5" width="13.5703125" style="314" bestFit="1" customWidth="1"/>
    <col min="6" max="6" width="16" style="314" bestFit="1" customWidth="1"/>
    <col min="7" max="7" width="14.5703125" style="314" bestFit="1" customWidth="1"/>
    <col min="8" max="9" width="16" style="314" bestFit="1" customWidth="1"/>
    <col min="10" max="10" width="14.5703125" style="314" bestFit="1" customWidth="1"/>
    <col min="11" max="11" width="16" style="314" bestFit="1" customWidth="1"/>
    <col min="12" max="16384" width="9.140625" style="314"/>
  </cols>
  <sheetData>
    <row r="1" spans="1:11">
      <c r="A1" s="314" t="s">
        <v>35</v>
      </c>
      <c r="B1" s="3" t="s">
        <v>459</v>
      </c>
    </row>
    <row r="2" spans="1:11">
      <c r="A2" s="314" t="s">
        <v>36</v>
      </c>
      <c r="B2" s="435">
        <v>43190</v>
      </c>
      <c r="C2" s="340"/>
      <c r="D2" s="340"/>
    </row>
    <row r="3" spans="1:11">
      <c r="B3" s="340"/>
      <c r="C3" s="340"/>
      <c r="D3" s="340"/>
    </row>
    <row r="4" spans="1:11" ht="13.5" thickBot="1">
      <c r="A4" s="314" t="s">
        <v>260</v>
      </c>
      <c r="B4" s="366" t="s">
        <v>389</v>
      </c>
      <c r="C4" s="340"/>
      <c r="D4" s="340"/>
    </row>
    <row r="5" spans="1:11" ht="30" customHeight="1">
      <c r="A5" s="515"/>
      <c r="B5" s="516"/>
      <c r="C5" s="517" t="s">
        <v>452</v>
      </c>
      <c r="D5" s="517"/>
      <c r="E5" s="517"/>
      <c r="F5" s="517" t="s">
        <v>453</v>
      </c>
      <c r="G5" s="517"/>
      <c r="H5" s="517"/>
      <c r="I5" s="517" t="s">
        <v>454</v>
      </c>
      <c r="J5" s="517"/>
      <c r="K5" s="518"/>
    </row>
    <row r="6" spans="1:11">
      <c r="A6" s="341"/>
      <c r="B6" s="342"/>
      <c r="C6" s="63" t="s">
        <v>74</v>
      </c>
      <c r="D6" s="63" t="s">
        <v>75</v>
      </c>
      <c r="E6" s="63" t="s">
        <v>76</v>
      </c>
      <c r="F6" s="63" t="s">
        <v>74</v>
      </c>
      <c r="G6" s="63" t="s">
        <v>75</v>
      </c>
      <c r="H6" s="63" t="s">
        <v>76</v>
      </c>
      <c r="I6" s="63" t="s">
        <v>74</v>
      </c>
      <c r="J6" s="63" t="s">
        <v>75</v>
      </c>
      <c r="K6" s="63" t="s">
        <v>76</v>
      </c>
    </row>
    <row r="7" spans="1:11">
      <c r="A7" s="343" t="s">
        <v>392</v>
      </c>
      <c r="B7" s="344"/>
      <c r="C7" s="520"/>
      <c r="D7" s="520"/>
      <c r="E7" s="520"/>
      <c r="F7" s="520"/>
      <c r="G7" s="520"/>
      <c r="H7" s="520"/>
      <c r="I7" s="520"/>
      <c r="J7" s="520"/>
      <c r="K7" s="521"/>
    </row>
    <row r="8" spans="1:11">
      <c r="A8" s="345">
        <v>1</v>
      </c>
      <c r="B8" s="346" t="s">
        <v>390</v>
      </c>
      <c r="C8" s="522"/>
      <c r="D8" s="522"/>
      <c r="E8" s="522"/>
      <c r="F8" s="523">
        <v>741922349.53912067</v>
      </c>
      <c r="G8" s="523">
        <v>2057192711.8305438</v>
      </c>
      <c r="H8" s="523">
        <v>2799115061.3696647</v>
      </c>
      <c r="I8" s="523">
        <v>742005299.74389565</v>
      </c>
      <c r="J8" s="523">
        <v>1716627685.6203828</v>
      </c>
      <c r="K8" s="524">
        <v>2458632985.3642783</v>
      </c>
    </row>
    <row r="9" spans="1:11">
      <c r="A9" s="343" t="s">
        <v>393</v>
      </c>
      <c r="B9" s="344"/>
      <c r="C9" s="520"/>
      <c r="D9" s="520"/>
      <c r="E9" s="520"/>
      <c r="F9" s="520"/>
      <c r="G9" s="520"/>
      <c r="H9" s="520"/>
      <c r="I9" s="520"/>
      <c r="J9" s="520"/>
      <c r="K9" s="521"/>
    </row>
    <row r="10" spans="1:11">
      <c r="A10" s="348">
        <v>2</v>
      </c>
      <c r="B10" s="349" t="s">
        <v>401</v>
      </c>
      <c r="C10" s="525">
        <v>654567244.23966062</v>
      </c>
      <c r="D10" s="526">
        <v>2063649637.7149491</v>
      </c>
      <c r="E10" s="526">
        <v>2718216881.9546123</v>
      </c>
      <c r="F10" s="526">
        <v>125976827.06879035</v>
      </c>
      <c r="G10" s="526">
        <v>485592265.67011112</v>
      </c>
      <c r="H10" s="526">
        <v>611569092.73890126</v>
      </c>
      <c r="I10" s="526">
        <v>35034389.476976708</v>
      </c>
      <c r="J10" s="526">
        <v>131362250.28516068</v>
      </c>
      <c r="K10" s="527">
        <v>166396639.76213747</v>
      </c>
    </row>
    <row r="11" spans="1:11">
      <c r="A11" s="348">
        <v>3</v>
      </c>
      <c r="B11" s="349" t="s">
        <v>395</v>
      </c>
      <c r="C11" s="525">
        <v>1874854992.90325</v>
      </c>
      <c r="D11" s="526">
        <v>3753834518.4248805</v>
      </c>
      <c r="E11" s="526">
        <v>5628689511.3281326</v>
      </c>
      <c r="F11" s="526">
        <v>733875449.64322543</v>
      </c>
      <c r="G11" s="526">
        <v>1433504494.1893563</v>
      </c>
      <c r="H11" s="526">
        <v>2167379943.8325815</v>
      </c>
      <c r="I11" s="526">
        <v>562652180.68134594</v>
      </c>
      <c r="J11" s="526">
        <v>904732467.94451785</v>
      </c>
      <c r="K11" s="527">
        <v>1467384648.6258636</v>
      </c>
    </row>
    <row r="12" spans="1:11">
      <c r="A12" s="348">
        <v>4</v>
      </c>
      <c r="B12" s="349" t="s">
        <v>396</v>
      </c>
      <c r="C12" s="525">
        <v>935892635.55556822</v>
      </c>
      <c r="D12" s="526">
        <v>0</v>
      </c>
      <c r="E12" s="526">
        <v>935892635.55556822</v>
      </c>
      <c r="F12" s="526">
        <v>0</v>
      </c>
      <c r="G12" s="526">
        <v>0</v>
      </c>
      <c r="H12" s="526">
        <v>0</v>
      </c>
      <c r="I12" s="526"/>
      <c r="J12" s="526"/>
      <c r="K12" s="527"/>
    </row>
    <row r="13" spans="1:11">
      <c r="A13" s="348">
        <v>5</v>
      </c>
      <c r="B13" s="349" t="s">
        <v>404</v>
      </c>
      <c r="C13" s="525">
        <v>564321847.26113629</v>
      </c>
      <c r="D13" s="526">
        <v>465750497.46287864</v>
      </c>
      <c r="E13" s="526">
        <v>1030072344.7240151</v>
      </c>
      <c r="F13" s="526">
        <v>95386436.699018776</v>
      </c>
      <c r="G13" s="526">
        <v>70475750.79303056</v>
      </c>
      <c r="H13" s="526">
        <v>165862187.49204919</v>
      </c>
      <c r="I13" s="526">
        <v>32485082.380369339</v>
      </c>
      <c r="J13" s="526">
        <v>28551513.236022614</v>
      </c>
      <c r="K13" s="527">
        <v>61036595.61639189</v>
      </c>
    </row>
    <row r="14" spans="1:11">
      <c r="A14" s="348">
        <v>6</v>
      </c>
      <c r="B14" s="349" t="s">
        <v>447</v>
      </c>
      <c r="C14" s="525"/>
      <c r="D14" s="526"/>
      <c r="E14" s="526"/>
      <c r="F14" s="526"/>
      <c r="G14" s="526"/>
      <c r="H14" s="526"/>
      <c r="I14" s="526"/>
      <c r="J14" s="526"/>
      <c r="K14" s="527"/>
    </row>
    <row r="15" spans="1:11">
      <c r="A15" s="348">
        <v>7</v>
      </c>
      <c r="B15" s="349" t="s">
        <v>448</v>
      </c>
      <c r="C15" s="525">
        <v>31929185.352499995</v>
      </c>
      <c r="D15" s="526">
        <v>101479821.89602271</v>
      </c>
      <c r="E15" s="526">
        <v>133409007.24852267</v>
      </c>
      <c r="F15" s="526">
        <v>32058670.491136368</v>
      </c>
      <c r="G15" s="526">
        <v>102983341.59249997</v>
      </c>
      <c r="H15" s="526">
        <v>135042012.08363631</v>
      </c>
      <c r="I15" s="526">
        <v>31938091.648636363</v>
      </c>
      <c r="J15" s="526">
        <v>101479821.89602271</v>
      </c>
      <c r="K15" s="527">
        <v>133417913.54465908</v>
      </c>
    </row>
    <row r="16" spans="1:11">
      <c r="A16" s="348">
        <v>8</v>
      </c>
      <c r="B16" s="350" t="s">
        <v>397</v>
      </c>
      <c r="C16" s="525">
        <v>3406998661.0724545</v>
      </c>
      <c r="D16" s="526">
        <v>4321064837.783782</v>
      </c>
      <c r="E16" s="526">
        <v>7728063498.8562393</v>
      </c>
      <c r="F16" s="526">
        <v>861320556.83338046</v>
      </c>
      <c r="G16" s="526">
        <v>1606963586.5748868</v>
      </c>
      <c r="H16" s="526">
        <v>2468284143.408267</v>
      </c>
      <c r="I16" s="526">
        <v>627075354.71035159</v>
      </c>
      <c r="J16" s="526">
        <v>1034763803.0765631</v>
      </c>
      <c r="K16" s="527">
        <v>1661839157.7869146</v>
      </c>
    </row>
    <row r="17" spans="1:11">
      <c r="A17" s="343" t="s">
        <v>394</v>
      </c>
      <c r="B17" s="344"/>
      <c r="C17" s="520"/>
      <c r="D17" s="520"/>
      <c r="E17" s="520"/>
      <c r="F17" s="520"/>
      <c r="G17" s="520"/>
      <c r="H17" s="520"/>
      <c r="I17" s="520"/>
      <c r="J17" s="520"/>
      <c r="K17" s="521"/>
    </row>
    <row r="18" spans="1:11">
      <c r="A18" s="348">
        <v>9</v>
      </c>
      <c r="B18" s="349" t="s">
        <v>400</v>
      </c>
      <c r="C18" s="525">
        <v>0</v>
      </c>
      <c r="D18" s="526">
        <v>0</v>
      </c>
      <c r="E18" s="526">
        <v>0</v>
      </c>
      <c r="F18" s="526">
        <v>0</v>
      </c>
      <c r="G18" s="526">
        <v>0</v>
      </c>
      <c r="H18" s="526">
        <v>0</v>
      </c>
      <c r="I18" s="526"/>
      <c r="J18" s="526"/>
      <c r="K18" s="527"/>
    </row>
    <row r="19" spans="1:11">
      <c r="A19" s="348">
        <v>10</v>
      </c>
      <c r="B19" s="349" t="s">
        <v>449</v>
      </c>
      <c r="C19" s="525">
        <v>156334762.12590915</v>
      </c>
      <c r="D19" s="526">
        <v>156660736.17042392</v>
      </c>
      <c r="E19" s="526">
        <v>312995498.2963329</v>
      </c>
      <c r="F19" s="526">
        <v>78481955.803465873</v>
      </c>
      <c r="G19" s="526">
        <v>78712638.025962487</v>
      </c>
      <c r="H19" s="526">
        <v>157194593.8294284</v>
      </c>
      <c r="I19" s="526">
        <v>80894707.93414779</v>
      </c>
      <c r="J19" s="526">
        <v>1137550101.0702987</v>
      </c>
      <c r="K19" s="527">
        <v>1218444809.004446</v>
      </c>
    </row>
    <row r="20" spans="1:11">
      <c r="A20" s="348">
        <v>11</v>
      </c>
      <c r="B20" s="349" t="s">
        <v>399</v>
      </c>
      <c r="C20" s="525">
        <v>1870765.000909091</v>
      </c>
      <c r="D20" s="526">
        <v>5155986.5090909088</v>
      </c>
      <c r="E20" s="526">
        <v>7026751.5099999933</v>
      </c>
      <c r="F20" s="526">
        <v>1871825.8270454549</v>
      </c>
      <c r="G20" s="526">
        <v>5155824.2545454539</v>
      </c>
      <c r="H20" s="526">
        <v>7027650.0815909049</v>
      </c>
      <c r="I20" s="526">
        <v>1870765.000909091</v>
      </c>
      <c r="J20" s="526">
        <v>5134065.7818181813</v>
      </c>
      <c r="K20" s="527">
        <v>7004830.7827272657</v>
      </c>
    </row>
    <row r="21" spans="1:11" ht="13.5" thickBot="1">
      <c r="A21" s="351">
        <v>12</v>
      </c>
      <c r="B21" s="352" t="s">
        <v>398</v>
      </c>
      <c r="C21" s="528">
        <v>158205527.12681821</v>
      </c>
      <c r="D21" s="529">
        <v>161816722.67951471</v>
      </c>
      <c r="E21" s="528">
        <v>320022249.80633271</v>
      </c>
      <c r="F21" s="529">
        <v>80353781.630511329</v>
      </c>
      <c r="G21" s="529">
        <v>83868462.280507937</v>
      </c>
      <c r="H21" s="529">
        <v>164222243.9110193</v>
      </c>
      <c r="I21" s="529">
        <v>82765472.93505688</v>
      </c>
      <c r="J21" s="529">
        <v>1142684166.8521168</v>
      </c>
      <c r="K21" s="530">
        <v>1225449639.7871733</v>
      </c>
    </row>
    <row r="22" spans="1:11" ht="38.25" customHeight="1" thickBot="1">
      <c r="A22" s="353"/>
      <c r="B22" s="354"/>
      <c r="C22" s="354"/>
      <c r="D22" s="354"/>
      <c r="E22" s="354"/>
      <c r="F22" s="519" t="s">
        <v>451</v>
      </c>
      <c r="G22" s="517"/>
      <c r="H22" s="517"/>
      <c r="I22" s="519" t="s">
        <v>405</v>
      </c>
      <c r="J22" s="517"/>
      <c r="K22" s="518"/>
    </row>
    <row r="23" spans="1:11">
      <c r="A23" s="355">
        <v>13</v>
      </c>
      <c r="B23" s="356" t="s">
        <v>390</v>
      </c>
      <c r="C23" s="357"/>
      <c r="D23" s="357"/>
      <c r="E23" s="357"/>
      <c r="F23" s="531">
        <f t="shared" ref="F23:K23" si="0">F8</f>
        <v>741922349.53912067</v>
      </c>
      <c r="G23" s="531">
        <f t="shared" si="0"/>
        <v>2057192711.8305438</v>
      </c>
      <c r="H23" s="531">
        <f t="shared" si="0"/>
        <v>2799115061.3696647</v>
      </c>
      <c r="I23" s="531">
        <f t="shared" si="0"/>
        <v>742005299.74389565</v>
      </c>
      <c r="J23" s="531">
        <f t="shared" si="0"/>
        <v>1716627685.6203828</v>
      </c>
      <c r="K23" s="532">
        <f t="shared" si="0"/>
        <v>2458632985.3642783</v>
      </c>
    </row>
    <row r="24" spans="1:11" ht="13.5" thickBot="1">
      <c r="A24" s="358">
        <v>14</v>
      </c>
      <c r="B24" s="359" t="s">
        <v>402</v>
      </c>
      <c r="C24" s="360"/>
      <c r="D24" s="361"/>
      <c r="E24" s="362"/>
      <c r="F24" s="533">
        <f>F16-F21</f>
        <v>780966775.20286918</v>
      </c>
      <c r="G24" s="533">
        <f>G16-G21</f>
        <v>1523095124.2943788</v>
      </c>
      <c r="H24" s="533">
        <f>H16-H21</f>
        <v>2304061899.4972477</v>
      </c>
      <c r="I24" s="533">
        <f>MAX(I16-I21,I16*0.25)</f>
        <v>544309881.77529466</v>
      </c>
      <c r="J24" s="533">
        <f>MAX(J16-J21,J16*0.25)</f>
        <v>258690950.76914078</v>
      </c>
      <c r="K24" s="534">
        <f>MAX(K16-K21,K16*0.25)</f>
        <v>436389517.99974132</v>
      </c>
    </row>
    <row r="25" spans="1:11" ht="13.5" thickBot="1">
      <c r="A25" s="363">
        <v>15</v>
      </c>
      <c r="B25" s="364" t="s">
        <v>403</v>
      </c>
      <c r="C25" s="365"/>
      <c r="D25" s="365"/>
      <c r="E25" s="365"/>
      <c r="F25" s="535">
        <f t="shared" ref="F25:J25" si="1">IFERROR(F23/F24,0)</f>
        <v>0.95000501057985975</v>
      </c>
      <c r="G25" s="535">
        <f t="shared" si="1"/>
        <v>1.3506659426696033</v>
      </c>
      <c r="H25" s="535">
        <f t="shared" si="1"/>
        <v>1.2148610512505931</v>
      </c>
      <c r="I25" s="535">
        <f t="shared" si="1"/>
        <v>1.3632038009741936</v>
      </c>
      <c r="J25" s="535">
        <f t="shared" si="1"/>
        <v>6.6358242548357405</v>
      </c>
      <c r="K25" s="536">
        <f>IFERROR(K23/K24,0)</f>
        <v>5.6340330918895623</v>
      </c>
    </row>
    <row r="27" spans="1:11" ht="25.5">
      <c r="B27" s="339" t="s">
        <v>450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6"/>
  </cols>
  <sheetData>
    <row r="1" spans="1:14">
      <c r="A1" s="4" t="s">
        <v>35</v>
      </c>
      <c r="C1" s="3" t="s">
        <v>459</v>
      </c>
    </row>
    <row r="2" spans="1:14" ht="14.25" customHeight="1">
      <c r="A2" s="4" t="s">
        <v>36</v>
      </c>
      <c r="C2" s="435">
        <v>43190</v>
      </c>
    </row>
    <row r="3" spans="1:14" ht="14.25" customHeight="1"/>
    <row r="4" spans="1:14" ht="13.5" thickBot="1">
      <c r="A4" s="4" t="s">
        <v>276</v>
      </c>
      <c r="B4" s="276" t="s">
        <v>33</v>
      </c>
    </row>
    <row r="5" spans="1:14" s="207" customFormat="1">
      <c r="A5" s="203"/>
      <c r="B5" s="204"/>
      <c r="C5" s="205" t="s">
        <v>0</v>
      </c>
      <c r="D5" s="205" t="s">
        <v>1</v>
      </c>
      <c r="E5" s="205" t="s">
        <v>2</v>
      </c>
      <c r="F5" s="205" t="s">
        <v>3</v>
      </c>
      <c r="G5" s="205" t="s">
        <v>4</v>
      </c>
      <c r="H5" s="205" t="s">
        <v>10</v>
      </c>
      <c r="I5" s="205" t="s">
        <v>13</v>
      </c>
      <c r="J5" s="205" t="s">
        <v>14</v>
      </c>
      <c r="K5" s="205" t="s">
        <v>15</v>
      </c>
      <c r="L5" s="205" t="s">
        <v>16</v>
      </c>
      <c r="M5" s="205" t="s">
        <v>17</v>
      </c>
      <c r="N5" s="206" t="s">
        <v>18</v>
      </c>
    </row>
    <row r="6" spans="1:14" ht="25.5">
      <c r="A6" s="208"/>
      <c r="B6" s="209"/>
      <c r="C6" s="210" t="s">
        <v>275</v>
      </c>
      <c r="D6" s="211" t="s">
        <v>274</v>
      </c>
      <c r="E6" s="212" t="s">
        <v>273</v>
      </c>
      <c r="F6" s="213">
        <v>0</v>
      </c>
      <c r="G6" s="213">
        <v>0.2</v>
      </c>
      <c r="H6" s="213">
        <v>0.35</v>
      </c>
      <c r="I6" s="213">
        <v>0.5</v>
      </c>
      <c r="J6" s="213">
        <v>0.75</v>
      </c>
      <c r="K6" s="213">
        <v>1</v>
      </c>
      <c r="L6" s="213">
        <v>1.5</v>
      </c>
      <c r="M6" s="213">
        <v>2.5</v>
      </c>
      <c r="N6" s="275" t="s">
        <v>288</v>
      </c>
    </row>
    <row r="7" spans="1:14" ht="15">
      <c r="A7" s="214">
        <v>1</v>
      </c>
      <c r="B7" s="215" t="s">
        <v>272</v>
      </c>
      <c r="C7" s="216">
        <f>SUM(C8:C13)</f>
        <v>148974417.27689999</v>
      </c>
      <c r="D7" s="209"/>
      <c r="E7" s="217">
        <f t="shared" ref="E7" si="0">SUM(E8:E13)</f>
        <v>2979488.3455380001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218">
        <v>2979488.3455380001</v>
      </c>
      <c r="L7" s="218">
        <v>0</v>
      </c>
      <c r="M7" s="218">
        <v>0</v>
      </c>
      <c r="N7" s="219">
        <f>SUM(N8:N13)</f>
        <v>2979488.3455380001</v>
      </c>
    </row>
    <row r="8" spans="1:14" ht="14.25">
      <c r="A8" s="214">
        <v>1.1000000000000001</v>
      </c>
      <c r="B8" s="220" t="s">
        <v>270</v>
      </c>
      <c r="C8" s="218">
        <v>148974417.27689999</v>
      </c>
      <c r="D8" s="221">
        <v>0.02</v>
      </c>
      <c r="E8" s="217">
        <f>C8*D8</f>
        <v>2979488.3455380001</v>
      </c>
      <c r="F8" s="218"/>
      <c r="G8" s="218"/>
      <c r="H8" s="218"/>
      <c r="I8" s="218"/>
      <c r="J8" s="218"/>
      <c r="K8" s="218">
        <v>2979488.3455380001</v>
      </c>
      <c r="L8" s="218"/>
      <c r="M8" s="218"/>
      <c r="N8" s="219">
        <f>SUMPRODUCT($F$6:$M$6,F8:M8)</f>
        <v>2979488.3455380001</v>
      </c>
    </row>
    <row r="9" spans="1:14" ht="14.25">
      <c r="A9" s="214">
        <v>1.2</v>
      </c>
      <c r="B9" s="220" t="s">
        <v>269</v>
      </c>
      <c r="C9" s="218">
        <v>0</v>
      </c>
      <c r="D9" s="221">
        <v>0.05</v>
      </c>
      <c r="E9" s="217">
        <f>C9*D9</f>
        <v>0</v>
      </c>
      <c r="F9" s="218"/>
      <c r="G9" s="218"/>
      <c r="H9" s="218"/>
      <c r="I9" s="218"/>
      <c r="J9" s="218"/>
      <c r="K9" s="218"/>
      <c r="L9" s="218"/>
      <c r="M9" s="218"/>
      <c r="N9" s="219">
        <f t="shared" ref="N9:N12" si="1">SUMPRODUCT($F$6:$M$6,F9:M9)</f>
        <v>0</v>
      </c>
    </row>
    <row r="10" spans="1:14" ht="14.25">
      <c r="A10" s="214">
        <v>1.3</v>
      </c>
      <c r="B10" s="220" t="s">
        <v>268</v>
      </c>
      <c r="C10" s="218">
        <v>0</v>
      </c>
      <c r="D10" s="221">
        <v>0.08</v>
      </c>
      <c r="E10" s="217">
        <f>C10*D10</f>
        <v>0</v>
      </c>
      <c r="F10" s="218"/>
      <c r="G10" s="218"/>
      <c r="H10" s="218"/>
      <c r="I10" s="218"/>
      <c r="J10" s="218"/>
      <c r="K10" s="218"/>
      <c r="L10" s="218"/>
      <c r="M10" s="218"/>
      <c r="N10" s="219">
        <f>SUMPRODUCT($F$6:$M$6,F10:M10)</f>
        <v>0</v>
      </c>
    </row>
    <row r="11" spans="1:14" ht="14.25">
      <c r="A11" s="214">
        <v>1.4</v>
      </c>
      <c r="B11" s="220" t="s">
        <v>267</v>
      </c>
      <c r="C11" s="218">
        <v>0</v>
      </c>
      <c r="D11" s="221">
        <v>0.11</v>
      </c>
      <c r="E11" s="217">
        <f>C11*D11</f>
        <v>0</v>
      </c>
      <c r="F11" s="218"/>
      <c r="G11" s="218"/>
      <c r="H11" s="218"/>
      <c r="I11" s="218"/>
      <c r="J11" s="218"/>
      <c r="K11" s="218"/>
      <c r="L11" s="218"/>
      <c r="M11" s="218"/>
      <c r="N11" s="219">
        <f t="shared" si="1"/>
        <v>0</v>
      </c>
    </row>
    <row r="12" spans="1:14" ht="14.25">
      <c r="A12" s="214">
        <v>1.5</v>
      </c>
      <c r="B12" s="220" t="s">
        <v>266</v>
      </c>
      <c r="C12" s="218">
        <v>0</v>
      </c>
      <c r="D12" s="221">
        <v>0.14000000000000001</v>
      </c>
      <c r="E12" s="217">
        <f>C12*D12</f>
        <v>0</v>
      </c>
      <c r="F12" s="218"/>
      <c r="G12" s="218"/>
      <c r="H12" s="218"/>
      <c r="I12" s="218"/>
      <c r="J12" s="218"/>
      <c r="K12" s="218"/>
      <c r="L12" s="218"/>
      <c r="M12" s="218"/>
      <c r="N12" s="219">
        <f t="shared" si="1"/>
        <v>0</v>
      </c>
    </row>
    <row r="13" spans="1:14" ht="14.25">
      <c r="A13" s="214">
        <v>1.6</v>
      </c>
      <c r="B13" s="222" t="s">
        <v>265</v>
      </c>
      <c r="C13" s="218">
        <v>0</v>
      </c>
      <c r="D13" s="223"/>
      <c r="E13" s="218"/>
      <c r="F13" s="218"/>
      <c r="G13" s="218"/>
      <c r="H13" s="218"/>
      <c r="I13" s="218"/>
      <c r="J13" s="218"/>
      <c r="K13" s="218"/>
      <c r="L13" s="218"/>
      <c r="M13" s="218"/>
      <c r="N13" s="219">
        <f>SUMPRODUCT($F$6:$M$6,F13:M13)</f>
        <v>0</v>
      </c>
    </row>
    <row r="14" spans="1:14" ht="15">
      <c r="A14" s="214">
        <v>2</v>
      </c>
      <c r="B14" s="224" t="s">
        <v>271</v>
      </c>
      <c r="C14" s="216">
        <f>SUM(C15:C20)</f>
        <v>0</v>
      </c>
      <c r="D14" s="209"/>
      <c r="E14" s="217">
        <f t="shared" ref="E14" si="2">SUM(E15:E20)</f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9">
        <f>SUM(N15:N20)</f>
        <v>0</v>
      </c>
    </row>
    <row r="15" spans="1:14" ht="14.25">
      <c r="A15" s="214">
        <v>2.1</v>
      </c>
      <c r="B15" s="222" t="s">
        <v>270</v>
      </c>
      <c r="C15" s="218"/>
      <c r="D15" s="221">
        <v>5.0000000000000001E-3</v>
      </c>
      <c r="E15" s="217">
        <f>C15*D15</f>
        <v>0</v>
      </c>
      <c r="F15" s="218"/>
      <c r="G15" s="218"/>
      <c r="H15" s="218"/>
      <c r="I15" s="218"/>
      <c r="J15" s="218"/>
      <c r="K15" s="218"/>
      <c r="L15" s="218"/>
      <c r="M15" s="218"/>
      <c r="N15" s="219">
        <f>SUMPRODUCT($F$6:$M$6,F15:M15)</f>
        <v>0</v>
      </c>
    </row>
    <row r="16" spans="1:14" ht="14.25">
      <c r="A16" s="214">
        <v>2.2000000000000002</v>
      </c>
      <c r="B16" s="222" t="s">
        <v>269</v>
      </c>
      <c r="C16" s="218"/>
      <c r="D16" s="221">
        <v>0.01</v>
      </c>
      <c r="E16" s="217">
        <f>C16*D16</f>
        <v>0</v>
      </c>
      <c r="F16" s="218"/>
      <c r="G16" s="218"/>
      <c r="H16" s="218"/>
      <c r="I16" s="218"/>
      <c r="J16" s="218"/>
      <c r="K16" s="218"/>
      <c r="L16" s="218"/>
      <c r="M16" s="218"/>
      <c r="N16" s="219">
        <f t="shared" ref="N16:N20" si="3">SUMPRODUCT($F$6:$M$6,F16:M16)</f>
        <v>0</v>
      </c>
    </row>
    <row r="17" spans="1:14" ht="14.25">
      <c r="A17" s="214">
        <v>2.2999999999999998</v>
      </c>
      <c r="B17" s="222" t="s">
        <v>268</v>
      </c>
      <c r="C17" s="218"/>
      <c r="D17" s="221">
        <v>0.02</v>
      </c>
      <c r="E17" s="217">
        <f>C17*D17</f>
        <v>0</v>
      </c>
      <c r="F17" s="218"/>
      <c r="G17" s="218"/>
      <c r="H17" s="218"/>
      <c r="I17" s="218"/>
      <c r="J17" s="218"/>
      <c r="K17" s="218"/>
      <c r="L17" s="218"/>
      <c r="M17" s="218"/>
      <c r="N17" s="219">
        <f t="shared" si="3"/>
        <v>0</v>
      </c>
    </row>
    <row r="18" spans="1:14" ht="14.25">
      <c r="A18" s="214">
        <v>2.4</v>
      </c>
      <c r="B18" s="222" t="s">
        <v>267</v>
      </c>
      <c r="C18" s="218"/>
      <c r="D18" s="221">
        <v>0.03</v>
      </c>
      <c r="E18" s="217">
        <f>C18*D18</f>
        <v>0</v>
      </c>
      <c r="F18" s="218"/>
      <c r="G18" s="218"/>
      <c r="H18" s="218"/>
      <c r="I18" s="218"/>
      <c r="J18" s="218"/>
      <c r="K18" s="218"/>
      <c r="L18" s="218"/>
      <c r="M18" s="218"/>
      <c r="N18" s="219">
        <f t="shared" si="3"/>
        <v>0</v>
      </c>
    </row>
    <row r="19" spans="1:14" ht="14.25">
      <c r="A19" s="214">
        <v>2.5</v>
      </c>
      <c r="B19" s="222" t="s">
        <v>266</v>
      </c>
      <c r="C19" s="218"/>
      <c r="D19" s="221">
        <v>0.04</v>
      </c>
      <c r="E19" s="217">
        <f>C19*D19</f>
        <v>0</v>
      </c>
      <c r="F19" s="218"/>
      <c r="G19" s="218"/>
      <c r="H19" s="218"/>
      <c r="I19" s="218"/>
      <c r="J19" s="218"/>
      <c r="K19" s="218"/>
      <c r="L19" s="218"/>
      <c r="M19" s="218"/>
      <c r="N19" s="219">
        <f t="shared" si="3"/>
        <v>0</v>
      </c>
    </row>
    <row r="20" spans="1:14" ht="14.25">
      <c r="A20" s="214">
        <v>2.6</v>
      </c>
      <c r="B20" s="222" t="s">
        <v>265</v>
      </c>
      <c r="C20" s="218"/>
      <c r="D20" s="223"/>
      <c r="E20" s="225"/>
      <c r="F20" s="218"/>
      <c r="G20" s="218"/>
      <c r="H20" s="218"/>
      <c r="I20" s="218"/>
      <c r="J20" s="218"/>
      <c r="K20" s="218"/>
      <c r="L20" s="218"/>
      <c r="M20" s="218"/>
      <c r="N20" s="219">
        <f t="shared" si="3"/>
        <v>0</v>
      </c>
    </row>
    <row r="21" spans="1:14" ht="15.75" thickBot="1">
      <c r="A21" s="226"/>
      <c r="B21" s="227" t="s">
        <v>115</v>
      </c>
      <c r="C21" s="202">
        <f>C14+C7</f>
        <v>148974417.27689999</v>
      </c>
      <c r="D21" s="228"/>
      <c r="E21" s="229">
        <f>E14+E7</f>
        <v>2979488.3455380001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2979488.3455380001</v>
      </c>
      <c r="L21" s="230">
        <v>0</v>
      </c>
      <c r="M21" s="230">
        <v>0</v>
      </c>
      <c r="N21" s="231">
        <f>N14+N7</f>
        <v>2979488.3455380001</v>
      </c>
    </row>
    <row r="22" spans="1:14">
      <c r="E22" s="232"/>
      <c r="F22" s="232"/>
      <c r="G22" s="232"/>
      <c r="H22" s="232"/>
      <c r="I22" s="232"/>
      <c r="J22" s="232"/>
      <c r="K22" s="232"/>
      <c r="L22" s="232"/>
      <c r="M22" s="23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D42" sqref="D4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3.42578125" style="3" bestFit="1" customWidth="1"/>
    <col min="4" max="7" width="13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5">
        <v>43190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4" t="s">
        <v>6</v>
      </c>
      <c r="E5" s="104" t="s">
        <v>7</v>
      </c>
      <c r="F5" s="104" t="s">
        <v>8</v>
      </c>
      <c r="G5" s="14" t="s">
        <v>9</v>
      </c>
    </row>
    <row r="6" spans="1:8">
      <c r="B6" s="252" t="s">
        <v>148</v>
      </c>
      <c r="C6" s="347"/>
      <c r="D6" s="347"/>
      <c r="E6" s="347"/>
      <c r="F6" s="347"/>
      <c r="G6" s="376"/>
    </row>
    <row r="7" spans="1:8">
      <c r="A7" s="15"/>
      <c r="B7" s="253" t="s">
        <v>142</v>
      </c>
      <c r="C7" s="347"/>
      <c r="D7" s="347"/>
      <c r="E7" s="347"/>
      <c r="F7" s="347"/>
      <c r="G7" s="376"/>
    </row>
    <row r="8" spans="1:8" ht="15">
      <c r="A8" s="419">
        <v>1</v>
      </c>
      <c r="B8" s="16" t="s">
        <v>147</v>
      </c>
      <c r="C8" s="17">
        <v>1197214006.8601401</v>
      </c>
      <c r="D8" s="18">
        <v>1141844831.032634</v>
      </c>
      <c r="E8" s="18">
        <v>1090348133.5975978</v>
      </c>
      <c r="F8" s="18">
        <v>1007507516.1199999</v>
      </c>
      <c r="G8" s="19">
        <v>960145997.70179999</v>
      </c>
    </row>
    <row r="9" spans="1:8" ht="15">
      <c r="A9" s="419">
        <v>2</v>
      </c>
      <c r="B9" s="16" t="s">
        <v>146</v>
      </c>
      <c r="C9" s="17">
        <v>1197214006.8601401</v>
      </c>
      <c r="D9" s="18">
        <v>1141844831.032634</v>
      </c>
      <c r="E9" s="18">
        <v>1090348133.5975978</v>
      </c>
      <c r="F9" s="18">
        <v>1007507516.1199999</v>
      </c>
      <c r="G9" s="19">
        <v>960145997.70179999</v>
      </c>
    </row>
    <row r="10" spans="1:8" ht="15">
      <c r="A10" s="419">
        <v>3</v>
      </c>
      <c r="B10" s="16" t="s">
        <v>145</v>
      </c>
      <c r="C10" s="17">
        <v>1675475605.5799246</v>
      </c>
      <c r="D10" s="18">
        <v>1643533605.5228853</v>
      </c>
      <c r="E10" s="18">
        <v>1590618008.9949045</v>
      </c>
      <c r="F10" s="18">
        <v>1482773912.4569964</v>
      </c>
      <c r="G10" s="19">
        <v>1442149910.6855836</v>
      </c>
    </row>
    <row r="11" spans="1:8" ht="15">
      <c r="A11" s="420"/>
      <c r="B11" s="252" t="s">
        <v>144</v>
      </c>
      <c r="C11" s="347"/>
      <c r="D11" s="347"/>
      <c r="E11" s="347"/>
      <c r="F11" s="347"/>
      <c r="G11" s="376"/>
    </row>
    <row r="12" spans="1:8" ht="15" customHeight="1">
      <c r="A12" s="419">
        <v>4</v>
      </c>
      <c r="B12" s="16" t="s">
        <v>277</v>
      </c>
      <c r="C12" s="336">
        <v>9669736313.9626808</v>
      </c>
      <c r="D12" s="18">
        <v>9192077726.5034771</v>
      </c>
      <c r="E12" s="18">
        <v>9838788841.5815945</v>
      </c>
      <c r="F12" s="18">
        <v>9495340449.3357582</v>
      </c>
      <c r="G12" s="19">
        <v>9467136175.2876701</v>
      </c>
    </row>
    <row r="13" spans="1:8" ht="15">
      <c r="A13" s="420"/>
      <c r="B13" s="252" t="s">
        <v>143</v>
      </c>
      <c r="C13" s="347"/>
      <c r="D13" s="347"/>
      <c r="E13" s="347"/>
      <c r="F13" s="347"/>
      <c r="G13" s="376"/>
    </row>
    <row r="14" spans="1:8" s="20" customFormat="1" ht="15">
      <c r="A14" s="419"/>
      <c r="B14" s="253" t="s">
        <v>142</v>
      </c>
      <c r="C14" s="337"/>
      <c r="D14" s="18"/>
      <c r="E14" s="18"/>
      <c r="F14" s="18"/>
      <c r="G14" s="19"/>
    </row>
    <row r="15" spans="1:8" ht="15">
      <c r="A15" s="421">
        <v>5</v>
      </c>
      <c r="B15" s="16" t="s">
        <v>406</v>
      </c>
      <c r="C15" s="432">
        <v>0.12381040888689125</v>
      </c>
      <c r="D15" s="433">
        <v>0.12422053696743206</v>
      </c>
      <c r="E15" s="433">
        <v>0.1108213776262245</v>
      </c>
      <c r="F15" s="433">
        <v>0.10610546525380031</v>
      </c>
      <c r="G15" s="434">
        <v>0.10141884302964775</v>
      </c>
    </row>
    <row r="16" spans="1:8" ht="15" customHeight="1">
      <c r="A16" s="421">
        <v>6</v>
      </c>
      <c r="B16" s="16" t="s">
        <v>407</v>
      </c>
      <c r="C16" s="432">
        <v>0.12381040888689125</v>
      </c>
      <c r="D16" s="433">
        <v>0.12422053696743206</v>
      </c>
      <c r="E16" s="433">
        <v>0.1108213776262245</v>
      </c>
      <c r="F16" s="433">
        <v>0.10610546525380031</v>
      </c>
      <c r="G16" s="434">
        <v>0.10141884302964775</v>
      </c>
    </row>
    <row r="17" spans="1:7" ht="15">
      <c r="A17" s="421">
        <v>7</v>
      </c>
      <c r="B17" s="16" t="s">
        <v>408</v>
      </c>
      <c r="C17" s="432">
        <v>0.17327004079321276</v>
      </c>
      <c r="D17" s="433">
        <v>0.17879892385854093</v>
      </c>
      <c r="E17" s="433">
        <v>0.16166807059345401</v>
      </c>
      <c r="F17" s="433">
        <v>0.15615805671935892</v>
      </c>
      <c r="G17" s="434">
        <v>0.15233222423166023</v>
      </c>
    </row>
    <row r="18" spans="1:7" ht="15">
      <c r="A18" s="420"/>
      <c r="B18" s="254" t="s">
        <v>141</v>
      </c>
      <c r="C18" s="347"/>
      <c r="D18" s="347"/>
      <c r="E18" s="347"/>
      <c r="F18" s="347"/>
      <c r="G18" s="376"/>
    </row>
    <row r="19" spans="1:7" ht="15" customHeight="1">
      <c r="A19" s="422">
        <v>8</v>
      </c>
      <c r="B19" s="16" t="s">
        <v>140</v>
      </c>
      <c r="C19" s="425">
        <v>9.4599285524036722E-2</v>
      </c>
      <c r="D19" s="426">
        <v>9.5519251825976287E-2</v>
      </c>
      <c r="E19" s="426">
        <v>9.4384505142796352E-2</v>
      </c>
      <c r="F19" s="426">
        <v>9.3932330867872685E-2</v>
      </c>
      <c r="G19" s="427">
        <v>9.2866939839460344E-2</v>
      </c>
    </row>
    <row r="20" spans="1:7" ht="15">
      <c r="A20" s="422">
        <v>9</v>
      </c>
      <c r="B20" s="16" t="s">
        <v>139</v>
      </c>
      <c r="C20" s="425">
        <v>4.1550984994149248E-2</v>
      </c>
      <c r="D20" s="426">
        <v>4.1156223667367188E-2</v>
      </c>
      <c r="E20" s="426">
        <v>4.114308525411061E-2</v>
      </c>
      <c r="F20" s="426">
        <v>4.07404285485971E-2</v>
      </c>
      <c r="G20" s="427">
        <v>3.9463348664376334E-2</v>
      </c>
    </row>
    <row r="21" spans="1:7" ht="15">
      <c r="A21" s="422">
        <v>10</v>
      </c>
      <c r="B21" s="16" t="s">
        <v>138</v>
      </c>
      <c r="C21" s="425">
        <v>4.3279778769430663E-2</v>
      </c>
      <c r="D21" s="426">
        <v>4.5964930525748328E-2</v>
      </c>
      <c r="E21" s="426">
        <v>4.3803360619104344E-2</v>
      </c>
      <c r="F21" s="426">
        <v>4.4887471356643026E-2</v>
      </c>
      <c r="G21" s="427">
        <v>4.4861952399693095E-2</v>
      </c>
    </row>
    <row r="22" spans="1:7" ht="15">
      <c r="A22" s="422">
        <v>11</v>
      </c>
      <c r="B22" s="16" t="s">
        <v>137</v>
      </c>
      <c r="C22" s="425">
        <v>5.304830052988746E-2</v>
      </c>
      <c r="D22" s="426">
        <v>5.4363028158609092E-2</v>
      </c>
      <c r="E22" s="426">
        <v>5.3241419888685734E-2</v>
      </c>
      <c r="F22" s="426">
        <v>5.3191902319275591E-2</v>
      </c>
      <c r="G22" s="427">
        <v>5.3403591175084017E-2</v>
      </c>
    </row>
    <row r="23" spans="1:7" ht="15">
      <c r="A23" s="422">
        <v>12</v>
      </c>
      <c r="B23" s="16" t="s">
        <v>283</v>
      </c>
      <c r="C23" s="425">
        <v>2.4953165002770315E-2</v>
      </c>
      <c r="D23" s="426">
        <v>3.5308114902758661E-2</v>
      </c>
      <c r="E23" s="426">
        <v>3.7577618304024597E-2</v>
      </c>
      <c r="F23" s="426">
        <v>4.1618305382558458E-2</v>
      </c>
      <c r="G23" s="427">
        <v>4.7514882467782814E-2</v>
      </c>
    </row>
    <row r="24" spans="1:7" ht="15">
      <c r="A24" s="422">
        <v>13</v>
      </c>
      <c r="B24" s="16" t="s">
        <v>284</v>
      </c>
      <c r="C24" s="425">
        <v>0.22989553889421974</v>
      </c>
      <c r="D24" s="426">
        <v>0.31825675030924871</v>
      </c>
      <c r="E24" s="426">
        <v>0.33791890837746108</v>
      </c>
      <c r="F24" s="426">
        <v>0.3804059363035478</v>
      </c>
      <c r="G24" s="427">
        <v>0.44411322578458023</v>
      </c>
    </row>
    <row r="25" spans="1:7" ht="15">
      <c r="A25" s="420"/>
      <c r="B25" s="254" t="s">
        <v>363</v>
      </c>
      <c r="C25" s="347"/>
      <c r="D25" s="347"/>
      <c r="E25" s="347"/>
      <c r="F25" s="347"/>
      <c r="G25" s="376"/>
    </row>
    <row r="26" spans="1:7" ht="15">
      <c r="A26" s="422">
        <v>14</v>
      </c>
      <c r="B26" s="16" t="s">
        <v>136</v>
      </c>
      <c r="C26" s="425">
        <v>5.1317327138860565E-2</v>
      </c>
      <c r="D26" s="426">
        <v>6.4157067535760226E-2</v>
      </c>
      <c r="E26" s="426">
        <v>7.2249922361481644E-2</v>
      </c>
      <c r="F26" s="426">
        <v>7.6283358098710438E-2</v>
      </c>
      <c r="G26" s="427">
        <v>8.2146030582002996E-2</v>
      </c>
    </row>
    <row r="27" spans="1:7" ht="15" customHeight="1">
      <c r="A27" s="422">
        <v>15</v>
      </c>
      <c r="B27" s="16" t="s">
        <v>135</v>
      </c>
      <c r="C27" s="425">
        <v>4.6115385187684543E-2</v>
      </c>
      <c r="D27" s="426">
        <v>4.9941673274903134E-2</v>
      </c>
      <c r="E27" s="426">
        <v>5.485732628543296E-2</v>
      </c>
      <c r="F27" s="426">
        <v>5.8055251056575878E-2</v>
      </c>
      <c r="G27" s="427">
        <v>6.1474729373332496E-2</v>
      </c>
    </row>
    <row r="28" spans="1:7" ht="15">
      <c r="A28" s="422">
        <v>16</v>
      </c>
      <c r="B28" s="16" t="s">
        <v>134</v>
      </c>
      <c r="C28" s="425">
        <v>0.55592099691716979</v>
      </c>
      <c r="D28" s="426">
        <v>0.58217206698126511</v>
      </c>
      <c r="E28" s="426">
        <v>0.57532847584286162</v>
      </c>
      <c r="F28" s="426">
        <v>0.58996375847186555</v>
      </c>
      <c r="G28" s="427">
        <v>0.62591894311730145</v>
      </c>
    </row>
    <row r="29" spans="1:7" ht="15" customHeight="1">
      <c r="A29" s="422">
        <v>17</v>
      </c>
      <c r="B29" s="16" t="s">
        <v>133</v>
      </c>
      <c r="C29" s="425">
        <v>0.53456996105865229</v>
      </c>
      <c r="D29" s="426">
        <v>0.54224371353819978</v>
      </c>
      <c r="E29" s="426">
        <v>0.54016094966604122</v>
      </c>
      <c r="F29" s="426">
        <v>0.54855234664656949</v>
      </c>
      <c r="G29" s="427">
        <v>0.58365008854357336</v>
      </c>
    </row>
    <row r="30" spans="1:7" ht="15">
      <c r="A30" s="422">
        <v>18</v>
      </c>
      <c r="B30" s="16" t="s">
        <v>132</v>
      </c>
      <c r="C30" s="425">
        <v>2.309674490744373E-2</v>
      </c>
      <c r="D30" s="426">
        <v>0.1683620442461389</v>
      </c>
      <c r="E30" s="426">
        <v>4.1825636359587769E-2</v>
      </c>
      <c r="F30" s="426">
        <v>-1.2629335439140889E-2</v>
      </c>
      <c r="G30" s="427">
        <v>-2.2879718473679284E-2</v>
      </c>
    </row>
    <row r="31" spans="1:7" ht="15" customHeight="1">
      <c r="A31" s="420"/>
      <c r="B31" s="254" t="s">
        <v>364</v>
      </c>
      <c r="C31" s="347"/>
      <c r="D31" s="347"/>
      <c r="E31" s="347"/>
      <c r="F31" s="347"/>
      <c r="G31" s="376"/>
    </row>
    <row r="32" spans="1:7" ht="15" customHeight="1">
      <c r="A32" s="422">
        <v>19</v>
      </c>
      <c r="B32" s="16" t="s">
        <v>131</v>
      </c>
      <c r="C32" s="460">
        <v>0.20170165584357908</v>
      </c>
      <c r="D32" s="428">
        <v>0.18206845462345314</v>
      </c>
      <c r="E32" s="428">
        <v>0.22214500984351038</v>
      </c>
      <c r="F32" s="428">
        <v>0.2553201368284555</v>
      </c>
      <c r="G32" s="429">
        <v>0.22811096440648149</v>
      </c>
    </row>
    <row r="33" spans="1:7" ht="15" customHeight="1">
      <c r="A33" s="422">
        <v>20</v>
      </c>
      <c r="B33" s="16" t="s">
        <v>130</v>
      </c>
      <c r="C33" s="460">
        <v>0.61299624877524372</v>
      </c>
      <c r="D33" s="428">
        <v>0.62013798086063254</v>
      </c>
      <c r="E33" s="428">
        <v>0.62703148363305294</v>
      </c>
      <c r="F33" s="428">
        <v>0.62437213700709149</v>
      </c>
      <c r="G33" s="429">
        <v>0.66631615547187206</v>
      </c>
    </row>
    <row r="34" spans="1:7" ht="15" customHeight="1">
      <c r="A34" s="422">
        <v>21</v>
      </c>
      <c r="B34" s="16" t="s">
        <v>129</v>
      </c>
      <c r="C34" s="460">
        <v>0.30518631508771982</v>
      </c>
      <c r="D34" s="428">
        <v>0.30235066888422024</v>
      </c>
      <c r="E34" s="428">
        <v>0.29791571371563758</v>
      </c>
      <c r="F34" s="428">
        <v>0.27653307845851449</v>
      </c>
      <c r="G34" s="429">
        <v>0.27902940444197205</v>
      </c>
    </row>
    <row r="35" spans="1:7" ht="15" customHeight="1">
      <c r="A35" s="423"/>
      <c r="B35" s="254" t="s">
        <v>410</v>
      </c>
      <c r="C35" s="347"/>
      <c r="D35" s="347"/>
      <c r="E35" s="347"/>
      <c r="F35" s="347"/>
      <c r="G35" s="376"/>
    </row>
    <row r="36" spans="1:7" ht="15">
      <c r="A36" s="422">
        <v>22</v>
      </c>
      <c r="B36" s="16" t="s">
        <v>390</v>
      </c>
      <c r="C36" s="21">
        <v>2057192711.8305438</v>
      </c>
      <c r="D36" s="22">
        <v>2451802093.6352</v>
      </c>
      <c r="E36" s="22"/>
      <c r="F36" s="22"/>
      <c r="G36" s="23"/>
    </row>
    <row r="37" spans="1:7" ht="15" customHeight="1">
      <c r="A37" s="422">
        <v>23</v>
      </c>
      <c r="B37" s="16" t="s">
        <v>402</v>
      </c>
      <c r="C37" s="21">
        <v>1523095124.2943788</v>
      </c>
      <c r="D37" s="22">
        <v>2181240768.1010337</v>
      </c>
      <c r="E37" s="22"/>
      <c r="F37" s="22"/>
      <c r="G37" s="23"/>
    </row>
    <row r="38" spans="1:7" ht="15.75" thickBot="1">
      <c r="A38" s="424">
        <v>24</v>
      </c>
      <c r="B38" s="255" t="s">
        <v>391</v>
      </c>
      <c r="C38" s="430">
        <v>1.3506659426696033</v>
      </c>
      <c r="D38" s="431">
        <v>1.124040101162108</v>
      </c>
      <c r="E38" s="24"/>
      <c r="F38" s="24"/>
      <c r="G38" s="25"/>
    </row>
    <row r="39" spans="1:7">
      <c r="A39" s="26"/>
    </row>
    <row r="40" spans="1:7" ht="38.25">
      <c r="B40" s="339" t="s">
        <v>411</v>
      </c>
    </row>
    <row r="41" spans="1:7" ht="51">
      <c r="B41" s="339" t="s">
        <v>409</v>
      </c>
    </row>
    <row r="43" spans="1:7">
      <c r="B43" s="3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K38" sqref="K38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3.42578125" style="4" bestFit="1" customWidth="1"/>
    <col min="5" max="5" width="14.42578125" style="4" bestFit="1" customWidth="1"/>
    <col min="6" max="7" width="13.42578125" style="4" bestFit="1" customWidth="1"/>
    <col min="8" max="8" width="14.42578125" style="4" bestFit="1" customWidth="1"/>
    <col min="9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5">
        <v>43190</v>
      </c>
    </row>
    <row r="3" spans="1:8">
      <c r="A3" s="2"/>
    </row>
    <row r="4" spans="1:8" ht="15" thickBot="1">
      <c r="A4" s="27" t="s">
        <v>37</v>
      </c>
      <c r="B4" s="28" t="s">
        <v>38</v>
      </c>
      <c r="C4" s="27"/>
      <c r="D4" s="29"/>
      <c r="E4" s="29"/>
      <c r="F4" s="30"/>
      <c r="G4" s="30"/>
      <c r="H4" s="31" t="s">
        <v>78</v>
      </c>
    </row>
    <row r="5" spans="1:8">
      <c r="A5" s="32"/>
      <c r="B5" s="33"/>
      <c r="C5" s="463" t="s">
        <v>73</v>
      </c>
      <c r="D5" s="464"/>
      <c r="E5" s="465"/>
      <c r="F5" s="463" t="s">
        <v>77</v>
      </c>
      <c r="G5" s="464"/>
      <c r="H5" s="466"/>
    </row>
    <row r="6" spans="1:8">
      <c r="A6" s="34" t="s">
        <v>11</v>
      </c>
      <c r="B6" s="35" t="s">
        <v>39</v>
      </c>
      <c r="C6" s="36" t="s">
        <v>74</v>
      </c>
      <c r="D6" s="36" t="s">
        <v>75</v>
      </c>
      <c r="E6" s="36" t="s">
        <v>76</v>
      </c>
      <c r="F6" s="36" t="s">
        <v>74</v>
      </c>
      <c r="G6" s="36" t="s">
        <v>75</v>
      </c>
      <c r="H6" s="37" t="s">
        <v>76</v>
      </c>
    </row>
    <row r="7" spans="1:8">
      <c r="A7" s="34">
        <v>1</v>
      </c>
      <c r="B7" s="38" t="s">
        <v>40</v>
      </c>
      <c r="C7" s="39">
        <v>195069420.17500001</v>
      </c>
      <c r="D7" s="39">
        <v>224988338.67000002</v>
      </c>
      <c r="E7" s="40">
        <f>C7+D7</f>
        <v>420057758.84500003</v>
      </c>
      <c r="F7" s="41">
        <v>156221949.55000001</v>
      </c>
      <c r="G7" s="42">
        <v>322563039.84000003</v>
      </c>
      <c r="H7" s="43">
        <f>F7+G7</f>
        <v>478784989.39000005</v>
      </c>
    </row>
    <row r="8" spans="1:8">
      <c r="A8" s="34">
        <v>2</v>
      </c>
      <c r="B8" s="38" t="s">
        <v>41</v>
      </c>
      <c r="C8" s="39">
        <v>108682141.3415</v>
      </c>
      <c r="D8" s="39">
        <v>930795841.14999998</v>
      </c>
      <c r="E8" s="40">
        <f t="shared" ref="E8:E19" si="0">C8+D8</f>
        <v>1039477982.4915</v>
      </c>
      <c r="F8" s="41">
        <v>56004258.691500001</v>
      </c>
      <c r="G8" s="42">
        <v>973487861.68999994</v>
      </c>
      <c r="H8" s="43">
        <f t="shared" ref="H8:H40" si="1">F8+G8</f>
        <v>1029492120.3814999</v>
      </c>
    </row>
    <row r="9" spans="1:8">
      <c r="A9" s="34">
        <v>3</v>
      </c>
      <c r="B9" s="38" t="s">
        <v>42</v>
      </c>
      <c r="C9" s="39">
        <v>42560213.780000001</v>
      </c>
      <c r="D9" s="39">
        <v>1159418777.3099999</v>
      </c>
      <c r="E9" s="40">
        <f t="shared" si="0"/>
        <v>1201978991.0899999</v>
      </c>
      <c r="F9" s="41">
        <v>3000000</v>
      </c>
      <c r="G9" s="42">
        <v>796252851.50999999</v>
      </c>
      <c r="H9" s="43">
        <f t="shared" si="1"/>
        <v>799252851.50999999</v>
      </c>
    </row>
    <row r="10" spans="1:8">
      <c r="A10" s="34">
        <v>4</v>
      </c>
      <c r="B10" s="38" t="s">
        <v>43</v>
      </c>
      <c r="C10" s="39">
        <v>303.24</v>
      </c>
      <c r="D10" s="39">
        <v>0</v>
      </c>
      <c r="E10" s="40">
        <f t="shared" si="0"/>
        <v>303.24</v>
      </c>
      <c r="F10" s="41">
        <v>303.24</v>
      </c>
      <c r="G10" s="42">
        <v>0</v>
      </c>
      <c r="H10" s="43">
        <f t="shared" si="1"/>
        <v>303.24</v>
      </c>
    </row>
    <row r="11" spans="1:8">
      <c r="A11" s="34">
        <v>5</v>
      </c>
      <c r="B11" s="38" t="s">
        <v>44</v>
      </c>
      <c r="C11" s="39">
        <v>1395650710.3250227</v>
      </c>
      <c r="D11" s="39">
        <v>339685361.09681803</v>
      </c>
      <c r="E11" s="40">
        <f t="shared" si="0"/>
        <v>1735336071.4218407</v>
      </c>
      <c r="F11" s="41">
        <v>1051932183.49</v>
      </c>
      <c r="G11" s="42">
        <v>60851556.960000001</v>
      </c>
      <c r="H11" s="43">
        <f t="shared" si="1"/>
        <v>1112783740.45</v>
      </c>
    </row>
    <row r="12" spans="1:8">
      <c r="A12" s="34">
        <v>6.1</v>
      </c>
      <c r="B12" s="44" t="s">
        <v>45</v>
      </c>
      <c r="C12" s="39">
        <v>3287274955.5300002</v>
      </c>
      <c r="D12" s="39">
        <v>4115180311.9099994</v>
      </c>
      <c r="E12" s="40">
        <f t="shared" si="0"/>
        <v>7402455267.4399996</v>
      </c>
      <c r="F12" s="41">
        <v>2263577628.77</v>
      </c>
      <c r="G12" s="42">
        <v>3787457533.5899997</v>
      </c>
      <c r="H12" s="43">
        <f t="shared" si="1"/>
        <v>6051035162.3599997</v>
      </c>
    </row>
    <row r="13" spans="1:8">
      <c r="A13" s="34">
        <v>6.2</v>
      </c>
      <c r="B13" s="44" t="s">
        <v>46</v>
      </c>
      <c r="C13" s="39">
        <v>-143888279.55919999</v>
      </c>
      <c r="D13" s="39">
        <v>-197478796.43340001</v>
      </c>
      <c r="E13" s="40">
        <f t="shared" si="0"/>
        <v>-341367075.99259996</v>
      </c>
      <c r="F13" s="41">
        <v>-112781979.0923</v>
      </c>
      <c r="G13" s="42">
        <v>-259203769.94229999</v>
      </c>
      <c r="H13" s="43">
        <f t="shared" si="1"/>
        <v>-371985749.03460002</v>
      </c>
    </row>
    <row r="14" spans="1:8">
      <c r="A14" s="34">
        <v>6</v>
      </c>
      <c r="B14" s="38" t="s">
        <v>47</v>
      </c>
      <c r="C14" s="40">
        <f>C12+C13</f>
        <v>3143386675.9708004</v>
      </c>
      <c r="D14" s="40">
        <f>D12+D13</f>
        <v>3917701515.4765992</v>
      </c>
      <c r="E14" s="40">
        <f t="shared" si="0"/>
        <v>7061088191.4473991</v>
      </c>
      <c r="F14" s="40">
        <f>F12+F13</f>
        <v>2150795649.6777</v>
      </c>
      <c r="G14" s="40">
        <f>G12+G13</f>
        <v>3528253763.6476998</v>
      </c>
      <c r="H14" s="43">
        <f t="shared" si="1"/>
        <v>5679049413.3253994</v>
      </c>
    </row>
    <row r="15" spans="1:8">
      <c r="A15" s="34">
        <v>7</v>
      </c>
      <c r="B15" s="38" t="s">
        <v>48</v>
      </c>
      <c r="C15" s="39">
        <v>58417717.299999997</v>
      </c>
      <c r="D15" s="39">
        <v>23135223.824099999</v>
      </c>
      <c r="E15" s="40">
        <f t="shared" si="0"/>
        <v>81552941.1241</v>
      </c>
      <c r="F15" s="41">
        <v>48929172.07</v>
      </c>
      <c r="G15" s="42">
        <v>25363339.767700005</v>
      </c>
      <c r="H15" s="43">
        <f t="shared" si="1"/>
        <v>74292511.837700009</v>
      </c>
    </row>
    <row r="16" spans="1:8">
      <c r="A16" s="34">
        <v>8</v>
      </c>
      <c r="B16" s="38" t="s">
        <v>210</v>
      </c>
      <c r="C16" s="39">
        <v>102988868.09400001</v>
      </c>
      <c r="D16" s="39">
        <v>0</v>
      </c>
      <c r="E16" s="40">
        <f t="shared" si="0"/>
        <v>102988868.09400001</v>
      </c>
      <c r="F16" s="41">
        <v>65247469.870999999</v>
      </c>
      <c r="G16" s="42" t="s">
        <v>455</v>
      </c>
      <c r="H16" s="43" t="e">
        <f t="shared" si="1"/>
        <v>#VALUE!</v>
      </c>
    </row>
    <row r="17" spans="1:8">
      <c r="A17" s="34">
        <v>9</v>
      </c>
      <c r="B17" s="38" t="s">
        <v>49</v>
      </c>
      <c r="C17" s="39">
        <v>124550555.72</v>
      </c>
      <c r="D17" s="39">
        <v>0</v>
      </c>
      <c r="E17" s="40">
        <f t="shared" si="0"/>
        <v>124550555.72</v>
      </c>
      <c r="F17" s="41">
        <v>95914067.689999998</v>
      </c>
      <c r="G17" s="42">
        <v>0</v>
      </c>
      <c r="H17" s="43">
        <f t="shared" si="1"/>
        <v>95914067.689999998</v>
      </c>
    </row>
    <row r="18" spans="1:8">
      <c r="A18" s="34">
        <v>10</v>
      </c>
      <c r="B18" s="38" t="s">
        <v>50</v>
      </c>
      <c r="C18" s="39">
        <v>358926639.73469996</v>
      </c>
      <c r="D18" s="39">
        <v>0</v>
      </c>
      <c r="E18" s="40">
        <f t="shared" si="0"/>
        <v>358926639.73469996</v>
      </c>
      <c r="F18" s="41">
        <v>361522468.99980003</v>
      </c>
      <c r="G18" s="42" t="s">
        <v>455</v>
      </c>
      <c r="H18" s="43" t="e">
        <f t="shared" si="1"/>
        <v>#VALUE!</v>
      </c>
    </row>
    <row r="19" spans="1:8">
      <c r="A19" s="34">
        <v>11</v>
      </c>
      <c r="B19" s="38" t="s">
        <v>51</v>
      </c>
      <c r="C19" s="39">
        <v>237309553.66039997</v>
      </c>
      <c r="D19" s="39">
        <v>28589816.219999999</v>
      </c>
      <c r="E19" s="40">
        <f t="shared" si="0"/>
        <v>265899369.88039997</v>
      </c>
      <c r="F19" s="41">
        <v>95560217.106711686</v>
      </c>
      <c r="G19" s="42">
        <v>19865450.029999997</v>
      </c>
      <c r="H19" s="43">
        <f t="shared" si="1"/>
        <v>115425667.13671169</v>
      </c>
    </row>
    <row r="20" spans="1:8">
      <c r="A20" s="34">
        <v>12</v>
      </c>
      <c r="B20" s="46" t="s">
        <v>52</v>
      </c>
      <c r="C20" s="40">
        <f>SUM(C7:C11)+SUM(C14:C19)</f>
        <v>5767542799.341423</v>
      </c>
      <c r="D20" s="40">
        <f>SUM(D7:D11)+SUM(D14:D19)</f>
        <v>6624314873.7475166</v>
      </c>
      <c r="E20" s="40">
        <f>C20+D20</f>
        <v>12391857673.08894</v>
      </c>
      <c r="F20" s="40">
        <f>SUM(F7:F11)+SUM(F14:F19)</f>
        <v>4085127740.3867121</v>
      </c>
      <c r="G20" s="40">
        <f>SUM(G7:G11)+SUM(G14:G19)</f>
        <v>5726637863.4454002</v>
      </c>
      <c r="H20" s="43">
        <f t="shared" si="1"/>
        <v>9811765603.8321114</v>
      </c>
    </row>
    <row r="21" spans="1:8">
      <c r="A21" s="34"/>
      <c r="B21" s="35" t="s">
        <v>53</v>
      </c>
      <c r="C21" s="47"/>
      <c r="D21" s="47"/>
      <c r="E21" s="47"/>
      <c r="F21" s="48"/>
      <c r="G21" s="49"/>
      <c r="H21" s="50"/>
    </row>
    <row r="22" spans="1:8">
      <c r="A22" s="34">
        <v>13</v>
      </c>
      <c r="B22" s="38" t="s">
        <v>54</v>
      </c>
      <c r="C22" s="39">
        <v>169266872.25999999</v>
      </c>
      <c r="D22" s="39">
        <v>187919299.48000002</v>
      </c>
      <c r="E22" s="40">
        <f>C22+D22</f>
        <v>357186171.74000001</v>
      </c>
      <c r="F22" s="41">
        <v>75731667.38000001</v>
      </c>
      <c r="G22" s="42">
        <v>190698834.00999999</v>
      </c>
      <c r="H22" s="43">
        <f t="shared" si="1"/>
        <v>266430501.38999999</v>
      </c>
    </row>
    <row r="23" spans="1:8">
      <c r="A23" s="34">
        <v>14</v>
      </c>
      <c r="B23" s="38" t="s">
        <v>55</v>
      </c>
      <c r="C23" s="39">
        <v>879520489.55349994</v>
      </c>
      <c r="D23" s="39">
        <v>1082545569.77</v>
      </c>
      <c r="E23" s="40">
        <f t="shared" ref="E23:E40" si="2">C23+D23</f>
        <v>1962066059.3234999</v>
      </c>
      <c r="F23" s="41">
        <v>801643089.35549998</v>
      </c>
      <c r="G23" s="42">
        <v>883541771.62999988</v>
      </c>
      <c r="H23" s="43">
        <f t="shared" si="1"/>
        <v>1685184860.9854999</v>
      </c>
    </row>
    <row r="24" spans="1:8">
      <c r="A24" s="34">
        <v>15</v>
      </c>
      <c r="B24" s="38" t="s">
        <v>56</v>
      </c>
      <c r="C24" s="39">
        <v>564528539.91799998</v>
      </c>
      <c r="D24" s="39">
        <v>1255230781.0999999</v>
      </c>
      <c r="E24" s="40">
        <f t="shared" si="2"/>
        <v>1819759321.0179999</v>
      </c>
      <c r="F24" s="41">
        <v>306960758.986</v>
      </c>
      <c r="G24" s="42">
        <v>745625492.99000001</v>
      </c>
      <c r="H24" s="43">
        <f t="shared" si="1"/>
        <v>1052586251.9760001</v>
      </c>
    </row>
    <row r="25" spans="1:8">
      <c r="A25" s="34">
        <v>16</v>
      </c>
      <c r="B25" s="38" t="s">
        <v>57</v>
      </c>
      <c r="C25" s="39">
        <v>968136769.36269975</v>
      </c>
      <c r="D25" s="39">
        <v>2191113765.8200002</v>
      </c>
      <c r="E25" s="40">
        <f t="shared" si="2"/>
        <v>3159250535.1827002</v>
      </c>
      <c r="F25" s="41">
        <v>386384907.74000001</v>
      </c>
      <c r="G25" s="42">
        <v>2156632619.98</v>
      </c>
      <c r="H25" s="43">
        <f t="shared" si="1"/>
        <v>2543017527.7200003</v>
      </c>
    </row>
    <row r="26" spans="1:8">
      <c r="A26" s="34">
        <v>17</v>
      </c>
      <c r="B26" s="38" t="s">
        <v>58</v>
      </c>
      <c r="C26" s="47">
        <v>527815000</v>
      </c>
      <c r="D26" s="47">
        <v>1043335391.2</v>
      </c>
      <c r="E26" s="40">
        <f t="shared" si="2"/>
        <v>1571150391.2</v>
      </c>
      <c r="F26" s="48">
        <v>71000000</v>
      </c>
      <c r="G26" s="49">
        <v>168287200.59999999</v>
      </c>
      <c r="H26" s="43">
        <f t="shared" si="1"/>
        <v>239287200.59999999</v>
      </c>
    </row>
    <row r="27" spans="1:8">
      <c r="A27" s="34">
        <v>18</v>
      </c>
      <c r="B27" s="38" t="s">
        <v>59</v>
      </c>
      <c r="C27" s="39">
        <v>1080162000</v>
      </c>
      <c r="D27" s="39">
        <v>559023628.62989986</v>
      </c>
      <c r="E27" s="40">
        <f t="shared" si="2"/>
        <v>1639185628.6299</v>
      </c>
      <c r="F27" s="41">
        <v>1172404000</v>
      </c>
      <c r="G27" s="42">
        <v>998027599.6193099</v>
      </c>
      <c r="H27" s="43">
        <f t="shared" si="1"/>
        <v>2170431599.6193099</v>
      </c>
    </row>
    <row r="28" spans="1:8">
      <c r="A28" s="34">
        <v>19</v>
      </c>
      <c r="B28" s="38" t="s">
        <v>60</v>
      </c>
      <c r="C28" s="39">
        <v>33246248.739999998</v>
      </c>
      <c r="D28" s="39">
        <v>34068250.590000004</v>
      </c>
      <c r="E28" s="40">
        <f t="shared" si="2"/>
        <v>67314499.329999998</v>
      </c>
      <c r="F28" s="41">
        <v>16205778.180000003</v>
      </c>
      <c r="G28" s="42">
        <v>31682232.099999998</v>
      </c>
      <c r="H28" s="43">
        <f t="shared" si="1"/>
        <v>47888010.280000001</v>
      </c>
    </row>
    <row r="29" spans="1:8">
      <c r="A29" s="34">
        <v>20</v>
      </c>
      <c r="B29" s="38" t="s">
        <v>61</v>
      </c>
      <c r="C29" s="39">
        <v>62694006.948199317</v>
      </c>
      <c r="D29" s="39">
        <v>36217357.481799997</v>
      </c>
      <c r="E29" s="40">
        <f t="shared" si="2"/>
        <v>98911364.429999322</v>
      </c>
      <c r="F29" s="41">
        <v>80064167.286400005</v>
      </c>
      <c r="G29" s="42">
        <v>233663498.7861</v>
      </c>
      <c r="H29" s="43">
        <f t="shared" si="1"/>
        <v>313727666.07249999</v>
      </c>
    </row>
    <row r="30" spans="1:8">
      <c r="A30" s="34">
        <v>21</v>
      </c>
      <c r="B30" s="38" t="s">
        <v>62</v>
      </c>
      <c r="C30" s="39">
        <v>0</v>
      </c>
      <c r="D30" s="39">
        <v>398376000</v>
      </c>
      <c r="E30" s="40">
        <f t="shared" si="2"/>
        <v>398376000</v>
      </c>
      <c r="F30" s="41">
        <v>0</v>
      </c>
      <c r="G30" s="42">
        <v>403458000</v>
      </c>
      <c r="H30" s="43">
        <f t="shared" si="1"/>
        <v>403458000</v>
      </c>
    </row>
    <row r="31" spans="1:8">
      <c r="A31" s="34">
        <v>22</v>
      </c>
      <c r="B31" s="46" t="s">
        <v>63</v>
      </c>
      <c r="C31" s="40">
        <f>SUM(C22:C30)</f>
        <v>4285369926.7823987</v>
      </c>
      <c r="D31" s="40">
        <f>SUM(D22:D30)</f>
        <v>6787830044.0717001</v>
      </c>
      <c r="E31" s="40">
        <f>C31+D31</f>
        <v>11073199970.854099</v>
      </c>
      <c r="F31" s="40">
        <f>SUM(F22:F30)</f>
        <v>2910394368.9278998</v>
      </c>
      <c r="G31" s="40">
        <f>SUM(G22:G30)</f>
        <v>5811617249.7154102</v>
      </c>
      <c r="H31" s="43">
        <f t="shared" si="1"/>
        <v>8722011618.6433105</v>
      </c>
    </row>
    <row r="32" spans="1:8">
      <c r="A32" s="34"/>
      <c r="B32" s="35" t="s">
        <v>64</v>
      </c>
      <c r="C32" s="47"/>
      <c r="D32" s="47"/>
      <c r="E32" s="39"/>
      <c r="F32" s="48"/>
      <c r="G32" s="49"/>
      <c r="H32" s="50"/>
    </row>
    <row r="33" spans="1:8">
      <c r="A33" s="34">
        <v>23</v>
      </c>
      <c r="B33" s="38" t="s">
        <v>65</v>
      </c>
      <c r="C33" s="39">
        <v>27821150.18</v>
      </c>
      <c r="D33" s="47"/>
      <c r="E33" s="40">
        <f t="shared" si="2"/>
        <v>27821150.18</v>
      </c>
      <c r="F33" s="41">
        <v>27821150.18</v>
      </c>
      <c r="G33" s="49"/>
      <c r="H33" s="43">
        <f t="shared" si="1"/>
        <v>27821150.18</v>
      </c>
    </row>
    <row r="34" spans="1:8">
      <c r="A34" s="34">
        <v>24</v>
      </c>
      <c r="B34" s="38" t="s">
        <v>66</v>
      </c>
      <c r="C34" s="39">
        <v>0</v>
      </c>
      <c r="D34" s="47"/>
      <c r="E34" s="40">
        <f t="shared" si="2"/>
        <v>0</v>
      </c>
      <c r="F34" s="41">
        <v>0</v>
      </c>
      <c r="G34" s="49"/>
      <c r="H34" s="43">
        <f t="shared" si="1"/>
        <v>0</v>
      </c>
    </row>
    <row r="35" spans="1:8">
      <c r="A35" s="34">
        <v>25</v>
      </c>
      <c r="B35" s="45" t="s">
        <v>67</v>
      </c>
      <c r="C35" s="39">
        <v>-2531851.2000000002</v>
      </c>
      <c r="D35" s="47"/>
      <c r="E35" s="40">
        <f t="shared" si="2"/>
        <v>-2531851.2000000002</v>
      </c>
      <c r="F35" s="41">
        <v>-1768157.2</v>
      </c>
      <c r="G35" s="49"/>
      <c r="H35" s="43">
        <f t="shared" si="1"/>
        <v>-1768157.2</v>
      </c>
    </row>
    <row r="36" spans="1:8">
      <c r="A36" s="34">
        <v>26</v>
      </c>
      <c r="B36" s="38" t="s">
        <v>68</v>
      </c>
      <c r="C36" s="39">
        <v>147828140.47999999</v>
      </c>
      <c r="D36" s="47"/>
      <c r="E36" s="40">
        <f t="shared" si="2"/>
        <v>147828140.47999999</v>
      </c>
      <c r="F36" s="41">
        <v>221552491.56</v>
      </c>
      <c r="G36" s="49"/>
      <c r="H36" s="43">
        <f t="shared" si="1"/>
        <v>221552491.56</v>
      </c>
    </row>
    <row r="37" spans="1:8">
      <c r="A37" s="34">
        <v>27</v>
      </c>
      <c r="B37" s="38" t="s">
        <v>69</v>
      </c>
      <c r="C37" s="39">
        <v>0</v>
      </c>
      <c r="D37" s="47"/>
      <c r="E37" s="40">
        <f t="shared" si="2"/>
        <v>0</v>
      </c>
      <c r="F37" s="41">
        <v>0</v>
      </c>
      <c r="G37" s="49"/>
      <c r="H37" s="43">
        <f t="shared" si="1"/>
        <v>0</v>
      </c>
    </row>
    <row r="38" spans="1:8">
      <c r="A38" s="34">
        <v>28</v>
      </c>
      <c r="B38" s="38" t="s">
        <v>70</v>
      </c>
      <c r="C38" s="39">
        <v>1115074480.3501401</v>
      </c>
      <c r="D38" s="47"/>
      <c r="E38" s="40">
        <f t="shared" si="2"/>
        <v>1115074480.3501401</v>
      </c>
      <c r="F38" s="41">
        <v>790048247.60179996</v>
      </c>
      <c r="G38" s="49"/>
      <c r="H38" s="43">
        <f t="shared" si="1"/>
        <v>790048247.60179996</v>
      </c>
    </row>
    <row r="39" spans="1:8">
      <c r="A39" s="34">
        <v>29</v>
      </c>
      <c r="B39" s="38" t="s">
        <v>71</v>
      </c>
      <c r="C39" s="39">
        <v>30465782.424700003</v>
      </c>
      <c r="D39" s="47"/>
      <c r="E39" s="40">
        <f t="shared" si="2"/>
        <v>30465782.424700003</v>
      </c>
      <c r="F39" s="41">
        <v>52100253.049999997</v>
      </c>
      <c r="G39" s="49"/>
      <c r="H39" s="43">
        <f t="shared" si="1"/>
        <v>52100253.049999997</v>
      </c>
    </row>
    <row r="40" spans="1:8">
      <c r="A40" s="34">
        <v>30</v>
      </c>
      <c r="B40" s="305" t="s">
        <v>278</v>
      </c>
      <c r="C40" s="39">
        <v>1318657702.2348402</v>
      </c>
      <c r="D40" s="47"/>
      <c r="E40" s="40">
        <f t="shared" si="2"/>
        <v>1318657702.2348402</v>
      </c>
      <c r="F40" s="41">
        <v>1089753985.1917999</v>
      </c>
      <c r="G40" s="49"/>
      <c r="H40" s="43">
        <f t="shared" si="1"/>
        <v>1089753985.1917999</v>
      </c>
    </row>
    <row r="41" spans="1:8" ht="15" thickBot="1">
      <c r="A41" s="51">
        <v>31</v>
      </c>
      <c r="B41" s="52" t="s">
        <v>72</v>
      </c>
      <c r="C41" s="53">
        <f>C31+C40</f>
        <v>5604027629.0172386</v>
      </c>
      <c r="D41" s="53">
        <f>D31+D40</f>
        <v>6787830044.0717001</v>
      </c>
      <c r="E41" s="53">
        <f>C41+D41</f>
        <v>12391857673.08894</v>
      </c>
      <c r="F41" s="53">
        <f>F31+F40</f>
        <v>4000148354.1196995</v>
      </c>
      <c r="G41" s="53">
        <f>G31+G40</f>
        <v>5811617249.7154102</v>
      </c>
      <c r="H41" s="54">
        <f>F41+G41</f>
        <v>9811765603.8351097</v>
      </c>
    </row>
    <row r="43" spans="1:8">
      <c r="B43" s="55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37" activePane="bottomRight" state="frozen"/>
      <selection activeCell="B9" sqref="B9"/>
      <selection pane="topRight" activeCell="B9" sqref="B9"/>
      <selection pane="bottomLeft" activeCell="B9" sqref="B9"/>
      <selection pane="bottomRight" activeCell="B41" sqref="B41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37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459</v>
      </c>
      <c r="C1" s="436"/>
    </row>
    <row r="2" spans="1:8">
      <c r="A2" s="2" t="s">
        <v>36</v>
      </c>
      <c r="B2" s="435">
        <v>43190</v>
      </c>
      <c r="C2" s="438"/>
      <c r="D2" s="439"/>
      <c r="E2" s="439"/>
      <c r="F2" s="439"/>
      <c r="G2" s="439"/>
      <c r="H2" s="439"/>
    </row>
    <row r="3" spans="1:8">
      <c r="A3" s="2"/>
      <c r="B3" s="3"/>
      <c r="C3" s="438"/>
      <c r="D3" s="439"/>
      <c r="E3" s="439"/>
      <c r="F3" s="439"/>
      <c r="G3" s="439"/>
      <c r="H3" s="439"/>
    </row>
    <row r="4" spans="1:8" ht="13.5" thickBot="1">
      <c r="A4" s="57" t="s">
        <v>205</v>
      </c>
      <c r="B4" s="256" t="s">
        <v>27</v>
      </c>
      <c r="C4" s="440"/>
      <c r="D4" s="441"/>
      <c r="E4" s="441"/>
      <c r="F4" s="441"/>
      <c r="G4" s="441"/>
      <c r="H4" s="442" t="s">
        <v>78</v>
      </c>
    </row>
    <row r="5" spans="1:8">
      <c r="A5" s="59" t="s">
        <v>11</v>
      </c>
      <c r="B5" s="60"/>
      <c r="C5" s="467" t="s">
        <v>73</v>
      </c>
      <c r="D5" s="468"/>
      <c r="E5" s="469"/>
      <c r="F5" s="467" t="s">
        <v>77</v>
      </c>
      <c r="G5" s="468"/>
      <c r="H5" s="470"/>
    </row>
    <row r="6" spans="1:8">
      <c r="A6" s="61" t="s">
        <v>11</v>
      </c>
      <c r="B6" s="62"/>
      <c r="C6" s="443" t="s">
        <v>74</v>
      </c>
      <c r="D6" s="443" t="s">
        <v>75</v>
      </c>
      <c r="E6" s="443" t="s">
        <v>76</v>
      </c>
      <c r="F6" s="443" t="s">
        <v>74</v>
      </c>
      <c r="G6" s="443" t="s">
        <v>75</v>
      </c>
      <c r="H6" s="444" t="s">
        <v>76</v>
      </c>
    </row>
    <row r="7" spans="1:8">
      <c r="A7" s="64"/>
      <c r="B7" s="256" t="s">
        <v>204</v>
      </c>
      <c r="C7" s="445"/>
      <c r="D7" s="445"/>
      <c r="E7" s="445"/>
      <c r="F7" s="445"/>
      <c r="G7" s="445"/>
      <c r="H7" s="446"/>
    </row>
    <row r="8" spans="1:8">
      <c r="A8" s="64">
        <v>1</v>
      </c>
      <c r="B8" s="65" t="s">
        <v>203</v>
      </c>
      <c r="C8" s="445">
        <v>2738397.27</v>
      </c>
      <c r="D8" s="445">
        <v>5293857.59</v>
      </c>
      <c r="E8" s="447">
        <f t="shared" ref="E8:E22" si="0">C8+D8</f>
        <v>8032254.8599999994</v>
      </c>
      <c r="F8" s="445">
        <v>1082863.48</v>
      </c>
      <c r="G8" s="445">
        <v>915578.99</v>
      </c>
      <c r="H8" s="448">
        <f t="shared" ref="H8:H22" si="1">F8+G8</f>
        <v>1998442.47</v>
      </c>
    </row>
    <row r="9" spans="1:8">
      <c r="A9" s="64">
        <v>2</v>
      </c>
      <c r="B9" s="65" t="s">
        <v>202</v>
      </c>
      <c r="C9" s="449">
        <f>C10+C11+C12+C13+C14+C15+C16+C17+C18</f>
        <v>153863666.84944001</v>
      </c>
      <c r="D9" s="449">
        <f>D10+D11+D12+D13+D14+D15+D16+D17+D18</f>
        <v>85768082.366200015</v>
      </c>
      <c r="E9" s="447">
        <f t="shared" si="0"/>
        <v>239631749.21564001</v>
      </c>
      <c r="F9" s="449">
        <f>F10+F11+F12+F13+F14+F15+F16+F17+F18</f>
        <v>108430976.48999999</v>
      </c>
      <c r="G9" s="449">
        <f>G10+G11+G12+G13+G14+G15+G16+G17+G18</f>
        <v>93217198.780000016</v>
      </c>
      <c r="H9" s="448">
        <f t="shared" si="1"/>
        <v>201648175.27000001</v>
      </c>
    </row>
    <row r="10" spans="1:8">
      <c r="A10" s="64">
        <v>2.1</v>
      </c>
      <c r="B10" s="66" t="s">
        <v>201</v>
      </c>
      <c r="C10" s="445">
        <v>541.16999999999996</v>
      </c>
      <c r="D10" s="445">
        <v>0</v>
      </c>
      <c r="E10" s="447">
        <f t="shared" si="0"/>
        <v>541.16999999999996</v>
      </c>
      <c r="F10" s="445">
        <v>154.49</v>
      </c>
      <c r="G10" s="445">
        <v>179.09</v>
      </c>
      <c r="H10" s="448">
        <f t="shared" si="1"/>
        <v>333.58000000000004</v>
      </c>
    </row>
    <row r="11" spans="1:8">
      <c r="A11" s="64">
        <v>2.2000000000000002</v>
      </c>
      <c r="B11" s="66" t="s">
        <v>200</v>
      </c>
      <c r="C11" s="445">
        <v>12727715.439999999</v>
      </c>
      <c r="D11" s="445">
        <v>23035549.6041</v>
      </c>
      <c r="E11" s="447">
        <f t="shared" si="0"/>
        <v>35763265.044100001</v>
      </c>
      <c r="F11" s="445">
        <v>13327751.8014</v>
      </c>
      <c r="G11" s="445">
        <v>26898704.374200001</v>
      </c>
      <c r="H11" s="448">
        <f t="shared" si="1"/>
        <v>40226456.1756</v>
      </c>
    </row>
    <row r="12" spans="1:8">
      <c r="A12" s="64">
        <v>2.2999999999999998</v>
      </c>
      <c r="B12" s="66" t="s">
        <v>199</v>
      </c>
      <c r="C12" s="445">
        <v>548371.34</v>
      </c>
      <c r="D12" s="445">
        <v>1099195.3777000001</v>
      </c>
      <c r="E12" s="447">
        <f t="shared" si="0"/>
        <v>1647566.7176999999</v>
      </c>
      <c r="F12" s="445">
        <v>8760.2099999999991</v>
      </c>
      <c r="G12" s="445">
        <v>822754.68130000005</v>
      </c>
      <c r="H12" s="448">
        <f t="shared" si="1"/>
        <v>831514.89130000002</v>
      </c>
    </row>
    <row r="13" spans="1:8">
      <c r="A13" s="64">
        <v>2.4</v>
      </c>
      <c r="B13" s="66" t="s">
        <v>198</v>
      </c>
      <c r="C13" s="445">
        <v>1539895.56</v>
      </c>
      <c r="D13" s="445">
        <v>1031062.3</v>
      </c>
      <c r="E13" s="447">
        <f t="shared" si="0"/>
        <v>2570957.8600000003</v>
      </c>
      <c r="F13" s="445">
        <v>723251.57</v>
      </c>
      <c r="G13" s="445">
        <v>1379527.96</v>
      </c>
      <c r="H13" s="448">
        <f t="shared" si="1"/>
        <v>2102779.5299999998</v>
      </c>
    </row>
    <row r="14" spans="1:8">
      <c r="A14" s="64">
        <v>2.5</v>
      </c>
      <c r="B14" s="66" t="s">
        <v>197</v>
      </c>
      <c r="C14" s="445">
        <v>1594342.8</v>
      </c>
      <c r="D14" s="445">
        <v>5952122.6799999997</v>
      </c>
      <c r="E14" s="447">
        <f t="shared" si="0"/>
        <v>7546465.4799999995</v>
      </c>
      <c r="F14" s="445">
        <v>1164540.06</v>
      </c>
      <c r="G14" s="445">
        <v>5511869.25</v>
      </c>
      <c r="H14" s="448">
        <f t="shared" si="1"/>
        <v>6676409.3100000005</v>
      </c>
    </row>
    <row r="15" spans="1:8">
      <c r="A15" s="64">
        <v>2.6</v>
      </c>
      <c r="B15" s="66" t="s">
        <v>196</v>
      </c>
      <c r="C15" s="445">
        <v>3705234.45</v>
      </c>
      <c r="D15" s="445">
        <v>13372527.1884</v>
      </c>
      <c r="E15" s="447">
        <f t="shared" si="0"/>
        <v>17077761.6384</v>
      </c>
      <c r="F15" s="445">
        <v>1933749.07</v>
      </c>
      <c r="G15" s="445">
        <v>12988116.014599999</v>
      </c>
      <c r="H15" s="448">
        <f t="shared" si="1"/>
        <v>14921865.0846</v>
      </c>
    </row>
    <row r="16" spans="1:8">
      <c r="A16" s="64">
        <v>2.7</v>
      </c>
      <c r="B16" s="66" t="s">
        <v>195</v>
      </c>
      <c r="C16" s="445">
        <v>1608546.6414999999</v>
      </c>
      <c r="D16" s="445">
        <v>1372558.3936000001</v>
      </c>
      <c r="E16" s="447">
        <f t="shared" si="0"/>
        <v>2981105.0351</v>
      </c>
      <c r="F16" s="445">
        <v>2436487.5685999999</v>
      </c>
      <c r="G16" s="445">
        <v>1826264.3099</v>
      </c>
      <c r="H16" s="448">
        <f t="shared" si="1"/>
        <v>4262751.8784999996</v>
      </c>
    </row>
    <row r="17" spans="1:8">
      <c r="A17" s="64">
        <v>2.8</v>
      </c>
      <c r="B17" s="66" t="s">
        <v>194</v>
      </c>
      <c r="C17" s="445">
        <v>131962998.53944004</v>
      </c>
      <c r="D17" s="445">
        <v>39653998.916199997</v>
      </c>
      <c r="E17" s="447">
        <f t="shared" si="0"/>
        <v>171616997.45564002</v>
      </c>
      <c r="F17" s="445">
        <v>88582443.569999993</v>
      </c>
      <c r="G17" s="445">
        <v>43294117.797700003</v>
      </c>
      <c r="H17" s="448">
        <f t="shared" si="1"/>
        <v>131876561.3677</v>
      </c>
    </row>
    <row r="18" spans="1:8">
      <c r="A18" s="64">
        <v>2.9</v>
      </c>
      <c r="B18" s="66" t="s">
        <v>193</v>
      </c>
      <c r="C18" s="445">
        <v>176020.90849999999</v>
      </c>
      <c r="D18" s="445">
        <v>251067.9062</v>
      </c>
      <c r="E18" s="447">
        <f t="shared" si="0"/>
        <v>427088.81469999999</v>
      </c>
      <c r="F18" s="445">
        <v>253838.15000001073</v>
      </c>
      <c r="G18" s="445">
        <v>495665.30230002821</v>
      </c>
      <c r="H18" s="448">
        <f t="shared" si="1"/>
        <v>749503.45230003889</v>
      </c>
    </row>
    <row r="19" spans="1:8">
      <c r="A19" s="64">
        <v>3</v>
      </c>
      <c r="B19" s="65" t="s">
        <v>192</v>
      </c>
      <c r="C19" s="445">
        <v>4065074.28</v>
      </c>
      <c r="D19" s="445">
        <v>750896.99</v>
      </c>
      <c r="E19" s="447">
        <f t="shared" si="0"/>
        <v>4815971.2699999996</v>
      </c>
      <c r="F19" s="445">
        <v>1979007.68</v>
      </c>
      <c r="G19" s="445">
        <v>691586.99</v>
      </c>
      <c r="H19" s="448">
        <f t="shared" si="1"/>
        <v>2670594.67</v>
      </c>
    </row>
    <row r="20" spans="1:8">
      <c r="A20" s="64">
        <v>4</v>
      </c>
      <c r="B20" s="65" t="s">
        <v>191</v>
      </c>
      <c r="C20" s="445">
        <v>29272033.510000002</v>
      </c>
      <c r="D20" s="445">
        <v>1733760.25</v>
      </c>
      <c r="E20" s="447">
        <f t="shared" si="0"/>
        <v>31005793.760000002</v>
      </c>
      <c r="F20" s="445">
        <v>23763111.350000001</v>
      </c>
      <c r="G20" s="445">
        <v>1250102.24</v>
      </c>
      <c r="H20" s="448">
        <f t="shared" si="1"/>
        <v>25013213.59</v>
      </c>
    </row>
    <row r="21" spans="1:8">
      <c r="A21" s="64">
        <v>5</v>
      </c>
      <c r="B21" s="65" t="s">
        <v>190</v>
      </c>
      <c r="C21" s="445">
        <v>0</v>
      </c>
      <c r="D21" s="445">
        <v>0</v>
      </c>
      <c r="E21" s="447">
        <f t="shared" si="0"/>
        <v>0</v>
      </c>
      <c r="F21" s="445"/>
      <c r="G21" s="445"/>
      <c r="H21" s="448">
        <f t="shared" si="1"/>
        <v>0</v>
      </c>
    </row>
    <row r="22" spans="1:8">
      <c r="A22" s="64">
        <v>6</v>
      </c>
      <c r="B22" s="67" t="s">
        <v>189</v>
      </c>
      <c r="C22" s="449">
        <f>C8+C9+C19+C20+C21</f>
        <v>189939171.90944001</v>
      </c>
      <c r="D22" s="449">
        <f>D8+D9+D19+D20+D21</f>
        <v>93546597.196200013</v>
      </c>
      <c r="E22" s="447">
        <f t="shared" si="0"/>
        <v>283485769.10564005</v>
      </c>
      <c r="F22" s="449">
        <f>F8+F9+F19+F20+F21</f>
        <v>135255959</v>
      </c>
      <c r="G22" s="449">
        <f>G8+G9+G19+G20+G21</f>
        <v>96074467</v>
      </c>
      <c r="H22" s="448">
        <f t="shared" si="1"/>
        <v>231330426</v>
      </c>
    </row>
    <row r="23" spans="1:8">
      <c r="A23" s="64"/>
      <c r="B23" s="256" t="s">
        <v>188</v>
      </c>
      <c r="C23" s="450"/>
      <c r="D23" s="450"/>
      <c r="E23" s="451"/>
      <c r="F23" s="450"/>
      <c r="G23" s="450"/>
      <c r="H23" s="452"/>
    </row>
    <row r="24" spans="1:8">
      <c r="A24" s="64">
        <v>7</v>
      </c>
      <c r="B24" s="65" t="s">
        <v>187</v>
      </c>
      <c r="C24" s="445">
        <v>12817871.369999999</v>
      </c>
      <c r="D24" s="445">
        <v>4749647.18</v>
      </c>
      <c r="E24" s="447">
        <f t="shared" ref="E24:E31" si="2">C24+D24</f>
        <v>17567518.549999997</v>
      </c>
      <c r="F24" s="445">
        <v>11490615.65</v>
      </c>
      <c r="G24" s="445">
        <v>3269637.62</v>
      </c>
      <c r="H24" s="448">
        <f t="shared" ref="H24:H31" si="3">F24+G24</f>
        <v>14760253.27</v>
      </c>
    </row>
    <row r="25" spans="1:8">
      <c r="A25" s="64">
        <v>8</v>
      </c>
      <c r="B25" s="65" t="s">
        <v>186</v>
      </c>
      <c r="C25" s="445">
        <v>18020454.41</v>
      </c>
      <c r="D25" s="445">
        <v>19387797.5</v>
      </c>
      <c r="E25" s="447">
        <f t="shared" si="2"/>
        <v>37408251.909999996</v>
      </c>
      <c r="F25" s="445">
        <v>8538981.4800000004</v>
      </c>
      <c r="G25" s="445">
        <v>23817934.870000001</v>
      </c>
      <c r="H25" s="448">
        <f t="shared" si="3"/>
        <v>32356916.350000001</v>
      </c>
    </row>
    <row r="26" spans="1:8">
      <c r="A26" s="64">
        <v>9</v>
      </c>
      <c r="B26" s="65" t="s">
        <v>185</v>
      </c>
      <c r="C26" s="445">
        <v>2711440.84</v>
      </c>
      <c r="D26" s="445">
        <v>526648.53</v>
      </c>
      <c r="E26" s="447">
        <f t="shared" si="2"/>
        <v>3238089.37</v>
      </c>
      <c r="F26" s="445">
        <v>1548269.74</v>
      </c>
      <c r="G26" s="445">
        <v>115434.06</v>
      </c>
      <c r="H26" s="448">
        <f t="shared" si="3"/>
        <v>1663703.8</v>
      </c>
    </row>
    <row r="27" spans="1:8">
      <c r="A27" s="64">
        <v>10</v>
      </c>
      <c r="B27" s="65" t="s">
        <v>184</v>
      </c>
      <c r="C27" s="445">
        <v>15247534.539999999</v>
      </c>
      <c r="D27" s="445">
        <v>5073392.42</v>
      </c>
      <c r="E27" s="447">
        <f t="shared" si="2"/>
        <v>20320926.960000001</v>
      </c>
      <c r="F27" s="445">
        <v>2327409.0099999998</v>
      </c>
      <c r="G27" s="445">
        <v>2315932.44</v>
      </c>
      <c r="H27" s="448">
        <f t="shared" si="3"/>
        <v>4643341.4499999993</v>
      </c>
    </row>
    <row r="28" spans="1:8">
      <c r="A28" s="64">
        <v>11</v>
      </c>
      <c r="B28" s="65" t="s">
        <v>183</v>
      </c>
      <c r="C28" s="445">
        <v>23523019.949999999</v>
      </c>
      <c r="D28" s="445">
        <v>22458069.599999998</v>
      </c>
      <c r="E28" s="447">
        <f t="shared" si="2"/>
        <v>45981089.549999997</v>
      </c>
      <c r="F28" s="445">
        <v>21028232.73</v>
      </c>
      <c r="G28" s="445">
        <v>23850277.5</v>
      </c>
      <c r="H28" s="448">
        <f t="shared" si="3"/>
        <v>44878510.230000004</v>
      </c>
    </row>
    <row r="29" spans="1:8">
      <c r="A29" s="64">
        <v>12</v>
      </c>
      <c r="B29" s="65" t="s">
        <v>182</v>
      </c>
      <c r="C29" s="445">
        <v>0</v>
      </c>
      <c r="D29" s="445">
        <v>0</v>
      </c>
      <c r="E29" s="447">
        <f t="shared" si="2"/>
        <v>0</v>
      </c>
      <c r="F29" s="445"/>
      <c r="G29" s="445"/>
      <c r="H29" s="448">
        <f t="shared" si="3"/>
        <v>0</v>
      </c>
    </row>
    <row r="30" spans="1:8">
      <c r="A30" s="64">
        <v>13</v>
      </c>
      <c r="B30" s="68" t="s">
        <v>181</v>
      </c>
      <c r="C30" s="449">
        <f>C24+C25+C26+C27+C28+C29</f>
        <v>72320321.109999999</v>
      </c>
      <c r="D30" s="449">
        <f>D24+D25+D26+D27+D28+D29</f>
        <v>52195555.230000004</v>
      </c>
      <c r="E30" s="447">
        <f t="shared" si="2"/>
        <v>124515876.34</v>
      </c>
      <c r="F30" s="449">
        <f>F24+F25+F26+F27+F28+F29</f>
        <v>44933508.609999999</v>
      </c>
      <c r="G30" s="449">
        <f>G24+G25+G26+G27+G28+G29</f>
        <v>53369216.490000002</v>
      </c>
      <c r="H30" s="448">
        <f t="shared" si="3"/>
        <v>98302725.099999994</v>
      </c>
    </row>
    <row r="31" spans="1:8">
      <c r="A31" s="64">
        <v>14</v>
      </c>
      <c r="B31" s="68" t="s">
        <v>180</v>
      </c>
      <c r="C31" s="449">
        <f>C22-C30</f>
        <v>117618850.79944001</v>
      </c>
      <c r="D31" s="449">
        <f>D22-D30</f>
        <v>41351041.966200009</v>
      </c>
      <c r="E31" s="447">
        <f t="shared" si="2"/>
        <v>158969892.76564002</v>
      </c>
      <c r="F31" s="449">
        <f>F22-F30</f>
        <v>90322450.390000001</v>
      </c>
      <c r="G31" s="449">
        <f>G22-G30</f>
        <v>42705250.509999998</v>
      </c>
      <c r="H31" s="448">
        <f t="shared" si="3"/>
        <v>133027700.90000001</v>
      </c>
    </row>
    <row r="32" spans="1:8">
      <c r="A32" s="64"/>
      <c r="B32" s="69"/>
      <c r="C32" s="453"/>
      <c r="D32" s="454"/>
      <c r="E32" s="451"/>
      <c r="F32" s="454"/>
      <c r="G32" s="454"/>
      <c r="H32" s="452"/>
    </row>
    <row r="33" spans="1:8">
      <c r="A33" s="64"/>
      <c r="B33" s="69" t="s">
        <v>179</v>
      </c>
      <c r="C33" s="450"/>
      <c r="D33" s="450"/>
      <c r="E33" s="451"/>
      <c r="F33" s="450"/>
      <c r="G33" s="450"/>
      <c r="H33" s="452"/>
    </row>
    <row r="34" spans="1:8">
      <c r="A34" s="64">
        <v>15</v>
      </c>
      <c r="B34" s="70" t="s">
        <v>178</v>
      </c>
      <c r="C34" s="447">
        <f>C35-C36</f>
        <v>28044530.229999997</v>
      </c>
      <c r="D34" s="447">
        <f>D35-D36</f>
        <v>778601.02000000142</v>
      </c>
      <c r="E34" s="447">
        <f t="shared" ref="E34:E45" si="4">C34+D34</f>
        <v>28823131.25</v>
      </c>
      <c r="F34" s="447">
        <f>F35-F36</f>
        <v>26190334.23</v>
      </c>
      <c r="G34" s="447">
        <f>G35-G36</f>
        <v>-87691.419999999925</v>
      </c>
      <c r="H34" s="447">
        <f t="shared" ref="H34:H45" si="5">F34+G34</f>
        <v>26102642.810000002</v>
      </c>
    </row>
    <row r="35" spans="1:8">
      <c r="A35" s="64">
        <v>15.1</v>
      </c>
      <c r="B35" s="66" t="s">
        <v>177</v>
      </c>
      <c r="C35" s="445">
        <v>35807598.689999998</v>
      </c>
      <c r="D35" s="445">
        <v>11456586.210000001</v>
      </c>
      <c r="E35" s="447">
        <f t="shared" si="4"/>
        <v>47264184.899999999</v>
      </c>
      <c r="F35" s="445">
        <v>30942070.539999999</v>
      </c>
      <c r="G35" s="445">
        <v>9605612.4700000007</v>
      </c>
      <c r="H35" s="447">
        <f t="shared" si="5"/>
        <v>40547683.009999998</v>
      </c>
    </row>
    <row r="36" spans="1:8">
      <c r="A36" s="64">
        <v>15.2</v>
      </c>
      <c r="B36" s="66" t="s">
        <v>176</v>
      </c>
      <c r="C36" s="445">
        <v>7763068.46</v>
      </c>
      <c r="D36" s="445">
        <v>10677985.189999999</v>
      </c>
      <c r="E36" s="447">
        <f t="shared" si="4"/>
        <v>18441053.649999999</v>
      </c>
      <c r="F36" s="445">
        <v>4751736.3099999996</v>
      </c>
      <c r="G36" s="445">
        <v>9693303.8900000006</v>
      </c>
      <c r="H36" s="447">
        <f t="shared" si="5"/>
        <v>14445040.199999999</v>
      </c>
    </row>
    <row r="37" spans="1:8">
      <c r="A37" s="64">
        <v>16</v>
      </c>
      <c r="B37" s="65" t="s">
        <v>175</v>
      </c>
      <c r="C37" s="445">
        <v>0</v>
      </c>
      <c r="D37" s="445">
        <v>0</v>
      </c>
      <c r="E37" s="447">
        <f t="shared" si="4"/>
        <v>0</v>
      </c>
      <c r="F37" s="445">
        <v>0</v>
      </c>
      <c r="G37" s="445">
        <v>0</v>
      </c>
      <c r="H37" s="447">
        <f t="shared" si="5"/>
        <v>0</v>
      </c>
    </row>
    <row r="38" spans="1:8">
      <c r="A38" s="64">
        <v>17</v>
      </c>
      <c r="B38" s="65" t="s">
        <v>174</v>
      </c>
      <c r="C38" s="445">
        <v>2334.48</v>
      </c>
      <c r="D38" s="445">
        <v>0</v>
      </c>
      <c r="E38" s="447">
        <f t="shared" si="4"/>
        <v>2334.48</v>
      </c>
      <c r="F38" s="445">
        <v>0</v>
      </c>
      <c r="G38" s="445">
        <v>0</v>
      </c>
      <c r="H38" s="447">
        <f t="shared" si="5"/>
        <v>0</v>
      </c>
    </row>
    <row r="39" spans="1:8">
      <c r="A39" s="64">
        <v>18</v>
      </c>
      <c r="B39" s="65" t="s">
        <v>173</v>
      </c>
      <c r="C39" s="445">
        <v>9986.27</v>
      </c>
      <c r="D39" s="445">
        <v>-347181.55</v>
      </c>
      <c r="E39" s="447">
        <f t="shared" si="4"/>
        <v>-337195.27999999997</v>
      </c>
      <c r="F39" s="445">
        <v>48436.52</v>
      </c>
      <c r="G39" s="445">
        <v>377420.87</v>
      </c>
      <c r="H39" s="447">
        <f t="shared" si="5"/>
        <v>425857.39</v>
      </c>
    </row>
    <row r="40" spans="1:8">
      <c r="A40" s="64">
        <v>19</v>
      </c>
      <c r="B40" s="65" t="s">
        <v>172</v>
      </c>
      <c r="C40" s="445">
        <v>20674636.969999999</v>
      </c>
      <c r="D40" s="445">
        <v>0</v>
      </c>
      <c r="E40" s="447">
        <f t="shared" si="4"/>
        <v>20674636.969999999</v>
      </c>
      <c r="F40" s="445">
        <v>19115632.789999999</v>
      </c>
      <c r="G40" s="445"/>
      <c r="H40" s="447">
        <f t="shared" si="5"/>
        <v>19115632.789999999</v>
      </c>
    </row>
    <row r="41" spans="1:8">
      <c r="A41" s="64">
        <v>20</v>
      </c>
      <c r="B41" s="65" t="s">
        <v>171</v>
      </c>
      <c r="C41" s="445">
        <v>-7534731.4100000001</v>
      </c>
      <c r="D41" s="445">
        <v>0</v>
      </c>
      <c r="E41" s="447">
        <f t="shared" si="4"/>
        <v>-7534731.4100000001</v>
      </c>
      <c r="F41" s="445">
        <v>1642498.65</v>
      </c>
      <c r="G41" s="445"/>
      <c r="H41" s="447">
        <f t="shared" si="5"/>
        <v>1642498.65</v>
      </c>
    </row>
    <row r="42" spans="1:8">
      <c r="A42" s="64">
        <v>21</v>
      </c>
      <c r="B42" s="65" t="s">
        <v>170</v>
      </c>
      <c r="C42" s="445">
        <v>717792.01</v>
      </c>
      <c r="D42" s="445">
        <v>0</v>
      </c>
      <c r="E42" s="447">
        <f t="shared" si="4"/>
        <v>717792.01</v>
      </c>
      <c r="F42" s="445">
        <v>1862730.4</v>
      </c>
      <c r="G42" s="445"/>
      <c r="H42" s="447">
        <f t="shared" si="5"/>
        <v>1862730.4</v>
      </c>
    </row>
    <row r="43" spans="1:8">
      <c r="A43" s="64">
        <v>22</v>
      </c>
      <c r="B43" s="65" t="s">
        <v>169</v>
      </c>
      <c r="C43" s="445">
        <v>2819079.05</v>
      </c>
      <c r="D43" s="445">
        <v>3764608.45</v>
      </c>
      <c r="E43" s="447">
        <f t="shared" si="4"/>
        <v>6583687.5</v>
      </c>
      <c r="F43" s="445">
        <v>2593100</v>
      </c>
      <c r="G43" s="445">
        <v>2928240.03</v>
      </c>
      <c r="H43" s="447">
        <f t="shared" si="5"/>
        <v>5521340.0299999993</v>
      </c>
    </row>
    <row r="44" spans="1:8">
      <c r="A44" s="64">
        <v>23</v>
      </c>
      <c r="B44" s="65" t="s">
        <v>168</v>
      </c>
      <c r="C44" s="445">
        <v>18276.240000000002</v>
      </c>
      <c r="D44" s="445">
        <v>4802136.59</v>
      </c>
      <c r="E44" s="447">
        <f t="shared" si="4"/>
        <v>4820412.83</v>
      </c>
      <c r="F44" s="445">
        <v>19636.939999999999</v>
      </c>
      <c r="G44" s="445">
        <v>387847.32</v>
      </c>
      <c r="H44" s="447">
        <f t="shared" si="5"/>
        <v>407484.26</v>
      </c>
    </row>
    <row r="45" spans="1:8">
      <c r="A45" s="64">
        <v>24</v>
      </c>
      <c r="B45" s="68" t="s">
        <v>285</v>
      </c>
      <c r="C45" s="449">
        <f>C34+C37+C38+C39+C40+C41+C42+C43+C44</f>
        <v>44751903.839999989</v>
      </c>
      <c r="D45" s="449">
        <f>D34+D37+D38+D39+D40+D41+D42+D43+D44</f>
        <v>8998164.5100000016</v>
      </c>
      <c r="E45" s="447">
        <f t="shared" si="4"/>
        <v>53750068.349999994</v>
      </c>
      <c r="F45" s="449">
        <f>F34+F37+F38+F39+F40+F41+F42+F43+F44</f>
        <v>51472369.529999994</v>
      </c>
      <c r="G45" s="449">
        <f>G34+G37+G38+G39+G40+G41+G42+G43+G44</f>
        <v>3605816.8</v>
      </c>
      <c r="H45" s="447">
        <f t="shared" si="5"/>
        <v>55078186.329999991</v>
      </c>
    </row>
    <row r="46" spans="1:8">
      <c r="A46" s="64"/>
      <c r="B46" s="256" t="s">
        <v>167</v>
      </c>
      <c r="C46" s="450"/>
      <c r="D46" s="450"/>
      <c r="E46" s="451"/>
      <c r="F46" s="450"/>
      <c r="G46" s="450"/>
      <c r="H46" s="452"/>
    </row>
    <row r="47" spans="1:8">
      <c r="A47" s="64">
        <v>25</v>
      </c>
      <c r="B47" s="65" t="s">
        <v>166</v>
      </c>
      <c r="C47" s="445">
        <v>1832670.73</v>
      </c>
      <c r="D47" s="445">
        <v>5422546.46</v>
      </c>
      <c r="E47" s="447">
        <f t="shared" ref="E47:E54" si="6">C47+D47</f>
        <v>7255217.1899999995</v>
      </c>
      <c r="F47" s="445">
        <v>6102583.3499999996</v>
      </c>
      <c r="G47" s="445">
        <v>416547.9</v>
      </c>
      <c r="H47" s="448">
        <f t="shared" ref="H47:H54" si="7">F47+G47</f>
        <v>6519131.25</v>
      </c>
    </row>
    <row r="48" spans="1:8">
      <c r="A48" s="64">
        <v>26</v>
      </c>
      <c r="B48" s="65" t="s">
        <v>165</v>
      </c>
      <c r="C48" s="445">
        <v>5734328.6600000001</v>
      </c>
      <c r="D48" s="445">
        <v>8208521.3200000003</v>
      </c>
      <c r="E48" s="447">
        <f t="shared" si="6"/>
        <v>13942849.98</v>
      </c>
      <c r="F48" s="445">
        <v>4799804.16</v>
      </c>
      <c r="G48" s="445">
        <v>1406054.15</v>
      </c>
      <c r="H48" s="448">
        <f t="shared" si="7"/>
        <v>6205858.3100000005</v>
      </c>
    </row>
    <row r="49" spans="1:8">
      <c r="A49" s="64">
        <v>27</v>
      </c>
      <c r="B49" s="65" t="s">
        <v>164</v>
      </c>
      <c r="C49" s="445">
        <v>47296957.399999999</v>
      </c>
      <c r="D49" s="445">
        <v>0</v>
      </c>
      <c r="E49" s="447">
        <f t="shared" si="6"/>
        <v>47296957.399999999</v>
      </c>
      <c r="F49" s="445">
        <v>39794561.780000001</v>
      </c>
      <c r="G49" s="445"/>
      <c r="H49" s="448">
        <f t="shared" si="7"/>
        <v>39794561.780000001</v>
      </c>
    </row>
    <row r="50" spans="1:8">
      <c r="A50" s="64">
        <v>28</v>
      </c>
      <c r="B50" s="65" t="s">
        <v>163</v>
      </c>
      <c r="C50" s="445">
        <v>1955176.68</v>
      </c>
      <c r="D50" s="445">
        <v>0</v>
      </c>
      <c r="E50" s="447">
        <f t="shared" si="6"/>
        <v>1955176.68</v>
      </c>
      <c r="F50" s="445">
        <v>1616412.74</v>
      </c>
      <c r="G50" s="445"/>
      <c r="H50" s="448">
        <f t="shared" si="7"/>
        <v>1616412.74</v>
      </c>
    </row>
    <row r="51" spans="1:8">
      <c r="A51" s="64">
        <v>29</v>
      </c>
      <c r="B51" s="65" t="s">
        <v>162</v>
      </c>
      <c r="C51" s="445">
        <v>10246973.6413</v>
      </c>
      <c r="D51" s="445">
        <v>0</v>
      </c>
      <c r="E51" s="447">
        <f t="shared" si="6"/>
        <v>10246973.6413</v>
      </c>
      <c r="F51" s="445">
        <v>8620643.8002000004</v>
      </c>
      <c r="G51" s="445"/>
      <c r="H51" s="448">
        <f t="shared" si="7"/>
        <v>8620643.8002000004</v>
      </c>
    </row>
    <row r="52" spans="1:8">
      <c r="A52" s="64">
        <v>30</v>
      </c>
      <c r="B52" s="65" t="s">
        <v>161</v>
      </c>
      <c r="C52" s="445">
        <v>9324690.1600000001</v>
      </c>
      <c r="D52" s="445">
        <v>153341.97</v>
      </c>
      <c r="E52" s="447">
        <f t="shared" si="6"/>
        <v>9478032.1300000008</v>
      </c>
      <c r="F52" s="445">
        <v>9084605.0399999991</v>
      </c>
      <c r="G52" s="445">
        <v>583006.04</v>
      </c>
      <c r="H52" s="448">
        <f t="shared" si="7"/>
        <v>9667611.0799999982</v>
      </c>
    </row>
    <row r="53" spans="1:8">
      <c r="A53" s="64">
        <v>31</v>
      </c>
      <c r="B53" s="68" t="s">
        <v>286</v>
      </c>
      <c r="C53" s="449">
        <f>C47+C48+C49+C50+C51+C52</f>
        <v>76390797.271300003</v>
      </c>
      <c r="D53" s="449">
        <f>D47+D48+D49+D50+D51+D52</f>
        <v>13784409.750000002</v>
      </c>
      <c r="E53" s="447">
        <f t="shared" si="6"/>
        <v>90175207.021300003</v>
      </c>
      <c r="F53" s="449">
        <f>F47+F48+F49+F50+F51+F52</f>
        <v>70018610.870200008</v>
      </c>
      <c r="G53" s="449">
        <f>G47+G48+G49+G50+G51+G52</f>
        <v>2405608.09</v>
      </c>
      <c r="H53" s="447">
        <f t="shared" si="7"/>
        <v>72424218.960200012</v>
      </c>
    </row>
    <row r="54" spans="1:8">
      <c r="A54" s="64">
        <v>32</v>
      </c>
      <c r="B54" s="68" t="s">
        <v>287</v>
      </c>
      <c r="C54" s="449">
        <f>C45-C53</f>
        <v>-31638893.431300014</v>
      </c>
      <c r="D54" s="449">
        <f>D45-D53</f>
        <v>-4786245.24</v>
      </c>
      <c r="E54" s="447">
        <f t="shared" si="6"/>
        <v>-36425138.671300016</v>
      </c>
      <c r="F54" s="449">
        <f>F45-F53</f>
        <v>-18546241.340200014</v>
      </c>
      <c r="G54" s="449">
        <f>G45-G53</f>
        <v>1200208.71</v>
      </c>
      <c r="H54" s="447">
        <f t="shared" si="7"/>
        <v>-17346032.630200014</v>
      </c>
    </row>
    <row r="55" spans="1:8">
      <c r="A55" s="64"/>
      <c r="B55" s="69"/>
      <c r="C55" s="454"/>
      <c r="D55" s="454"/>
      <c r="E55" s="451"/>
      <c r="F55" s="454"/>
      <c r="G55" s="454"/>
      <c r="H55" s="452"/>
    </row>
    <row r="56" spans="1:8">
      <c r="A56" s="64">
        <v>33</v>
      </c>
      <c r="B56" s="68" t="s">
        <v>160</v>
      </c>
      <c r="C56" s="449">
        <f>C31+C54</f>
        <v>85979957.368139997</v>
      </c>
      <c r="D56" s="449">
        <f>D31+D54</f>
        <v>36564796.726200007</v>
      </c>
      <c r="E56" s="447">
        <f>C56+D56</f>
        <v>122544754.09434</v>
      </c>
      <c r="F56" s="449">
        <f>F31+F54</f>
        <v>71776209.049799979</v>
      </c>
      <c r="G56" s="449">
        <f>G31+G54</f>
        <v>43905459.219999999</v>
      </c>
      <c r="H56" s="448">
        <f>F56+G56</f>
        <v>115681668.26979998</v>
      </c>
    </row>
    <row r="57" spans="1:8">
      <c r="A57" s="64"/>
      <c r="B57" s="69"/>
      <c r="C57" s="454"/>
      <c r="D57" s="454"/>
      <c r="E57" s="451"/>
      <c r="F57" s="454"/>
      <c r="G57" s="454"/>
      <c r="H57" s="452"/>
    </row>
    <row r="58" spans="1:8">
      <c r="A58" s="64">
        <v>34</v>
      </c>
      <c r="B58" s="65" t="s">
        <v>159</v>
      </c>
      <c r="C58" s="445">
        <v>42188062.368600003</v>
      </c>
      <c r="D58" s="445"/>
      <c r="E58" s="447">
        <f>C58+D58</f>
        <v>42188062.368600003</v>
      </c>
      <c r="F58" s="445">
        <v>-18605153.788199998</v>
      </c>
      <c r="G58" s="445"/>
      <c r="H58" s="448">
        <f>F58+G58</f>
        <v>-18605153.788199998</v>
      </c>
    </row>
    <row r="59" spans="1:8" s="257" customFormat="1">
      <c r="A59" s="64">
        <v>35</v>
      </c>
      <c r="B59" s="65" t="s">
        <v>158</v>
      </c>
      <c r="C59" s="445">
        <v>2830918</v>
      </c>
      <c r="D59" s="445"/>
      <c r="E59" s="447">
        <f>C59+D59</f>
        <v>2830918</v>
      </c>
      <c r="F59" s="445">
        <v>4815820.5</v>
      </c>
      <c r="G59" s="445"/>
      <c r="H59" s="448">
        <f>F59+G59</f>
        <v>4815820.5</v>
      </c>
    </row>
    <row r="60" spans="1:8">
      <c r="A60" s="64">
        <v>36</v>
      </c>
      <c r="B60" s="65" t="s">
        <v>157</v>
      </c>
      <c r="C60" s="445">
        <v>891629.81560000009</v>
      </c>
      <c r="D60" s="445"/>
      <c r="E60" s="447">
        <f>C60+D60</f>
        <v>891629.81560000009</v>
      </c>
      <c r="F60" s="445">
        <v>-6419035.6538000004</v>
      </c>
      <c r="G60" s="445"/>
      <c r="H60" s="448">
        <f>F60+G60</f>
        <v>-6419035.6538000004</v>
      </c>
    </row>
    <row r="61" spans="1:8">
      <c r="A61" s="64">
        <v>37</v>
      </c>
      <c r="B61" s="68" t="s">
        <v>156</v>
      </c>
      <c r="C61" s="449">
        <f>C58+C59+C60</f>
        <v>45910610.184200004</v>
      </c>
      <c r="D61" s="449">
        <f>D58+D59+D60</f>
        <v>0</v>
      </c>
      <c r="E61" s="447">
        <f>C61+D61</f>
        <v>45910610.184200004</v>
      </c>
      <c r="F61" s="449">
        <f>F58+F59+F60</f>
        <v>-20208368.941999998</v>
      </c>
      <c r="G61" s="449">
        <f>G58+G59+G60</f>
        <v>0</v>
      </c>
      <c r="H61" s="448">
        <f>F61+G61</f>
        <v>-20208368.941999998</v>
      </c>
    </row>
    <row r="62" spans="1:8">
      <c r="A62" s="64"/>
      <c r="B62" s="71"/>
      <c r="C62" s="450"/>
      <c r="D62" s="450"/>
      <c r="E62" s="451"/>
      <c r="F62" s="450"/>
      <c r="G62" s="450"/>
      <c r="H62" s="452"/>
    </row>
    <row r="63" spans="1:8">
      <c r="A63" s="64">
        <v>38</v>
      </c>
      <c r="B63" s="72" t="s">
        <v>155</v>
      </c>
      <c r="C63" s="449">
        <f>C56-C61</f>
        <v>40069347.183939993</v>
      </c>
      <c r="D63" s="449">
        <f>D56-D61</f>
        <v>36564796.726200007</v>
      </c>
      <c r="E63" s="447">
        <f>C63+D63</f>
        <v>76634143.910140008</v>
      </c>
      <c r="F63" s="449">
        <f>F56-F61</f>
        <v>91984577.99179998</v>
      </c>
      <c r="G63" s="449">
        <f>G56-G61</f>
        <v>43905459.219999999</v>
      </c>
      <c r="H63" s="448">
        <f>F63+G63</f>
        <v>135890037.21179998</v>
      </c>
    </row>
    <row r="64" spans="1:8">
      <c r="A64" s="61">
        <v>39</v>
      </c>
      <c r="B64" s="65" t="s">
        <v>154</v>
      </c>
      <c r="C64" s="455">
        <v>982539</v>
      </c>
      <c r="D64" s="455"/>
      <c r="E64" s="447">
        <f>C64+D64</f>
        <v>982539</v>
      </c>
      <c r="F64" s="455">
        <v>10006427</v>
      </c>
      <c r="G64" s="455"/>
      <c r="H64" s="448">
        <f>F64+G64</f>
        <v>10006427</v>
      </c>
    </row>
    <row r="65" spans="1:8">
      <c r="A65" s="64">
        <v>40</v>
      </c>
      <c r="B65" s="68" t="s">
        <v>153</v>
      </c>
      <c r="C65" s="449">
        <f>C63-C64</f>
        <v>39086808.183939993</v>
      </c>
      <c r="D65" s="449">
        <f>D63-D64</f>
        <v>36564796.726200007</v>
      </c>
      <c r="E65" s="447">
        <f>C65+D65</f>
        <v>75651604.910140008</v>
      </c>
      <c r="F65" s="449">
        <f>F63-F64</f>
        <v>81978150.99179998</v>
      </c>
      <c r="G65" s="449">
        <f>G63-G64</f>
        <v>43905459.219999999</v>
      </c>
      <c r="H65" s="448">
        <f>F65+G65</f>
        <v>125883610.21179998</v>
      </c>
    </row>
    <row r="66" spans="1:8">
      <c r="A66" s="61">
        <v>41</v>
      </c>
      <c r="B66" s="65" t="s">
        <v>152</v>
      </c>
      <c r="C66" s="455">
        <v>-874431.56</v>
      </c>
      <c r="D66" s="455"/>
      <c r="E66" s="447">
        <f>C66+D66</f>
        <v>-874431.56</v>
      </c>
      <c r="F66" s="455">
        <v>-7524611.6100000003</v>
      </c>
      <c r="G66" s="455"/>
      <c r="H66" s="448">
        <f>F66+G66</f>
        <v>-7524611.6100000003</v>
      </c>
    </row>
    <row r="67" spans="1:8" ht="13.5" thickBot="1">
      <c r="A67" s="73">
        <v>42</v>
      </c>
      <c r="B67" s="74" t="s">
        <v>151</v>
      </c>
      <c r="C67" s="456">
        <f>C65+C66</f>
        <v>38212376.623939991</v>
      </c>
      <c r="D67" s="456">
        <f>D65+D66</f>
        <v>36564796.726200007</v>
      </c>
      <c r="E67" s="457">
        <f>C67+D67</f>
        <v>74777173.350140005</v>
      </c>
      <c r="F67" s="456">
        <f>F65+F66</f>
        <v>74453539.381799981</v>
      </c>
      <c r="G67" s="456">
        <f>G65+G66</f>
        <v>43905459.219999999</v>
      </c>
      <c r="H67" s="458">
        <f>F67+G67</f>
        <v>118358998.60179998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1" zoomScaleNormal="100" workbookViewId="0">
      <selection activeCell="E20" sqref="E20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5" width="13.42578125" style="5" bestFit="1" customWidth="1"/>
    <col min="6" max="8" width="15.28515625" style="5" customWidth="1"/>
    <col min="9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5">
        <v>43190</v>
      </c>
    </row>
    <row r="3" spans="1:8">
      <c r="A3" s="4"/>
    </row>
    <row r="4" spans="1:8" ht="15" thickBot="1">
      <c r="A4" s="4" t="s">
        <v>79</v>
      </c>
      <c r="B4" s="4"/>
      <c r="C4" s="233"/>
      <c r="D4" s="233"/>
      <c r="E4" s="233"/>
      <c r="F4" s="234"/>
      <c r="G4" s="234"/>
      <c r="H4" s="235" t="s">
        <v>78</v>
      </c>
    </row>
    <row r="5" spans="1:8">
      <c r="A5" s="471" t="s">
        <v>11</v>
      </c>
      <c r="B5" s="473" t="s">
        <v>352</v>
      </c>
      <c r="C5" s="463" t="s">
        <v>73</v>
      </c>
      <c r="D5" s="464"/>
      <c r="E5" s="465"/>
      <c r="F5" s="463" t="s">
        <v>77</v>
      </c>
      <c r="G5" s="464"/>
      <c r="H5" s="466"/>
    </row>
    <row r="6" spans="1:8">
      <c r="A6" s="472"/>
      <c r="B6" s="474"/>
      <c r="C6" s="36" t="s">
        <v>299</v>
      </c>
      <c r="D6" s="36" t="s">
        <v>128</v>
      </c>
      <c r="E6" s="36" t="s">
        <v>115</v>
      </c>
      <c r="F6" s="36" t="s">
        <v>299</v>
      </c>
      <c r="G6" s="36" t="s">
        <v>128</v>
      </c>
      <c r="H6" s="37" t="s">
        <v>115</v>
      </c>
    </row>
    <row r="7" spans="1:8" s="20" customFormat="1">
      <c r="A7" s="236">
        <v>1</v>
      </c>
      <c r="B7" s="237" t="s">
        <v>386</v>
      </c>
      <c r="C7" s="42"/>
      <c r="D7" s="42"/>
      <c r="E7" s="238">
        <f>C7+D7</f>
        <v>0</v>
      </c>
      <c r="F7" s="42"/>
      <c r="G7" s="42"/>
      <c r="H7" s="43">
        <f t="shared" ref="H7:H53" si="0">F7+G7</f>
        <v>0</v>
      </c>
    </row>
    <row r="8" spans="1:8" s="20" customFormat="1">
      <c r="A8" s="236">
        <v>1.1000000000000001</v>
      </c>
      <c r="B8" s="292" t="s">
        <v>317</v>
      </c>
      <c r="C8" s="42">
        <v>275309178.41000003</v>
      </c>
      <c r="D8" s="42">
        <v>295631768.01929998</v>
      </c>
      <c r="E8" s="238">
        <f t="shared" ref="E8:E53" si="1">C8+D8</f>
        <v>570940946.42930007</v>
      </c>
      <c r="F8" s="42"/>
      <c r="G8" s="42"/>
      <c r="H8" s="43">
        <f t="shared" si="0"/>
        <v>0</v>
      </c>
    </row>
    <row r="9" spans="1:8" s="20" customFormat="1">
      <c r="A9" s="236">
        <v>1.2</v>
      </c>
      <c r="B9" s="292" t="s">
        <v>318</v>
      </c>
      <c r="C9" s="42">
        <v>0</v>
      </c>
      <c r="D9" s="42">
        <v>34837361.069999993</v>
      </c>
      <c r="E9" s="238">
        <f t="shared" si="1"/>
        <v>34837361.069999993</v>
      </c>
      <c r="F9" s="42"/>
      <c r="G9" s="42"/>
      <c r="H9" s="43">
        <f t="shared" si="0"/>
        <v>0</v>
      </c>
    </row>
    <row r="10" spans="1:8" s="20" customFormat="1">
      <c r="A10" s="236">
        <v>1.3</v>
      </c>
      <c r="B10" s="292" t="s">
        <v>319</v>
      </c>
      <c r="C10" s="42">
        <v>236646474.15000001</v>
      </c>
      <c r="D10" s="42">
        <v>13014201.179400004</v>
      </c>
      <c r="E10" s="238">
        <f t="shared" si="1"/>
        <v>249660675.3294</v>
      </c>
      <c r="F10" s="42"/>
      <c r="G10" s="42"/>
      <c r="H10" s="43">
        <f t="shared" si="0"/>
        <v>0</v>
      </c>
    </row>
    <row r="11" spans="1:8" s="20" customFormat="1">
      <c r="A11" s="236">
        <v>1.4</v>
      </c>
      <c r="B11" s="292" t="s">
        <v>300</v>
      </c>
      <c r="C11" s="42">
        <v>80309627.819999993</v>
      </c>
      <c r="D11" s="42">
        <v>106423957.5781</v>
      </c>
      <c r="E11" s="238">
        <f t="shared" si="1"/>
        <v>186733585.39809999</v>
      </c>
      <c r="F11" s="42"/>
      <c r="G11" s="42"/>
      <c r="H11" s="43">
        <f t="shared" si="0"/>
        <v>0</v>
      </c>
    </row>
    <row r="12" spans="1:8" s="20" customFormat="1" ht="29.25" customHeight="1">
      <c r="A12" s="236">
        <v>2</v>
      </c>
      <c r="B12" s="240" t="s">
        <v>321</v>
      </c>
      <c r="C12" s="42">
        <v>0</v>
      </c>
      <c r="D12" s="42">
        <v>0</v>
      </c>
      <c r="E12" s="238">
        <f t="shared" si="1"/>
        <v>0</v>
      </c>
      <c r="F12" s="42"/>
      <c r="G12" s="42"/>
      <c r="H12" s="43">
        <f t="shared" si="0"/>
        <v>0</v>
      </c>
    </row>
    <row r="13" spans="1:8" s="20" customFormat="1" ht="19.899999999999999" customHeight="1">
      <c r="A13" s="236">
        <v>3</v>
      </c>
      <c r="B13" s="240" t="s">
        <v>320</v>
      </c>
      <c r="C13" s="42"/>
      <c r="D13" s="42"/>
      <c r="E13" s="238">
        <f t="shared" si="1"/>
        <v>0</v>
      </c>
      <c r="F13" s="42"/>
      <c r="G13" s="42"/>
      <c r="H13" s="43">
        <f t="shared" si="0"/>
        <v>0</v>
      </c>
    </row>
    <row r="14" spans="1:8" s="20" customFormat="1">
      <c r="A14" s="236">
        <v>3.1</v>
      </c>
      <c r="B14" s="293" t="s">
        <v>301</v>
      </c>
      <c r="C14" s="42">
        <v>1161974751.0599999</v>
      </c>
      <c r="D14" s="42">
        <v>6169817.2300000004</v>
      </c>
      <c r="E14" s="238">
        <f t="shared" si="1"/>
        <v>1168144568.29</v>
      </c>
      <c r="F14" s="42"/>
      <c r="G14" s="42"/>
      <c r="H14" s="43">
        <f t="shared" si="0"/>
        <v>0</v>
      </c>
    </row>
    <row r="15" spans="1:8" s="20" customFormat="1">
      <c r="A15" s="236">
        <v>3.2</v>
      </c>
      <c r="B15" s="293" t="s">
        <v>302</v>
      </c>
      <c r="C15" s="42"/>
      <c r="D15" s="42"/>
      <c r="E15" s="238">
        <f t="shared" si="1"/>
        <v>0</v>
      </c>
      <c r="F15" s="42"/>
      <c r="G15" s="42"/>
      <c r="H15" s="43">
        <f t="shared" si="0"/>
        <v>0</v>
      </c>
    </row>
    <row r="16" spans="1:8" s="20" customFormat="1">
      <c r="A16" s="236">
        <v>4</v>
      </c>
      <c r="B16" s="296" t="s">
        <v>331</v>
      </c>
      <c r="C16" s="42"/>
      <c r="D16" s="42"/>
      <c r="E16" s="238">
        <f t="shared" si="1"/>
        <v>0</v>
      </c>
      <c r="F16" s="42"/>
      <c r="G16" s="42"/>
      <c r="H16" s="43">
        <f t="shared" si="0"/>
        <v>0</v>
      </c>
    </row>
    <row r="17" spans="1:8" s="20" customFormat="1">
      <c r="A17" s="236">
        <v>4.0999999999999996</v>
      </c>
      <c r="B17" s="293" t="s">
        <v>322</v>
      </c>
      <c r="C17" s="42">
        <v>1421173196.54</v>
      </c>
      <c r="D17" s="42">
        <v>2817649.61</v>
      </c>
      <c r="E17" s="238">
        <f t="shared" si="1"/>
        <v>1423990846.1499999</v>
      </c>
      <c r="F17" s="42"/>
      <c r="G17" s="42"/>
      <c r="H17" s="43">
        <f t="shared" si="0"/>
        <v>0</v>
      </c>
    </row>
    <row r="18" spans="1:8" s="20" customFormat="1">
      <c r="A18" s="236">
        <v>4.2</v>
      </c>
      <c r="B18" s="293" t="s">
        <v>316</v>
      </c>
      <c r="C18" s="42">
        <v>109791927.14000002</v>
      </c>
      <c r="D18" s="42">
        <v>127239754.964076</v>
      </c>
      <c r="E18" s="238">
        <f t="shared" si="1"/>
        <v>237031682.10407603</v>
      </c>
      <c r="F18" s="42"/>
      <c r="G18" s="42"/>
      <c r="H18" s="43">
        <f t="shared" si="0"/>
        <v>0</v>
      </c>
    </row>
    <row r="19" spans="1:8" s="20" customFormat="1">
      <c r="A19" s="236">
        <v>5</v>
      </c>
      <c r="B19" s="240" t="s">
        <v>330</v>
      </c>
      <c r="C19" s="42"/>
      <c r="D19" s="42"/>
      <c r="E19" s="238">
        <f t="shared" si="1"/>
        <v>0</v>
      </c>
      <c r="F19" s="42"/>
      <c r="G19" s="42"/>
      <c r="H19" s="43">
        <f t="shared" si="0"/>
        <v>0</v>
      </c>
    </row>
    <row r="20" spans="1:8" s="20" customFormat="1">
      <c r="A20" s="236">
        <v>5.0999999999999996</v>
      </c>
      <c r="B20" s="294" t="s">
        <v>305</v>
      </c>
      <c r="C20" s="42">
        <v>61318412.590000004</v>
      </c>
      <c r="D20" s="42">
        <v>226069621.47</v>
      </c>
      <c r="E20" s="238">
        <f t="shared" si="1"/>
        <v>287388034.06</v>
      </c>
      <c r="F20" s="42"/>
      <c r="G20" s="42"/>
      <c r="H20" s="43">
        <f t="shared" si="0"/>
        <v>0</v>
      </c>
    </row>
    <row r="21" spans="1:8" s="20" customFormat="1">
      <c r="A21" s="236">
        <v>5.2</v>
      </c>
      <c r="B21" s="294" t="s">
        <v>304</v>
      </c>
      <c r="C21" s="42">
        <v>68527692.480000004</v>
      </c>
      <c r="D21" s="42">
        <v>4106735.7</v>
      </c>
      <c r="E21" s="238">
        <f t="shared" si="1"/>
        <v>72634428.180000007</v>
      </c>
      <c r="F21" s="42"/>
      <c r="G21" s="42"/>
      <c r="H21" s="43">
        <f t="shared" si="0"/>
        <v>0</v>
      </c>
    </row>
    <row r="22" spans="1:8" s="20" customFormat="1">
      <c r="A22" s="236">
        <v>5.3</v>
      </c>
      <c r="B22" s="294" t="s">
        <v>303</v>
      </c>
      <c r="C22" s="42">
        <v>3437242837.6099997</v>
      </c>
      <c r="D22" s="42">
        <v>6306213959.4899998</v>
      </c>
      <c r="E22" s="238">
        <f t="shared" si="1"/>
        <v>9743456797.0999985</v>
      </c>
      <c r="F22" s="42"/>
      <c r="G22" s="42"/>
      <c r="H22" s="43">
        <f t="shared" si="0"/>
        <v>0</v>
      </c>
    </row>
    <row r="23" spans="1:8" s="20" customFormat="1">
      <c r="A23" s="236" t="s">
        <v>20</v>
      </c>
      <c r="B23" s="241" t="s">
        <v>80</v>
      </c>
      <c r="C23" s="42">
        <v>2427646919.6199999</v>
      </c>
      <c r="D23" s="42">
        <v>3279901472.0900002</v>
      </c>
      <c r="E23" s="238">
        <f t="shared" si="1"/>
        <v>5707548391.71</v>
      </c>
      <c r="F23" s="42"/>
      <c r="G23" s="42"/>
      <c r="H23" s="43">
        <f t="shared" si="0"/>
        <v>0</v>
      </c>
    </row>
    <row r="24" spans="1:8" s="20" customFormat="1">
      <c r="A24" s="236" t="s">
        <v>21</v>
      </c>
      <c r="B24" s="241" t="s">
        <v>81</v>
      </c>
      <c r="C24" s="42">
        <v>715907009.35000002</v>
      </c>
      <c r="D24" s="42">
        <v>2355196194.6300001</v>
      </c>
      <c r="E24" s="238">
        <f t="shared" si="1"/>
        <v>3071103203.98</v>
      </c>
      <c r="F24" s="42"/>
      <c r="G24" s="42"/>
      <c r="H24" s="43">
        <f t="shared" si="0"/>
        <v>0</v>
      </c>
    </row>
    <row r="25" spans="1:8" s="20" customFormat="1">
      <c r="A25" s="236" t="s">
        <v>22</v>
      </c>
      <c r="B25" s="241" t="s">
        <v>82</v>
      </c>
      <c r="C25" s="42">
        <v>0</v>
      </c>
      <c r="D25" s="42">
        <v>0</v>
      </c>
      <c r="E25" s="238">
        <f t="shared" si="1"/>
        <v>0</v>
      </c>
      <c r="F25" s="42"/>
      <c r="G25" s="42"/>
      <c r="H25" s="43">
        <f t="shared" si="0"/>
        <v>0</v>
      </c>
    </row>
    <row r="26" spans="1:8" s="20" customFormat="1">
      <c r="A26" s="236" t="s">
        <v>23</v>
      </c>
      <c r="B26" s="241" t="s">
        <v>83</v>
      </c>
      <c r="C26" s="42">
        <v>292129529.76999998</v>
      </c>
      <c r="D26" s="42">
        <v>655612103.07000005</v>
      </c>
      <c r="E26" s="238">
        <f t="shared" si="1"/>
        <v>947741632.84000003</v>
      </c>
      <c r="F26" s="42"/>
      <c r="G26" s="42"/>
      <c r="H26" s="43">
        <f t="shared" si="0"/>
        <v>0</v>
      </c>
    </row>
    <row r="27" spans="1:8" s="20" customFormat="1">
      <c r="A27" s="236" t="s">
        <v>24</v>
      </c>
      <c r="B27" s="241" t="s">
        <v>84</v>
      </c>
      <c r="C27" s="42">
        <v>1559378.87</v>
      </c>
      <c r="D27" s="42">
        <v>15504189.699999999</v>
      </c>
      <c r="E27" s="238">
        <f t="shared" si="1"/>
        <v>17063568.57</v>
      </c>
      <c r="F27" s="42"/>
      <c r="G27" s="42"/>
      <c r="H27" s="43">
        <f t="shared" si="0"/>
        <v>0</v>
      </c>
    </row>
    <row r="28" spans="1:8" s="20" customFormat="1">
      <c r="A28" s="236">
        <v>5.4</v>
      </c>
      <c r="B28" s="294" t="s">
        <v>306</v>
      </c>
      <c r="C28" s="42">
        <v>331922292.5</v>
      </c>
      <c r="D28" s="42">
        <v>911476348.07000005</v>
      </c>
      <c r="E28" s="238">
        <f t="shared" si="1"/>
        <v>1243398640.5700002</v>
      </c>
      <c r="F28" s="42"/>
      <c r="G28" s="42"/>
      <c r="H28" s="43">
        <f t="shared" si="0"/>
        <v>0</v>
      </c>
    </row>
    <row r="29" spans="1:8" s="20" customFormat="1">
      <c r="A29" s="236">
        <v>5.5</v>
      </c>
      <c r="B29" s="294" t="s">
        <v>307</v>
      </c>
      <c r="C29" s="42">
        <v>0</v>
      </c>
      <c r="D29" s="42">
        <v>0</v>
      </c>
      <c r="E29" s="238">
        <f t="shared" si="1"/>
        <v>0</v>
      </c>
      <c r="F29" s="42"/>
      <c r="G29" s="42"/>
      <c r="H29" s="43">
        <f t="shared" si="0"/>
        <v>0</v>
      </c>
    </row>
    <row r="30" spans="1:8" s="20" customFormat="1">
      <c r="A30" s="236">
        <v>5.6</v>
      </c>
      <c r="B30" s="294" t="s">
        <v>308</v>
      </c>
      <c r="C30" s="42">
        <v>156652687.99000001</v>
      </c>
      <c r="D30" s="42">
        <v>713405594.14999998</v>
      </c>
      <c r="E30" s="238">
        <f t="shared" si="1"/>
        <v>870058282.13999999</v>
      </c>
      <c r="F30" s="42"/>
      <c r="G30" s="42"/>
      <c r="H30" s="43">
        <f t="shared" si="0"/>
        <v>0</v>
      </c>
    </row>
    <row r="31" spans="1:8" s="20" customFormat="1">
      <c r="A31" s="236">
        <v>5.7</v>
      </c>
      <c r="B31" s="294" t="s">
        <v>84</v>
      </c>
      <c r="C31" s="42">
        <v>1308438805.6700001</v>
      </c>
      <c r="D31" s="42">
        <v>2363461649.5599999</v>
      </c>
      <c r="E31" s="238">
        <f t="shared" si="1"/>
        <v>3671900455.23</v>
      </c>
      <c r="F31" s="42"/>
      <c r="G31" s="42"/>
      <c r="H31" s="43">
        <f t="shared" si="0"/>
        <v>0</v>
      </c>
    </row>
    <row r="32" spans="1:8" s="20" customFormat="1">
      <c r="A32" s="236">
        <v>6</v>
      </c>
      <c r="B32" s="240" t="s">
        <v>336</v>
      </c>
      <c r="C32" s="42"/>
      <c r="D32" s="42"/>
      <c r="E32" s="238">
        <f t="shared" si="1"/>
        <v>0</v>
      </c>
      <c r="F32" s="42"/>
      <c r="G32" s="42"/>
      <c r="H32" s="43">
        <f t="shared" si="0"/>
        <v>0</v>
      </c>
    </row>
    <row r="33" spans="1:8" s="20" customFormat="1">
      <c r="A33" s="236">
        <v>6.1</v>
      </c>
      <c r="B33" s="295" t="s">
        <v>326</v>
      </c>
      <c r="C33" s="42">
        <v>120288298.39</v>
      </c>
      <c r="D33" s="42">
        <v>119993095.10179999</v>
      </c>
      <c r="E33" s="238">
        <f t="shared" si="1"/>
        <v>240281393.49180001</v>
      </c>
      <c r="F33" s="42"/>
      <c r="G33" s="42"/>
      <c r="H33" s="43">
        <f t="shared" si="0"/>
        <v>0</v>
      </c>
    </row>
    <row r="34" spans="1:8" s="20" customFormat="1">
      <c r="A34" s="236">
        <v>6.2</v>
      </c>
      <c r="B34" s="295" t="s">
        <v>327</v>
      </c>
      <c r="C34" s="42">
        <v>68822468.659999996</v>
      </c>
      <c r="D34" s="42">
        <v>166399018.86759999</v>
      </c>
      <c r="E34" s="238">
        <f t="shared" si="1"/>
        <v>235221487.52759999</v>
      </c>
      <c r="F34" s="42"/>
      <c r="G34" s="42"/>
      <c r="H34" s="43">
        <f t="shared" si="0"/>
        <v>0</v>
      </c>
    </row>
    <row r="35" spans="1:8" s="20" customFormat="1">
      <c r="A35" s="236">
        <v>6.3</v>
      </c>
      <c r="B35" s="295" t="s">
        <v>323</v>
      </c>
      <c r="C35" s="42"/>
      <c r="D35" s="42"/>
      <c r="E35" s="238">
        <f t="shared" si="1"/>
        <v>0</v>
      </c>
      <c r="F35" s="42"/>
      <c r="G35" s="42"/>
      <c r="H35" s="43">
        <f t="shared" si="0"/>
        <v>0</v>
      </c>
    </row>
    <row r="36" spans="1:8" s="20" customFormat="1">
      <c r="A36" s="236">
        <v>6.4</v>
      </c>
      <c r="B36" s="295" t="s">
        <v>324</v>
      </c>
      <c r="C36" s="42"/>
      <c r="D36" s="42"/>
      <c r="E36" s="238">
        <f t="shared" si="1"/>
        <v>0</v>
      </c>
      <c r="F36" s="42"/>
      <c r="G36" s="42"/>
      <c r="H36" s="43">
        <f t="shared" si="0"/>
        <v>0</v>
      </c>
    </row>
    <row r="37" spans="1:8" s="20" customFormat="1">
      <c r="A37" s="236">
        <v>6.5</v>
      </c>
      <c r="B37" s="295" t="s">
        <v>325</v>
      </c>
      <c r="C37" s="42"/>
      <c r="D37" s="42"/>
      <c r="E37" s="238">
        <f t="shared" si="1"/>
        <v>0</v>
      </c>
      <c r="F37" s="42"/>
      <c r="G37" s="42"/>
      <c r="H37" s="43">
        <f t="shared" si="0"/>
        <v>0</v>
      </c>
    </row>
    <row r="38" spans="1:8" s="20" customFormat="1">
      <c r="A38" s="236">
        <v>6.6</v>
      </c>
      <c r="B38" s="295" t="s">
        <v>328</v>
      </c>
      <c r="C38" s="42"/>
      <c r="D38" s="42"/>
      <c r="E38" s="238">
        <f t="shared" si="1"/>
        <v>0</v>
      </c>
      <c r="F38" s="42"/>
      <c r="G38" s="42"/>
      <c r="H38" s="43">
        <f t="shared" si="0"/>
        <v>0</v>
      </c>
    </row>
    <row r="39" spans="1:8" s="20" customFormat="1">
      <c r="A39" s="236">
        <v>6.7</v>
      </c>
      <c r="B39" s="295" t="s">
        <v>329</v>
      </c>
      <c r="C39" s="42"/>
      <c r="D39" s="42"/>
      <c r="E39" s="238">
        <f t="shared" si="1"/>
        <v>0</v>
      </c>
      <c r="F39" s="42"/>
      <c r="G39" s="42"/>
      <c r="H39" s="43">
        <f t="shared" si="0"/>
        <v>0</v>
      </c>
    </row>
    <row r="40" spans="1:8" s="20" customFormat="1">
      <c r="A40" s="236">
        <v>7</v>
      </c>
      <c r="B40" s="240" t="s">
        <v>332</v>
      </c>
      <c r="C40" s="42"/>
      <c r="D40" s="42"/>
      <c r="E40" s="238">
        <f t="shared" si="1"/>
        <v>0</v>
      </c>
      <c r="F40" s="42"/>
      <c r="G40" s="42"/>
      <c r="H40" s="43">
        <f t="shared" si="0"/>
        <v>0</v>
      </c>
    </row>
    <row r="41" spans="1:8" s="20" customFormat="1">
      <c r="A41" s="236">
        <v>7.1</v>
      </c>
      <c r="B41" s="239" t="s">
        <v>333</v>
      </c>
      <c r="C41" s="42">
        <v>21462152.140000001</v>
      </c>
      <c r="D41" s="42">
        <v>50367801.020000003</v>
      </c>
      <c r="E41" s="238">
        <f t="shared" si="1"/>
        <v>71829953.159999996</v>
      </c>
      <c r="F41" s="42"/>
      <c r="G41" s="42"/>
      <c r="H41" s="43">
        <f t="shared" si="0"/>
        <v>0</v>
      </c>
    </row>
    <row r="42" spans="1:8" s="20" customFormat="1" ht="25.5">
      <c r="A42" s="236">
        <v>7.2</v>
      </c>
      <c r="B42" s="239" t="s">
        <v>334</v>
      </c>
      <c r="C42" s="42">
        <v>1622408.13</v>
      </c>
      <c r="D42" s="42">
        <v>541822.99724199995</v>
      </c>
      <c r="E42" s="238">
        <f t="shared" si="1"/>
        <v>2164231.1272419998</v>
      </c>
      <c r="F42" s="42"/>
      <c r="G42" s="42"/>
      <c r="H42" s="43">
        <f t="shared" si="0"/>
        <v>0</v>
      </c>
    </row>
    <row r="43" spans="1:8" s="20" customFormat="1" ht="25.5">
      <c r="A43" s="236">
        <v>7.3</v>
      </c>
      <c r="B43" s="239" t="s">
        <v>337</v>
      </c>
      <c r="C43" s="42">
        <v>292481639.44999999</v>
      </c>
      <c r="D43" s="42">
        <v>172120867.67000002</v>
      </c>
      <c r="E43" s="238">
        <f t="shared" si="1"/>
        <v>464602507.12</v>
      </c>
      <c r="F43" s="42"/>
      <c r="G43" s="42"/>
      <c r="H43" s="43">
        <f t="shared" si="0"/>
        <v>0</v>
      </c>
    </row>
    <row r="44" spans="1:8" s="20" customFormat="1" ht="25.5">
      <c r="A44" s="236">
        <v>7.4</v>
      </c>
      <c r="B44" s="239" t="s">
        <v>338</v>
      </c>
      <c r="C44" s="42">
        <v>138837216.81</v>
      </c>
      <c r="D44" s="42">
        <v>60133940.956297994</v>
      </c>
      <c r="E44" s="238">
        <f t="shared" si="1"/>
        <v>198971157.766298</v>
      </c>
      <c r="F44" s="42"/>
      <c r="G44" s="42"/>
      <c r="H44" s="43">
        <f t="shared" si="0"/>
        <v>0</v>
      </c>
    </row>
    <row r="45" spans="1:8" s="20" customFormat="1">
      <c r="A45" s="236">
        <v>8</v>
      </c>
      <c r="B45" s="240" t="s">
        <v>315</v>
      </c>
      <c r="C45" s="42"/>
      <c r="D45" s="42"/>
      <c r="E45" s="238">
        <f t="shared" si="1"/>
        <v>0</v>
      </c>
      <c r="F45" s="42"/>
      <c r="G45" s="42"/>
      <c r="H45" s="43">
        <f t="shared" si="0"/>
        <v>0</v>
      </c>
    </row>
    <row r="46" spans="1:8" s="20" customFormat="1">
      <c r="A46" s="236">
        <v>8.1</v>
      </c>
      <c r="B46" s="293" t="s">
        <v>339</v>
      </c>
      <c r="C46" s="42"/>
      <c r="D46" s="42"/>
      <c r="E46" s="238">
        <f t="shared" si="1"/>
        <v>0</v>
      </c>
      <c r="F46" s="42"/>
      <c r="G46" s="42"/>
      <c r="H46" s="43">
        <f t="shared" si="0"/>
        <v>0</v>
      </c>
    </row>
    <row r="47" spans="1:8" s="20" customFormat="1">
      <c r="A47" s="236">
        <v>8.1999999999999993</v>
      </c>
      <c r="B47" s="293" t="s">
        <v>340</v>
      </c>
      <c r="C47" s="42"/>
      <c r="D47" s="42"/>
      <c r="E47" s="238">
        <f t="shared" si="1"/>
        <v>0</v>
      </c>
      <c r="F47" s="42"/>
      <c r="G47" s="42"/>
      <c r="H47" s="43">
        <f t="shared" si="0"/>
        <v>0</v>
      </c>
    </row>
    <row r="48" spans="1:8" s="20" customFormat="1">
      <c r="A48" s="236">
        <v>8.3000000000000007</v>
      </c>
      <c r="B48" s="293" t="s">
        <v>341</v>
      </c>
      <c r="C48" s="42"/>
      <c r="D48" s="42"/>
      <c r="E48" s="238">
        <f t="shared" si="1"/>
        <v>0</v>
      </c>
      <c r="F48" s="42"/>
      <c r="G48" s="42"/>
      <c r="H48" s="43">
        <f t="shared" si="0"/>
        <v>0</v>
      </c>
    </row>
    <row r="49" spans="1:8" s="20" customFormat="1">
      <c r="A49" s="236">
        <v>8.4</v>
      </c>
      <c r="B49" s="293" t="s">
        <v>342</v>
      </c>
      <c r="C49" s="42"/>
      <c r="D49" s="42"/>
      <c r="E49" s="238">
        <f t="shared" si="1"/>
        <v>0</v>
      </c>
      <c r="F49" s="42"/>
      <c r="G49" s="42"/>
      <c r="H49" s="43">
        <f t="shared" si="0"/>
        <v>0</v>
      </c>
    </row>
    <row r="50" spans="1:8" s="20" customFormat="1">
      <c r="A50" s="236">
        <v>8.5</v>
      </c>
      <c r="B50" s="293" t="s">
        <v>343</v>
      </c>
      <c r="C50" s="42"/>
      <c r="D50" s="42"/>
      <c r="E50" s="238">
        <f t="shared" si="1"/>
        <v>0</v>
      </c>
      <c r="F50" s="42"/>
      <c r="G50" s="42"/>
      <c r="H50" s="43">
        <f t="shared" si="0"/>
        <v>0</v>
      </c>
    </row>
    <row r="51" spans="1:8" s="20" customFormat="1">
      <c r="A51" s="236">
        <v>8.6</v>
      </c>
      <c r="B51" s="293" t="s">
        <v>344</v>
      </c>
      <c r="C51" s="42"/>
      <c r="D51" s="42"/>
      <c r="E51" s="238">
        <f t="shared" si="1"/>
        <v>0</v>
      </c>
      <c r="F51" s="42"/>
      <c r="G51" s="42"/>
      <c r="H51" s="43">
        <f t="shared" si="0"/>
        <v>0</v>
      </c>
    </row>
    <row r="52" spans="1:8" s="20" customFormat="1">
      <c r="A52" s="236">
        <v>8.6999999999999993</v>
      </c>
      <c r="B52" s="293" t="s">
        <v>345</v>
      </c>
      <c r="C52" s="42"/>
      <c r="D52" s="42"/>
      <c r="E52" s="238">
        <f t="shared" si="1"/>
        <v>0</v>
      </c>
      <c r="F52" s="42"/>
      <c r="G52" s="42"/>
      <c r="H52" s="43">
        <f t="shared" si="0"/>
        <v>0</v>
      </c>
    </row>
    <row r="53" spans="1:8" s="20" customFormat="1" ht="15" thickBot="1">
      <c r="A53" s="242">
        <v>9</v>
      </c>
      <c r="B53" s="243" t="s">
        <v>335</v>
      </c>
      <c r="C53" s="244"/>
      <c r="D53" s="244"/>
      <c r="E53" s="245">
        <f t="shared" si="1"/>
        <v>0</v>
      </c>
      <c r="F53" s="244"/>
      <c r="G53" s="244"/>
      <c r="H53" s="5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2" sqref="B2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6" customWidth="1"/>
    <col min="12" max="16384" width="9.140625" style="56"/>
  </cols>
  <sheetData>
    <row r="1" spans="1:8">
      <c r="A1" s="2" t="s">
        <v>35</v>
      </c>
      <c r="B1" s="3" t="s">
        <v>459</v>
      </c>
      <c r="C1" s="3"/>
    </row>
    <row r="2" spans="1:8">
      <c r="A2" s="2" t="s">
        <v>36</v>
      </c>
      <c r="B2" s="435">
        <v>43190</v>
      </c>
      <c r="C2" s="6"/>
      <c r="D2" s="7"/>
      <c r="E2" s="75"/>
      <c r="F2" s="75"/>
      <c r="G2" s="75"/>
      <c r="H2" s="75"/>
    </row>
    <row r="3" spans="1:8">
      <c r="A3" s="2"/>
      <c r="B3" s="3"/>
      <c r="C3" s="6"/>
      <c r="D3" s="7"/>
      <c r="E3" s="75"/>
      <c r="F3" s="75"/>
      <c r="G3" s="75"/>
      <c r="H3" s="75"/>
    </row>
    <row r="4" spans="1:8" ht="15" customHeight="1" thickBot="1">
      <c r="A4" s="7" t="s">
        <v>209</v>
      </c>
      <c r="B4" s="179" t="s">
        <v>309</v>
      </c>
      <c r="D4" s="76" t="s">
        <v>78</v>
      </c>
    </row>
    <row r="5" spans="1:8" ht="15" customHeight="1">
      <c r="A5" s="278" t="s">
        <v>11</v>
      </c>
      <c r="B5" s="279"/>
      <c r="C5" s="411" t="s">
        <v>5</v>
      </c>
      <c r="D5" s="412" t="s">
        <v>6</v>
      </c>
    </row>
    <row r="6" spans="1:8" ht="15" customHeight="1">
      <c r="A6" s="77">
        <v>1</v>
      </c>
      <c r="B6" s="402" t="s">
        <v>313</v>
      </c>
      <c r="C6" s="404">
        <f>C7+C9+C10</f>
        <v>8322367897.5827579</v>
      </c>
      <c r="D6" s="405">
        <f>D7+D9+D10</f>
        <v>7991821960</v>
      </c>
    </row>
    <row r="7" spans="1:8" ht="15" customHeight="1">
      <c r="A7" s="77">
        <v>1.1000000000000001</v>
      </c>
      <c r="B7" s="402" t="s">
        <v>208</v>
      </c>
      <c r="C7" s="406">
        <v>7961667442.4798145</v>
      </c>
      <c r="D7" s="407">
        <v>7613038322</v>
      </c>
    </row>
    <row r="8" spans="1:8">
      <c r="A8" s="77" t="s">
        <v>19</v>
      </c>
      <c r="B8" s="402" t="s">
        <v>207</v>
      </c>
      <c r="C8" s="406">
        <v>275229854.22499996</v>
      </c>
      <c r="D8" s="407">
        <v>262728169</v>
      </c>
    </row>
    <row r="9" spans="1:8" ht="15" customHeight="1">
      <c r="A9" s="77">
        <v>1.2</v>
      </c>
      <c r="B9" s="403" t="s">
        <v>206</v>
      </c>
      <c r="C9" s="406">
        <v>357720966.75740498</v>
      </c>
      <c r="D9" s="407">
        <v>374972776</v>
      </c>
    </row>
    <row r="10" spans="1:8" ht="15" customHeight="1">
      <c r="A10" s="77">
        <v>1.3</v>
      </c>
      <c r="B10" s="402" t="s">
        <v>33</v>
      </c>
      <c r="C10" s="408">
        <v>2979488.3455380001</v>
      </c>
      <c r="D10" s="407">
        <v>3810862</v>
      </c>
    </row>
    <row r="11" spans="1:8" ht="15" customHeight="1">
      <c r="A11" s="77">
        <v>2</v>
      </c>
      <c r="B11" s="402" t="s">
        <v>310</v>
      </c>
      <c r="C11" s="406">
        <v>4767160.1299219495</v>
      </c>
      <c r="D11" s="407">
        <v>65676261</v>
      </c>
    </row>
    <row r="12" spans="1:8" ht="15" customHeight="1">
      <c r="A12" s="77">
        <v>3</v>
      </c>
      <c r="B12" s="402" t="s">
        <v>311</v>
      </c>
      <c r="C12" s="408">
        <v>1342601256.25</v>
      </c>
      <c r="D12" s="407">
        <v>1134579506</v>
      </c>
    </row>
    <row r="13" spans="1:8" ht="15" customHeight="1" thickBot="1">
      <c r="A13" s="79">
        <v>4</v>
      </c>
      <c r="B13" s="80" t="s">
        <v>312</v>
      </c>
      <c r="C13" s="409">
        <f>C6+C11+C12</f>
        <v>9669736313.9626808</v>
      </c>
      <c r="D13" s="410">
        <f>D6+D11+D12</f>
        <v>9192077727</v>
      </c>
    </row>
    <row r="14" spans="1:8">
      <c r="B14" s="83"/>
    </row>
    <row r="15" spans="1:8">
      <c r="B15" s="84"/>
    </row>
    <row r="16" spans="1:8">
      <c r="B16" s="84"/>
    </row>
    <row r="17" spans="1:4" ht="11.25">
      <c r="A17" s="56"/>
      <c r="B17" s="56"/>
      <c r="C17" s="56"/>
      <c r="D17" s="56"/>
    </row>
    <row r="18" spans="1:4" ht="11.25">
      <c r="A18" s="56"/>
      <c r="B18" s="56"/>
      <c r="C18" s="56"/>
      <c r="D18" s="56"/>
    </row>
    <row r="19" spans="1:4" ht="11.25">
      <c r="A19" s="56"/>
      <c r="B19" s="56"/>
      <c r="C19" s="56"/>
      <c r="D19" s="56"/>
    </row>
    <row r="20" spans="1:4" ht="11.25">
      <c r="A20" s="56"/>
      <c r="B20" s="56"/>
      <c r="C20" s="56"/>
      <c r="D20" s="56"/>
    </row>
    <row r="21" spans="1:4" ht="11.25">
      <c r="A21" s="56"/>
      <c r="B21" s="56"/>
      <c r="C21" s="56"/>
      <c r="D21" s="56"/>
    </row>
    <row r="22" spans="1:4" ht="11.25">
      <c r="A22" s="56"/>
      <c r="B22" s="56"/>
      <c r="C22" s="56"/>
      <c r="D22" s="56"/>
    </row>
    <row r="23" spans="1:4" ht="11.25">
      <c r="A23" s="56"/>
      <c r="B23" s="56"/>
      <c r="C23" s="56"/>
      <c r="D23" s="56"/>
    </row>
    <row r="24" spans="1:4" ht="11.25">
      <c r="A24" s="56"/>
      <c r="B24" s="56"/>
      <c r="C24" s="56"/>
      <c r="D24" s="56"/>
    </row>
    <row r="25" spans="1:4" ht="11.25">
      <c r="A25" s="56"/>
      <c r="B25" s="56"/>
      <c r="C25" s="56"/>
      <c r="D25" s="56"/>
    </row>
    <row r="26" spans="1:4" ht="11.25">
      <c r="A26" s="56"/>
      <c r="B26" s="56"/>
      <c r="C26" s="56"/>
      <c r="D26" s="56"/>
    </row>
    <row r="27" spans="1:4" ht="11.25">
      <c r="A27" s="56"/>
      <c r="B27" s="56"/>
      <c r="C27" s="56"/>
      <c r="D27" s="56"/>
    </row>
    <row r="28" spans="1:4" ht="11.25">
      <c r="A28" s="56"/>
      <c r="B28" s="56"/>
      <c r="C28" s="56"/>
      <c r="D28" s="56"/>
    </row>
    <row r="29" spans="1:4" ht="11.25">
      <c r="A29" s="56"/>
      <c r="B29" s="56"/>
      <c r="C29" s="56"/>
      <c r="D29" s="5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3" t="s">
        <v>459</v>
      </c>
    </row>
    <row r="2" spans="1:8">
      <c r="A2" s="2" t="s">
        <v>36</v>
      </c>
      <c r="B2" s="435">
        <v>43190</v>
      </c>
    </row>
    <row r="4" spans="1:8" ht="16.5" customHeight="1" thickBot="1">
      <c r="A4" s="85" t="s">
        <v>85</v>
      </c>
      <c r="B4" s="86" t="s">
        <v>279</v>
      </c>
      <c r="C4" s="87"/>
    </row>
    <row r="5" spans="1:8">
      <c r="A5" s="88"/>
      <c r="B5" s="475" t="s">
        <v>86</v>
      </c>
      <c r="C5" s="476"/>
    </row>
    <row r="6" spans="1:8">
      <c r="A6" s="89">
        <v>1</v>
      </c>
      <c r="B6" s="90" t="s">
        <v>460</v>
      </c>
      <c r="C6" s="91"/>
    </row>
    <row r="7" spans="1:8">
      <c r="A7" s="89">
        <v>2</v>
      </c>
      <c r="B7" s="90" t="s">
        <v>461</v>
      </c>
      <c r="C7" s="91"/>
    </row>
    <row r="8" spans="1:8">
      <c r="A8" s="89">
        <v>3</v>
      </c>
      <c r="B8" s="90" t="s">
        <v>462</v>
      </c>
      <c r="C8" s="91"/>
    </row>
    <row r="9" spans="1:8">
      <c r="A9" s="89">
        <v>4</v>
      </c>
      <c r="B9" s="90" t="s">
        <v>463</v>
      </c>
      <c r="C9" s="91"/>
    </row>
    <row r="10" spans="1:8">
      <c r="A10" s="89">
        <v>5</v>
      </c>
      <c r="B10" s="90" t="s">
        <v>464</v>
      </c>
      <c r="C10" s="91"/>
    </row>
    <row r="11" spans="1:8">
      <c r="A11" s="89">
        <v>6</v>
      </c>
      <c r="B11" s="90" t="s">
        <v>465</v>
      </c>
      <c r="C11" s="91"/>
    </row>
    <row r="12" spans="1:8">
      <c r="A12" s="89">
        <v>7</v>
      </c>
      <c r="B12" s="90" t="s">
        <v>466</v>
      </c>
      <c r="C12" s="91"/>
      <c r="H12" s="92"/>
    </row>
    <row r="13" spans="1:8">
      <c r="A13" s="89"/>
      <c r="B13" s="477"/>
      <c r="C13" s="478"/>
    </row>
    <row r="14" spans="1:8">
      <c r="A14" s="89"/>
      <c r="B14" s="479" t="s">
        <v>87</v>
      </c>
      <c r="C14" s="480"/>
    </row>
    <row r="15" spans="1:8" ht="15.75" customHeight="1">
      <c r="A15" s="89">
        <v>1</v>
      </c>
      <c r="B15" s="90" t="s">
        <v>467</v>
      </c>
      <c r="C15" s="93"/>
    </row>
    <row r="16" spans="1:8">
      <c r="A16" s="89">
        <v>2</v>
      </c>
      <c r="B16" s="90" t="s">
        <v>468</v>
      </c>
      <c r="C16" s="93"/>
    </row>
    <row r="17" spans="1:3" ht="15.75" customHeight="1">
      <c r="A17" s="89">
        <v>3</v>
      </c>
      <c r="B17" s="90" t="s">
        <v>469</v>
      </c>
      <c r="C17" s="93"/>
    </row>
    <row r="18" spans="1:3" ht="15.75" customHeight="1">
      <c r="A18" s="89">
        <v>4</v>
      </c>
      <c r="B18" s="90" t="s">
        <v>470</v>
      </c>
      <c r="C18" s="93"/>
    </row>
    <row r="19" spans="1:3" ht="15.75" customHeight="1">
      <c r="A19" s="89">
        <v>5</v>
      </c>
      <c r="B19" s="90" t="s">
        <v>471</v>
      </c>
      <c r="C19" s="93"/>
    </row>
    <row r="20" spans="1:3" ht="15.75" customHeight="1">
      <c r="A20" s="89">
        <v>6</v>
      </c>
      <c r="B20" s="90" t="s">
        <v>472</v>
      </c>
      <c r="C20" s="93"/>
    </row>
    <row r="21" spans="1:3">
      <c r="A21" s="89">
        <v>7</v>
      </c>
      <c r="B21" s="90" t="s">
        <v>473</v>
      </c>
      <c r="C21" s="93"/>
    </row>
    <row r="22" spans="1:3">
      <c r="A22" s="89">
        <v>8</v>
      </c>
      <c r="B22" s="90" t="s">
        <v>474</v>
      </c>
      <c r="C22" s="93"/>
    </row>
    <row r="23" spans="1:3" ht="15.75" customHeight="1">
      <c r="A23" s="89"/>
      <c r="B23" s="90"/>
      <c r="C23" s="94"/>
    </row>
    <row r="24" spans="1:3" ht="30" customHeight="1">
      <c r="A24" s="89"/>
      <c r="B24" s="479" t="s">
        <v>88</v>
      </c>
      <c r="C24" s="480"/>
    </row>
    <row r="25" spans="1:3">
      <c r="A25" s="89">
        <v>1</v>
      </c>
      <c r="B25" s="90" t="s">
        <v>477</v>
      </c>
      <c r="C25" s="459">
        <v>0.79621004164098175</v>
      </c>
    </row>
    <row r="26" spans="1:3" ht="15.75" customHeight="1">
      <c r="A26" s="89">
        <v>2</v>
      </c>
      <c r="B26" s="90" t="s">
        <v>475</v>
      </c>
      <c r="C26" s="459">
        <v>0.1989356658513397</v>
      </c>
    </row>
    <row r="27" spans="1:3" ht="29.25" customHeight="1">
      <c r="A27" s="89"/>
      <c r="B27" s="479" t="s">
        <v>89</v>
      </c>
      <c r="C27" s="480"/>
    </row>
    <row r="28" spans="1:3">
      <c r="A28" s="89">
        <v>1</v>
      </c>
      <c r="B28" s="90" t="s">
        <v>476</v>
      </c>
      <c r="C28" s="459">
        <v>8.3791268570853464E-2</v>
      </c>
    </row>
    <row r="29" spans="1:3" ht="15" thickBot="1">
      <c r="A29" s="95"/>
      <c r="B29" s="96"/>
      <c r="C29" s="97"/>
    </row>
  </sheetData>
  <mergeCells count="5">
    <mergeCell ref="B5:C5"/>
    <mergeCell ref="B13:C13"/>
    <mergeCell ref="B14:C14"/>
    <mergeCell ref="B27:C27"/>
    <mergeCell ref="B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27" sqref="C2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8" t="s">
        <v>35</v>
      </c>
      <c r="B1" s="3" t="s">
        <v>459</v>
      </c>
      <c r="C1" s="112"/>
      <c r="D1" s="112"/>
      <c r="E1" s="112"/>
      <c r="F1" s="20"/>
    </row>
    <row r="2" spans="1:7" s="98" customFormat="1" ht="15.75" customHeight="1">
      <c r="A2" s="328" t="s">
        <v>36</v>
      </c>
      <c r="B2" s="435">
        <v>43190</v>
      </c>
    </row>
    <row r="3" spans="1:7" s="98" customFormat="1" ht="15.75" customHeight="1">
      <c r="A3" s="328"/>
    </row>
    <row r="4" spans="1:7" s="98" customFormat="1" ht="15.75" customHeight="1" thickBot="1">
      <c r="A4" s="329" t="s">
        <v>213</v>
      </c>
      <c r="B4" s="485" t="s">
        <v>359</v>
      </c>
      <c r="C4" s="486"/>
      <c r="D4" s="486"/>
      <c r="E4" s="486"/>
    </row>
    <row r="5" spans="1:7" s="102" customFormat="1" ht="17.45" customHeight="1">
      <c r="A5" s="258"/>
      <c r="B5" s="259"/>
      <c r="C5" s="100" t="s">
        <v>0</v>
      </c>
      <c r="D5" s="100" t="s">
        <v>1</v>
      </c>
      <c r="E5" s="101" t="s">
        <v>2</v>
      </c>
    </row>
    <row r="6" spans="1:7" s="20" customFormat="1" ht="14.45" customHeight="1">
      <c r="A6" s="330"/>
      <c r="B6" s="481" t="s">
        <v>366</v>
      </c>
      <c r="C6" s="481" t="s">
        <v>99</v>
      </c>
      <c r="D6" s="483" t="s">
        <v>212</v>
      </c>
      <c r="E6" s="484"/>
      <c r="G6" s="5"/>
    </row>
    <row r="7" spans="1:7" s="20" customFormat="1" ht="99.6" customHeight="1">
      <c r="A7" s="330"/>
      <c r="B7" s="482"/>
      <c r="C7" s="481"/>
      <c r="D7" s="367" t="s">
        <v>211</v>
      </c>
      <c r="E7" s="368" t="s">
        <v>367</v>
      </c>
      <c r="G7" s="5"/>
    </row>
    <row r="8" spans="1:7">
      <c r="A8" s="331">
        <v>1</v>
      </c>
      <c r="B8" s="369" t="s">
        <v>40</v>
      </c>
      <c r="C8" s="370">
        <v>420057758.84500003</v>
      </c>
      <c r="D8" s="370"/>
      <c r="E8" s="371">
        <v>420057758.84500003</v>
      </c>
      <c r="F8" s="20"/>
    </row>
    <row r="9" spans="1:7">
      <c r="A9" s="331">
        <v>2</v>
      </c>
      <c r="B9" s="369" t="s">
        <v>41</v>
      </c>
      <c r="C9" s="370">
        <v>1039477982.4915</v>
      </c>
      <c r="D9" s="370"/>
      <c r="E9" s="371">
        <v>1039477982.4915</v>
      </c>
      <c r="F9" s="20"/>
    </row>
    <row r="10" spans="1:7">
      <c r="A10" s="331">
        <v>3</v>
      </c>
      <c r="B10" s="369" t="s">
        <v>42</v>
      </c>
      <c r="C10" s="370">
        <v>1201978991.0899999</v>
      </c>
      <c r="D10" s="370"/>
      <c r="E10" s="371">
        <v>1201978991.0899999</v>
      </c>
      <c r="F10" s="20"/>
    </row>
    <row r="11" spans="1:7">
      <c r="A11" s="331">
        <v>4</v>
      </c>
      <c r="B11" s="369" t="s">
        <v>43</v>
      </c>
      <c r="C11" s="370">
        <v>303.24</v>
      </c>
      <c r="D11" s="370"/>
      <c r="E11" s="371">
        <v>303.24</v>
      </c>
      <c r="F11" s="20"/>
    </row>
    <row r="12" spans="1:7">
      <c r="A12" s="331">
        <v>5</v>
      </c>
      <c r="B12" s="369" t="s">
        <v>44</v>
      </c>
      <c r="C12" s="370">
        <v>1735336071.4218407</v>
      </c>
      <c r="D12" s="370"/>
      <c r="E12" s="371">
        <v>1735336071.4218407</v>
      </c>
      <c r="F12" s="20"/>
    </row>
    <row r="13" spans="1:7">
      <c r="A13" s="331">
        <v>6.1</v>
      </c>
      <c r="B13" s="372" t="s">
        <v>45</v>
      </c>
      <c r="C13" s="373">
        <v>7402455267.4399996</v>
      </c>
      <c r="D13" s="370">
        <v>0</v>
      </c>
      <c r="E13" s="371">
        <v>7402455267.4399996</v>
      </c>
      <c r="F13" s="20"/>
    </row>
    <row r="14" spans="1:7">
      <c r="A14" s="331">
        <v>6.2</v>
      </c>
      <c r="B14" s="374" t="s">
        <v>46</v>
      </c>
      <c r="C14" s="373">
        <v>-341367075.99259996</v>
      </c>
      <c r="D14" s="370"/>
      <c r="E14" s="371">
        <v>-341367075.99259996</v>
      </c>
      <c r="F14" s="20"/>
    </row>
    <row r="15" spans="1:7">
      <c r="A15" s="331">
        <v>6</v>
      </c>
      <c r="B15" s="369" t="s">
        <v>47</v>
      </c>
      <c r="C15" s="370">
        <v>7061088191.4473991</v>
      </c>
      <c r="D15" s="370">
        <v>0</v>
      </c>
      <c r="E15" s="371">
        <v>7061088191.4473991</v>
      </c>
      <c r="F15" s="20"/>
    </row>
    <row r="16" spans="1:7">
      <c r="A16" s="331">
        <v>7</v>
      </c>
      <c r="B16" s="369" t="s">
        <v>48</v>
      </c>
      <c r="C16" s="370">
        <v>81552941.1241</v>
      </c>
      <c r="D16" s="370"/>
      <c r="E16" s="371">
        <v>81552941.1241</v>
      </c>
      <c r="F16" s="20"/>
    </row>
    <row r="17" spans="1:7">
      <c r="A17" s="331">
        <v>8</v>
      </c>
      <c r="B17" s="369" t="s">
        <v>210</v>
      </c>
      <c r="C17" s="370">
        <v>102988868.09400001</v>
      </c>
      <c r="D17" s="370"/>
      <c r="E17" s="371">
        <v>102988868.09400001</v>
      </c>
      <c r="F17" s="332"/>
      <c r="G17" s="106"/>
    </row>
    <row r="18" spans="1:7">
      <c r="A18" s="331">
        <v>9</v>
      </c>
      <c r="B18" s="369" t="s">
        <v>49</v>
      </c>
      <c r="C18" s="370">
        <v>124550555.72</v>
      </c>
      <c r="D18" s="370">
        <v>14366364.18</v>
      </c>
      <c r="E18" s="371">
        <v>110184191.53999999</v>
      </c>
      <c r="F18" s="20"/>
      <c r="G18" s="106"/>
    </row>
    <row r="19" spans="1:7">
      <c r="A19" s="331">
        <v>10</v>
      </c>
      <c r="B19" s="369" t="s">
        <v>50</v>
      </c>
      <c r="C19" s="370">
        <v>358926639.73469996</v>
      </c>
      <c r="D19" s="370">
        <v>80357538.030000001</v>
      </c>
      <c r="E19" s="371">
        <v>278569101.70469999</v>
      </c>
      <c r="F19" s="20"/>
      <c r="G19" s="106"/>
    </row>
    <row r="20" spans="1:7">
      <c r="A20" s="331">
        <v>11</v>
      </c>
      <c r="B20" s="369" t="s">
        <v>51</v>
      </c>
      <c r="C20" s="370">
        <v>265899369.88039997</v>
      </c>
      <c r="D20" s="370"/>
      <c r="E20" s="371">
        <v>265899369.88039997</v>
      </c>
      <c r="F20" s="20"/>
    </row>
    <row r="21" spans="1:7" ht="26.25" thickBot="1">
      <c r="A21" s="200"/>
      <c r="B21" s="333" t="s">
        <v>369</v>
      </c>
      <c r="C21" s="260">
        <f>SUM(C8:C12, C15:C20)</f>
        <v>12391857673.088938</v>
      </c>
      <c r="D21" s="260">
        <f>SUM(D8:D12, D15:D20)</f>
        <v>94723902.210000008</v>
      </c>
      <c r="E21" s="375">
        <f>SUM(E8:E12, E15:E20)</f>
        <v>12297133770.878941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7"/>
      <c r="F25" s="5"/>
      <c r="G25" s="5"/>
    </row>
    <row r="26" spans="1:7" s="4" customFormat="1">
      <c r="B26" s="107"/>
      <c r="F26" s="5"/>
      <c r="G26" s="5"/>
    </row>
    <row r="27" spans="1:7" s="4" customFormat="1">
      <c r="B27" s="107"/>
      <c r="F27" s="5"/>
      <c r="G27" s="5"/>
    </row>
    <row r="28" spans="1:7" s="4" customFormat="1">
      <c r="B28" s="107"/>
      <c r="F28" s="5"/>
      <c r="G28" s="5"/>
    </row>
    <row r="29" spans="1:7" s="4" customFormat="1">
      <c r="B29" s="107"/>
      <c r="F29" s="5"/>
      <c r="G29" s="5"/>
    </row>
    <row r="30" spans="1:7" s="4" customFormat="1">
      <c r="B30" s="107"/>
      <c r="F30" s="5"/>
      <c r="G30" s="5"/>
    </row>
    <row r="31" spans="1:7" s="4" customFormat="1">
      <c r="B31" s="107"/>
      <c r="F31" s="5"/>
      <c r="G31" s="5"/>
    </row>
    <row r="32" spans="1:7" s="4" customFormat="1">
      <c r="B32" s="107"/>
      <c r="F32" s="5"/>
      <c r="G32" s="5"/>
    </row>
    <row r="33" spans="2:7" s="4" customFormat="1">
      <c r="B33" s="107"/>
      <c r="F33" s="5"/>
      <c r="G33" s="5"/>
    </row>
    <row r="34" spans="2:7" s="4" customFormat="1">
      <c r="B34" s="107"/>
      <c r="F34" s="5"/>
      <c r="G34" s="5"/>
    </row>
    <row r="35" spans="2:7" s="4" customFormat="1">
      <c r="B35" s="107"/>
      <c r="F35" s="5"/>
      <c r="G35" s="5"/>
    </row>
    <row r="36" spans="2:7" s="4" customFormat="1">
      <c r="B36" s="107"/>
      <c r="F36" s="5"/>
      <c r="G36" s="5"/>
    </row>
    <row r="37" spans="2:7" s="4" customFormat="1">
      <c r="B37" s="10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6" sqref="B26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" t="s">
        <v>459</v>
      </c>
    </row>
    <row r="2" spans="1:6" s="98" customFormat="1" ht="15.75" customHeight="1">
      <c r="A2" s="2" t="s">
        <v>36</v>
      </c>
      <c r="B2" s="435">
        <v>43190</v>
      </c>
      <c r="C2" s="4"/>
      <c r="D2" s="4"/>
      <c r="E2" s="4"/>
      <c r="F2" s="4"/>
    </row>
    <row r="3" spans="1:6" s="98" customFormat="1" ht="15.75" customHeight="1">
      <c r="C3" s="4"/>
      <c r="D3" s="4"/>
      <c r="E3" s="4"/>
      <c r="F3" s="4"/>
    </row>
    <row r="4" spans="1:6" s="98" customFormat="1" ht="13.5" thickBot="1">
      <c r="A4" s="98" t="s">
        <v>90</v>
      </c>
      <c r="B4" s="334" t="s">
        <v>346</v>
      </c>
      <c r="C4" s="99" t="s">
        <v>78</v>
      </c>
      <c r="D4" s="4"/>
      <c r="E4" s="4"/>
      <c r="F4" s="4"/>
    </row>
    <row r="5" spans="1:6">
      <c r="A5" s="265">
        <v>1</v>
      </c>
      <c r="B5" s="335" t="s">
        <v>368</v>
      </c>
      <c r="C5" s="266">
        <v>12297133770.878941</v>
      </c>
    </row>
    <row r="6" spans="1:6" s="267" customFormat="1">
      <c r="A6" s="108">
        <v>2.1</v>
      </c>
      <c r="B6" s="262" t="s">
        <v>347</v>
      </c>
      <c r="C6" s="188">
        <v>1040638661.6267</v>
      </c>
    </row>
    <row r="7" spans="1:6" s="83" customFormat="1" outlineLevel="1">
      <c r="A7" s="77">
        <v>2.2000000000000002</v>
      </c>
      <c r="B7" s="78" t="s">
        <v>348</v>
      </c>
      <c r="C7" s="268">
        <v>148974417.27689999</v>
      </c>
    </row>
    <row r="8" spans="1:6" s="83" customFormat="1" ht="25.5">
      <c r="A8" s="77">
        <v>3</v>
      </c>
      <c r="B8" s="263" t="s">
        <v>349</v>
      </c>
      <c r="C8" s="269">
        <f>SUM(C5:C7)</f>
        <v>13486746849.782539</v>
      </c>
    </row>
    <row r="9" spans="1:6" s="267" customFormat="1">
      <c r="A9" s="108">
        <v>4</v>
      </c>
      <c r="B9" s="110" t="s">
        <v>93</v>
      </c>
      <c r="C9" s="188">
        <v>137744211.07247847</v>
      </c>
    </row>
    <row r="10" spans="1:6" s="83" customFormat="1" outlineLevel="1">
      <c r="A10" s="77">
        <v>5.0999999999999996</v>
      </c>
      <c r="B10" s="78" t="s">
        <v>350</v>
      </c>
      <c r="C10" s="268">
        <v>-595261755.83982015</v>
      </c>
    </row>
    <row r="11" spans="1:6" s="83" customFormat="1" outlineLevel="1">
      <c r="A11" s="77">
        <v>5.2</v>
      </c>
      <c r="B11" s="78" t="s">
        <v>351</v>
      </c>
      <c r="C11" s="268">
        <v>-145994928.931362</v>
      </c>
    </row>
    <row r="12" spans="1:6" s="83" customFormat="1">
      <c r="A12" s="77">
        <v>6</v>
      </c>
      <c r="B12" s="261" t="s">
        <v>92</v>
      </c>
      <c r="C12" s="268">
        <v>0</v>
      </c>
    </row>
    <row r="13" spans="1:6" s="83" customFormat="1" ht="13.5" thickBot="1">
      <c r="A13" s="79">
        <v>7</v>
      </c>
      <c r="B13" s="264" t="s">
        <v>297</v>
      </c>
      <c r="C13" s="270">
        <f>SUM(C8:C12)</f>
        <v>12883234376.083836</v>
      </c>
    </row>
    <row r="15" spans="1:6">
      <c r="A15" s="285"/>
      <c r="B15" s="285"/>
    </row>
    <row r="16" spans="1:6">
      <c r="A16" s="285"/>
      <c r="B16" s="285"/>
    </row>
    <row r="17" spans="1:5" ht="15">
      <c r="A17" s="280"/>
      <c r="B17" s="281"/>
      <c r="C17" s="285"/>
      <c r="D17" s="285"/>
      <c r="E17" s="285"/>
    </row>
    <row r="18" spans="1:5" ht="15">
      <c r="A18" s="286"/>
      <c r="B18" s="287"/>
      <c r="C18" s="285"/>
      <c r="D18" s="285"/>
      <c r="E18" s="285"/>
    </row>
    <row r="19" spans="1:5">
      <c r="A19" s="288"/>
      <c r="B19" s="282"/>
      <c r="C19" s="285"/>
      <c r="D19" s="285"/>
      <c r="E19" s="285"/>
    </row>
    <row r="20" spans="1:5">
      <c r="A20" s="289"/>
      <c r="B20" s="283"/>
      <c r="C20" s="285"/>
      <c r="D20" s="285"/>
      <c r="E20" s="285"/>
    </row>
    <row r="21" spans="1:5">
      <c r="A21" s="289"/>
      <c r="B21" s="287"/>
      <c r="C21" s="285"/>
      <c r="D21" s="285"/>
      <c r="E21" s="285"/>
    </row>
    <row r="22" spans="1:5">
      <c r="A22" s="288"/>
      <c r="B22" s="284"/>
      <c r="C22" s="285"/>
      <c r="D22" s="285"/>
      <c r="E22" s="285"/>
    </row>
    <row r="23" spans="1:5">
      <c r="A23" s="289"/>
      <c r="B23" s="283"/>
      <c r="C23" s="285"/>
      <c r="D23" s="285"/>
      <c r="E23" s="285"/>
    </row>
    <row r="24" spans="1:5">
      <c r="A24" s="289"/>
      <c r="B24" s="283"/>
      <c r="C24" s="285"/>
      <c r="D24" s="285"/>
      <c r="E24" s="285"/>
    </row>
    <row r="25" spans="1:5">
      <c r="A25" s="289"/>
      <c r="B25" s="290"/>
      <c r="C25" s="285"/>
      <c r="D25" s="285"/>
      <c r="E25" s="285"/>
    </row>
    <row r="26" spans="1:5">
      <c r="A26" s="289"/>
      <c r="B26" s="287"/>
      <c r="C26" s="285"/>
      <c r="D26" s="285"/>
      <c r="E26" s="285"/>
    </row>
    <row r="27" spans="1:5">
      <c r="A27" s="285"/>
      <c r="B27" s="291"/>
      <c r="C27" s="285"/>
      <c r="D27" s="285"/>
      <c r="E27" s="285"/>
    </row>
    <row r="28" spans="1:5">
      <c r="A28" s="285"/>
      <c r="B28" s="291"/>
      <c r="C28" s="285"/>
      <c r="D28" s="285"/>
      <c r="E28" s="285"/>
    </row>
    <row r="29" spans="1:5">
      <c r="A29" s="285"/>
      <c r="B29" s="291"/>
      <c r="C29" s="285"/>
      <c r="D29" s="285"/>
      <c r="E29" s="285"/>
    </row>
    <row r="30" spans="1:5">
      <c r="A30" s="285"/>
      <c r="B30" s="291"/>
      <c r="C30" s="285"/>
      <c r="D30" s="285"/>
      <c r="E30" s="285"/>
    </row>
    <row r="31" spans="1:5">
      <c r="A31" s="285"/>
      <c r="B31" s="291"/>
      <c r="C31" s="285"/>
      <c r="D31" s="285"/>
      <c r="E31" s="285"/>
    </row>
    <row r="32" spans="1:5">
      <c r="A32" s="285"/>
      <c r="B32" s="291"/>
      <c r="C32" s="285"/>
      <c r="D32" s="285"/>
      <c r="E32" s="285"/>
    </row>
    <row r="33" spans="1:5">
      <c r="A33" s="285"/>
      <c r="B33" s="291"/>
      <c r="C33" s="285"/>
      <c r="D33" s="285"/>
      <c r="E33" s="28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1.xml"/><Relationship Id="rId1" Type="http://schemas.openxmlformats.org/package/2006/relationships/digital-signature/signature" Target="sig2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y24dHMLi5BTZRTpjFIarQqYPV30=</DigestValue>
    </Reference>
    <Reference URI="#idOfficeObject" Type="http://www.w3.org/2000/09/xmldsig#Object">
      <DigestMethod Algorithm="http://www.w3.org/2000/09/xmldsig#sha1"/>
      <DigestValue>4b22PX+ZtJ3qfGTRsCRP/3Lv3j0=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U2513JcboS4hKJGfNqPtF7EM3mM=</DigestValue>
    </Reference>
  </SignedInfo>
  <SignatureValue>GljtHgpE0DZ3f85mYwDFrCvT55p4/RCwGxeLNwVEpSiVnL+SsSuDX7r1yqWtQ+5zP18O7abRvXix
UUh9utkehL7QmA05vJgxnzuflWNFlwLQ7do+JdMTbBnTWUmUyfKTNwszPitNVdD+VAYgNT6dMQtw
+eZMlRQp0FtndkDYwSjY4Nv7m5Es977v9jn9QHZg6EhXiGt9fpcqqUGtGV+IurdHuD0uVHDRafwG
0lNcAzvPq67uA67UPEB5yM3Zt8/BYN6o3/M4TpvQ9v5v7GlyHwibRmklQQ02xGIJIoBAPm241ReC
m80rnqyQTS79X04amBAuMHJQHIn+XjneHKMpuQ==</SignatureValue>
  <KeyInfo>
    <X509Data>
      <X509Certificate>MIIGQDCCBSigAwIBAgIKe1tkvQACAAAc2jANBgkqhkiG9w0BAQsFADBKMRIwEAYKCZImiZPyLGQB
GRYCZ2UxEzARBgoJkiaJk/IsZAEZFgNuYmcxHzAdBgNVBAMTFk5CRyBDbGFzcyAyIElOVCBTdWIg
Q0EwHhcNMTcwMjE1MTAwMTU2WhcNMTkwMjE1MTAwMTU2WjA+MRwwGgYDVQQKExNKU0MgQmFuayBP
ZiBHZW9yZ2lhMR4wHAYDVQQDExVCQkcgLSBUYXRvIFRvbWFzaHZpbGkwggEiMA0GCSqGSIb3DQEB
AQUAA4IBDwAwggEKAoIBAQDprCJK8ja94EJpYJ08M2LfcWia1z1RA0mGsRTQddTUQL3sjRZmPFEp
eR7BYC0qlrVMl/kwYdN4vLWju3KULIoi8WSXK0eg52SC3kFNCHW2ePDNJMY+GO3XkfkHBcCyqSUf
e3l1gw8CsxqjjVPEICk2HC60UW59udxoNtnJ6Jg6Q0qJPEVTJaIQdxmTNZgEw7TMtr4LfxE//JDk
LtHoD64mCgsPlhsbm3hTvRdUW8ra5i5hipytHYBAkSRt+Jf++xFfgCrHbkm54W/XCkorFRIMSyQj
+chQgOrAeyDPCGP91+9gQdgnbis5bRzzk8VHoET2V5tvdSuZmE5Vvxthz/5XAgMBAAGjggMyMIID
LjA8BgkrBgEEAYI3FQcELzAtBiUrBgEEAYI3FQjmsmCDjfVEhoGZCYO4oUqDvoRxBIPEkTOEg4hd
AgFkAgEdMB0GA1UdJQQWMBQGCCsGAQUFBwMCBggrBgEFBQcDBDALBgNVHQ8EBAMCB4AwJwYJKwYB
BAGCNxUKBBowGDAKBggrBgEFBQcDAjAKBggrBgEFBQcDBDAdBgNVHQ4EFgQUU8Fk2vOfyl3iQ9Xp
M9YAE3PPag8wHwYDVR0jBBgwFoAUwy7SL/BMLxnCJ4L89i6sarBJz8EwggElBgNVHR8EggEcMIIB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MjBTdWIlMjBDQSgyKS5jcnQwDQYJKoZIhvcNAQELBQADggEBAFm77Lj2mp4JjnPOqSCwPyjDt2p1
FD0W5LGcjnJeQ1PS/gtY7oXEsnxkCiclElD29PdQ6TFCnfPovNpsMmiXTdAFFQkh6yJ5dz8XwN9n
qSLoXiZAuTnszfisFe4iqSYkq2laVUDsXZDqB0spavbWfUDvsqWs53j1XzurG56Y1+obNKzKaZmi
zmKEC3XXxlECzDk1tTnSshCJrlyvqw8AJpbtZrBTupC/cMiHBuxzQWLA62A/zuSmA8qxb6687aU7
KPk3QX1bbWu2hxB/RTiXQhjVVMktu8PiAcQRjOQKlFuGYy1ibSTe7rJTP2kQfe0Obuo+y2T2A1HS
1v82n0qlEjM=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l3KBf9Ovn9ISPcNIXAE7L2p78v8=</DigestValue>
      </Reference>
      <Reference URI="/xl/calcChain.xml?ContentType=application/vnd.openxmlformats-officedocument.spreadsheetml.calcChain+xml">
        <DigestMethod Algorithm="http://www.w3.org/2000/09/xmldsig#sha1"/>
        <DigestValue>3lmZq7bd+7cOKXwz89wfjfnyia4=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x+EKc1pliy1VgFfUPLcEo/lWyXg=</DigestValue>
      </Reference>
      <Reference URI="/xl/worksheets/sheet8.xml?ContentType=application/vnd.openxmlformats-officedocument.spreadsheetml.worksheet+xml">
        <DigestMethod Algorithm="http://www.w3.org/2000/09/xmldsig#sha1"/>
        <DigestValue>vjL2dwgTiWmNYVRBKtArGhggPsg=</DigestValue>
      </Reference>
      <Reference URI="/xl/worksheets/sheet7.xml?ContentType=application/vnd.openxmlformats-officedocument.spreadsheetml.worksheet+xml">
        <DigestMethod Algorithm="http://www.w3.org/2000/09/xmldsig#sha1"/>
        <DigestValue>yZILUHWqHcd5MIxsmgTIF8m5ieM=</DigestValue>
      </Reference>
      <Reference URI="/xl/worksheets/sheet6.xml?ContentType=application/vnd.openxmlformats-officedocument.spreadsheetml.worksheet+xml">
        <DigestMethod Algorithm="http://www.w3.org/2000/09/xmldsig#sha1"/>
        <DigestValue>kns3Br6VoQ476BE7d6MsYyT9ny4=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G7YyQaCsXKY334dXMgVbwvgSwes=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vpVa4blQQSrif+X9eAYRdFfyers=</DigestValue>
      </Reference>
      <Reference URI="/xl/worksheets/sheet5.xml?ContentType=application/vnd.openxmlformats-officedocument.spreadsheetml.worksheet+xml">
        <DigestMethod Algorithm="http://www.w3.org/2000/09/xmldsig#sha1"/>
        <DigestValue>ocSlic+bBNePYS3mH8q4NxLDGGQ=</DigestValue>
      </Reference>
      <Reference URI="/xl/worksheets/sheet11.xml?ContentType=application/vnd.openxmlformats-officedocument.spreadsheetml.worksheet+xml">
        <DigestMethod Algorithm="http://www.w3.org/2000/09/xmldsig#sha1"/>
        <DigestValue>u1q/7q72JXpYkEuz8BzxmLyd/PM=</DigestValue>
      </Reference>
      <Reference URI="/xl/worksheets/sheet2.xml?ContentType=application/vnd.openxmlformats-officedocument.spreadsheetml.worksheet+xml">
        <DigestMethod Algorithm="http://www.w3.org/2000/09/xmldsig#sha1"/>
        <DigestValue>pbW2IxUw8jH2oKX8rfjC11GA2qg=</DigestValue>
      </Reference>
      <Reference URI="/xl/worksheets/sheet12.xml?ContentType=application/vnd.openxmlformats-officedocument.spreadsheetml.worksheet+xml">
        <DigestMethod Algorithm="http://www.w3.org/2000/09/xmldsig#sha1"/>
        <DigestValue>q+1fl9Nx+hKfd70THnZgEiRiEeI=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24YejrXIcdvpbTD1D9cTznILWt0=</DigestValue>
      </Reference>
      <Reference URI="/xl/sharedStrings.xml?ContentType=application/vnd.openxmlformats-officedocument.spreadsheetml.sharedStrings+xml">
        <DigestMethod Algorithm="http://www.w3.org/2000/09/xmldsig#sha1"/>
        <DigestValue>whXu8YfHKOviH5uz9+9VoCB6p5g=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l7qG22fYmqWf1RDAwFUf00HNP2Q=</DigestValue>
      </Reference>
      <Reference URI="/xl/worksheets/sheet3.xml?ContentType=application/vnd.openxmlformats-officedocument.spreadsheetml.worksheet+xml">
        <DigestMethod Algorithm="http://www.w3.org/2000/09/xmldsig#sha1"/>
        <DigestValue>QxsHWEYfT+wZz3XRfnqn0KeMon4=</DigestValue>
      </Reference>
      <Reference URI="/xl/worksheets/sheet14.xml?ContentType=application/vnd.openxmlformats-officedocument.spreadsheetml.worksheet+xml">
        <DigestMethod Algorithm="http://www.w3.org/2000/09/xmldsig#sha1"/>
        <DigestValue>UQ1szAgqdqdDQhbNeTKmKBQQGe8=</DigestValue>
      </Reference>
      <Reference URI="/xl/worksheets/sheet15.xml?ContentType=application/vnd.openxmlformats-officedocument.spreadsheetml.worksheet+xml">
        <DigestMethod Algorithm="http://www.w3.org/2000/09/xmldsig#sha1"/>
        <DigestValue>lDw+FZG+9Fx+K+TjJ/G23kE1Sgg=</DigestValue>
      </Reference>
      <Reference URI="/xl/worksheets/sheet16.xml?ContentType=application/vnd.openxmlformats-officedocument.spreadsheetml.worksheet+xml">
        <DigestMethod Algorithm="http://www.w3.org/2000/09/xmldsig#sha1"/>
        <DigestValue>CEWIWd++6Ikr5IY+a8nOez6pXb0=</DigestValue>
      </Reference>
      <Reference URI="/xl/worksheets/sheet4.xml?ContentType=application/vnd.openxmlformats-officedocument.spreadsheetml.worksheet+xml">
        <DigestMethod Algorithm="http://www.w3.org/2000/09/xmldsig#sha1"/>
        <DigestValue>sdMY9mt5rtOmFcdEljrDEPvZ4Gs=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2018-04-30T11:45:05Z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2018-04-30T11:45:05Z</xd:SigningTime>
          <xd:SigningCertificate>
            <xd:Cert>
              <xd:CertDigest>
                <DigestMethod Algorithm="http://www.w3.org/2000/09/xmldsig#sha1"/>
                <DigestValue>Mi+dhQHLtPpT+In/5RJDoCiqoRo=</DigestValue>
              </xd:CertDigest>
              <xd:IssuerSerial>
                <X509IssuerName>CN=NBG Class 2 INT Sub CA, DC=nbg, DC=ge</X509IssuerName>
                <X509SerialNumber>582536990061856911531226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R8zmI9BOmy8a0PHX2lpagjAHw/4=</DigestValue>
    </Reference>
    <Reference URI="#idOfficeObject" Type="http://www.w3.org/2000/09/xmldsig#Object">
      <DigestMethod Algorithm="http://www.w3.org/2000/09/xmldsig#sha1"/>
      <DigestValue>4b22PX+ZtJ3qfGTRsCRP/3Lv3j0=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K9HVkhyo2UXzzbpKQbHPGE85MZo=</DigestValue>
    </Reference>
  </SignedInfo>
  <SignatureValue>6FiEEQYXP4T+9dfDb19bFPkkf+SeJIC1dW31ICgB1DYcXVFIApUU+eJ0h/7ARVS0Kr9O1IuZD8B6
TgiWmatuM17nWf2I/mkJikBONJO12rMIXq3LefJKozivjRQDaTO92oZ7ZGu9VItTUBwc7u9qcVJ7
a5LEQokqsQzj0nE5ynRs90mCqWsk7LOjMVjLuyvMswndE4Z8vUDvPn8LkkgtQ+VRnAMjfQHMmh0X
cdyLYzW/LV7CGUz4OO1JOs8TwQq+JeN3hld+ZqnQRivW9QcpPLXEH4FS5VxaHO8Tt7kbPvN58jf+
ptnWVWhW95uXQLQAQbZ16CVFoqCEiaBjbeMtfA==</SignatureValue>
  <KeyInfo>
    <X509Data>
      <X509Certificate>MIIGQDCCBSigAwIBAgIKe9Km9gACAABDWDANBgkqhkiG9w0BAQsFADBKMRIwEAYKCZImiZPyLGQB
GRYCZ2UxEzARBgoJkiaJk/IsZAEZFgNuYmcxHzAdBgNVBAMTFk5CRyBDbGFzcyAyIElOVCBTdWIg
Q0EwHhcNMTcxMDE4MDgzMTIxWhcNMTkxMDE4MDgzMTIxWjA+MRwwGgYDVQQKExNKU0MgQmFuayBP
ZiBHZW9yZ2lhMR4wHAYDVQQDExVCQkcgLSBEYXZpZCBUc2lrbGF1cmkwggEiMA0GCSqGSIb3DQEB
AQUAA4IBDwAwggEKAoIBAQDouGWMmJ7N7zbFPUSQEjQ1Nxm5R2SOfh/+P1T9vvYjms5zy92gBvO7
Rwxd1If4wmzBcM20TvYXo6hUUyVvYNLBxJ0fbJSz1TYXlrWcaKAt9NBSzLh6sw3CsOHGiQqDgmrD
xtvIpEVLxMXoFmY4/wZdSnMWu5hEXLByCAYjU6R9JkbqokS8gbT51SHi8a/ZdOx0Nxh86yQ7DArw
zcP3deF1yFwy7PNZ7+pckkHFe2lGELgpyOmTE3l548E8DVz4ZLjyLRqTY3VYu6JzvkrJM/vEvcbW
X/3y2UyYI6W3iXf2fcBXqF+faTteV70fAKSdBKYp8DMVylhyZ+yW4C45xS4fAgMBAAGjggMyMIID
LjA8BgkrBgEEAYI3FQcELzAtBiUrBgEEAYI3FQjmsmCDjfVEhoGZCYO4oUqDvoRxBIPEkTOEg4hd
AgFkAgEdMB0GA1UdJQQWMBQGCCsGAQUFBwMCBggrBgEFBQcDBDALBgNVHQ8EBAMCB4AwJwYJKwYB
BAGCNxUKBBowGDAKBggrBgEFBQcDAjAKBggrBgEFBQcDBDAdBgNVHQ4EFgQUOsjYtIWCH89hfC+x
oUGYoSIr/wgwHwYDVR0jBBgwFoAUwy7SL/BMLxnCJ4L89i6sarBJz8EwggElBgNVHR8EggEcMIIB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MjBTdWIlMjBDQSgyKS5jcnQwDQYJKoZIhvcNAQELBQADggEBALAQzNlrfI6omXrn5+UqBb6m3oSp
bUXpiOIt1hcaliedpFfzrJ4UfHkTd19DbNjKrvZ6NJpy6pqUoQLkIzbkCOxwwFs3TQhGWadANGi6
p2sb7NOasSgu1yx6pj2lyqPPZcZDViiFMqUSZ2ysyKYDdpxb3KBE3SKIlFJElL9WnTrPfeAF+A5b
JlltrOaXC1KIwuh6ARd2ZiMy26WsZ+AfnGkJ2IeK2dwhzLQogXFvWbiQWO0/KIZFHOLp7tsnm6jG
4r7DDJthMfPjQM39N/rgNe0L3NbnAZ15Uf3oRl/oPgHcGaf5FwSn0CQcPtFYWxSrBbirIpnVG2uQ
ScIRvNwaCc4=</X509Certificate>
    </X509Data>
  </KeyInfo>
  <Object xmlns:mdssi="http://schemas.openxmlformats.org/package/2006/digital-signature" Id="idPackageObject">
    <Manifest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styles.xml?ContentType=application/vnd.openxmlformats-officedocument.spreadsheetml.styles+xml">
        <DigestMethod Algorithm="http://www.w3.org/2000/09/xmldsig#sha1"/>
        <DigestValue>l3KBf9Ovn9ISPcNIXAE7L2p78v8=</DigestValue>
      </Reference>
      <Reference URI="/xl/calcChain.xml?ContentType=application/vnd.openxmlformats-officedocument.spreadsheetml.calcChain+xml">
        <DigestMethod Algorithm="http://www.w3.org/2000/09/xmldsig#sha1"/>
        <DigestValue>3lmZq7bd+7cOKXwz89wfjfnyia4=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7.xml?ContentType=application/vnd.openxmlformats-officedocument.spreadsheetml.worksheet+xml">
        <DigestMethod Algorithm="http://www.w3.org/2000/09/xmldsig#sha1"/>
        <DigestValue>x+EKc1pliy1VgFfUPLcEo/lWyXg=</DigestValue>
      </Reference>
      <Reference URI="/xl/worksheets/sheet8.xml?ContentType=application/vnd.openxmlformats-officedocument.spreadsheetml.worksheet+xml">
        <DigestMethod Algorithm="http://www.w3.org/2000/09/xmldsig#sha1"/>
        <DigestValue>vjL2dwgTiWmNYVRBKtArGhggPsg=</DigestValue>
      </Reference>
      <Reference URI="/xl/worksheets/sheet7.xml?ContentType=application/vnd.openxmlformats-officedocument.spreadsheetml.worksheet+xml">
        <DigestMethod Algorithm="http://www.w3.org/2000/09/xmldsig#sha1"/>
        <DigestValue>yZILUHWqHcd5MIxsmgTIF8m5ieM=</DigestValue>
      </Reference>
      <Reference URI="/xl/worksheets/sheet6.xml?ContentType=application/vnd.openxmlformats-officedocument.spreadsheetml.worksheet+xml">
        <DigestMethod Algorithm="http://www.w3.org/2000/09/xmldsig#sha1"/>
        <DigestValue>kns3Br6VoQ476BE7d6MsYyT9ny4=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G7YyQaCsXKY334dXMgVbwvgSwes=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jcabjNC3vb9MoTaOwAmEcttowiM=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iOUdri0DrHYIo5Tw3Wqktoik9TI=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vpVa4blQQSrif+X9eAYRdFfyers=</DigestValue>
      </Reference>
      <Reference URI="/xl/worksheets/sheet5.xml?ContentType=application/vnd.openxmlformats-officedocument.spreadsheetml.worksheet+xml">
        <DigestMethod Algorithm="http://www.w3.org/2000/09/xmldsig#sha1"/>
        <DigestValue>ocSlic+bBNePYS3mH8q4NxLDGGQ=</DigestValue>
      </Reference>
      <Reference URI="/xl/worksheets/sheet11.xml?ContentType=application/vnd.openxmlformats-officedocument.spreadsheetml.worksheet+xml">
        <DigestMethod Algorithm="http://www.w3.org/2000/09/xmldsig#sha1"/>
        <DigestValue>u1q/7q72JXpYkEuz8BzxmLyd/PM=</DigestValue>
      </Reference>
      <Reference URI="/xl/worksheets/sheet2.xml?ContentType=application/vnd.openxmlformats-officedocument.spreadsheetml.worksheet+xml">
        <DigestMethod Algorithm="http://www.w3.org/2000/09/xmldsig#sha1"/>
        <DigestValue>pbW2IxUw8jH2oKX8rfjC11GA2qg=</DigestValue>
      </Reference>
      <Reference URI="/xl/worksheets/sheet12.xml?ContentType=application/vnd.openxmlformats-officedocument.spreadsheetml.worksheet+xml">
        <DigestMethod Algorithm="http://www.w3.org/2000/09/xmldsig#sha1"/>
        <DigestValue>q+1fl9Nx+hKfd70THnZgEiRiEeI=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1.xml?ContentType=application/vnd.openxmlformats-officedocument.spreadsheetml.worksheet+xml">
        <DigestMethod Algorithm="http://www.w3.org/2000/09/xmldsig#sha1"/>
        <DigestValue>24YejrXIcdvpbTD1D9cTznILWt0=</DigestValue>
      </Reference>
      <Reference URI="/xl/sharedStrings.xml?ContentType=application/vnd.openxmlformats-officedocument.spreadsheetml.sharedStrings+xml">
        <DigestMethod Algorithm="http://www.w3.org/2000/09/xmldsig#sha1"/>
        <DigestValue>whXu8YfHKOviH5uz9+9VoCB6p5g=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3.xml?ContentType=application/vnd.openxmlformats-officedocument.spreadsheetml.worksheet+xml">
        <DigestMethod Algorithm="http://www.w3.org/2000/09/xmldsig#sha1"/>
        <DigestValue>l7qG22fYmqWf1RDAwFUf00HNP2Q=</DigestValue>
      </Reference>
      <Reference URI="/xl/worksheets/sheet3.xml?ContentType=application/vnd.openxmlformats-officedocument.spreadsheetml.worksheet+xml">
        <DigestMethod Algorithm="http://www.w3.org/2000/09/xmldsig#sha1"/>
        <DigestValue>QxsHWEYfT+wZz3XRfnqn0KeMon4=</DigestValue>
      </Reference>
      <Reference URI="/xl/worksheets/sheet14.xml?ContentType=application/vnd.openxmlformats-officedocument.spreadsheetml.worksheet+xml">
        <DigestMethod Algorithm="http://www.w3.org/2000/09/xmldsig#sha1"/>
        <DigestValue>UQ1szAgqdqdDQhbNeTKmKBQQGe8=</DigestValue>
      </Reference>
      <Reference URI="/xl/worksheets/sheet15.xml?ContentType=application/vnd.openxmlformats-officedocument.spreadsheetml.worksheet+xml">
        <DigestMethod Algorithm="http://www.w3.org/2000/09/xmldsig#sha1"/>
        <DigestValue>lDw+FZG+9Fx+K+TjJ/G23kE1Sgg=</DigestValue>
      </Reference>
      <Reference URI="/xl/worksheets/sheet16.xml?ContentType=application/vnd.openxmlformats-officedocument.spreadsheetml.worksheet+xml">
        <DigestMethod Algorithm="http://www.w3.org/2000/09/xmldsig#sha1"/>
        <DigestValue>CEWIWd++6Ikr5IY+a8nOez6pXb0=</DigestValue>
      </Reference>
      <Reference URI="/xl/worksheets/sheet4.xml?ContentType=application/vnd.openxmlformats-officedocument.spreadsheetml.worksheet+xml">
        <DigestMethod Algorithm="http://www.w3.org/2000/09/xmldsig#sha1"/>
        <DigestValue>sdMY9mt5rtOmFcdEljrDEPvZ4Gs=</DigestValue>
      </Reference>
      <Reference URI="/xl/workbook.xml?ContentType=application/vnd.openxmlformats-officedocument.spreadsheetml.sheet.main+xml">
        <DigestMethod Algorithm="http://www.w3.org/2000/09/xmldsig#sha1"/>
        <DigestValue>l6WhsaaHfrvX2z2M/Up8VDN5zco=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QOJWOGL0aTUq7DRCqKq/shSZMHw=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1j+bOQEyFo8EGAv2ejxMv8x5Mxk=</DigestValue>
      </Reference>
    </Manifest>
    <SignatureProperties>
      <SignatureProperty Id="idSignatureTime" Target="#idPackageSignature">
        <mdssi:SignatureTime>
          <mdssi:Format>YYYY-MM-DDThh:mm:ssTZD</mdssi:Format>
          <mdssi:Value>2018-04-30T12:51:09Z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PE1-BBG-QQ-20180331</SignatureComments>
          <WindowsVersion>6.1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2018-04-30T12:51:09Z</xd:SigningTime>
          <xd:SigningCertificate>
            <xd:Cert>
              <xd:CertDigest>
                <DigestMethod Algorithm="http://www.w3.org/2000/09/xmldsig#sha1"/>
                <DigestValue>HZPUMxuDdRLcDOJFQP1R56ITiEo=</DigestValue>
              </xd:CertDigest>
              <xd:IssuerSerial>
                <X509IssuerName>CN=NBG Class 2 INT Sub CA, DC=nbg, DC=ge</X509IssuerName>
                <X509SerialNumber>584736924451908523934552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2018-05-04T09:42:36Z</dcterms:modified>
</cp:coreProperties>
</file>