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0" documentId="13_ncr:1_{AF3C990A-8FA6-46B7-907B-FAE5426EC488}" xr6:coauthVersionLast="47" xr6:coauthVersionMax="47" xr10:uidLastSave="{00000000-0000-0000-0000-000000000000}"/>
  <bookViews>
    <workbookView xWindow="-108" yWindow="-108" windowWidth="23256" windowHeight="12456" tabRatio="919" firstSheet="23" activeTab="28"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state="hidden" r:id="rId12"/>
    <sheet name="9.3. MREL2" sheetId="122" state="hidden"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9" i="108" l="1"/>
  <c r="F69" i="108"/>
  <c r="H69" i="108" s="1"/>
  <c r="G68" i="108"/>
  <c r="F68" i="108"/>
  <c r="G63" i="108"/>
  <c r="F63" i="108"/>
  <c r="D7" i="92"/>
  <c r="D6" i="92" s="1"/>
  <c r="E7" i="92"/>
  <c r="E6" i="92" s="1"/>
  <c r="D8" i="92"/>
  <c r="E8" i="92"/>
  <c r="D9" i="92"/>
  <c r="E9" i="92"/>
  <c r="F6" i="123" l="1"/>
  <c r="E6" i="123"/>
  <c r="D6" i="123"/>
  <c r="C6" i="123"/>
  <c r="B1" i="92"/>
  <c r="B2" i="92"/>
  <c r="E34" i="92"/>
  <c r="C13" i="95" s="1"/>
  <c r="Q33" i="92"/>
  <c r="I33" i="92"/>
  <c r="Q32" i="92"/>
  <c r="I32" i="92"/>
  <c r="Q31" i="92"/>
  <c r="I31" i="92"/>
  <c r="I30" i="92"/>
  <c r="Q29" i="92"/>
  <c r="I29" i="92"/>
  <c r="Q28" i="92"/>
  <c r="I28" i="92"/>
  <c r="Q27" i="92"/>
  <c r="Q26" i="92" s="1"/>
  <c r="I27" i="92"/>
  <c r="I26" i="92"/>
  <c r="Q25" i="92"/>
  <c r="I25" i="92"/>
  <c r="Q24" i="92"/>
  <c r="I24" i="92"/>
  <c r="Q23" i="92"/>
  <c r="I23" i="92"/>
  <c r="I22" i="92"/>
  <c r="Q21" i="92"/>
  <c r="I21" i="92"/>
  <c r="Q20" i="92"/>
  <c r="I20" i="92"/>
  <c r="Q19" i="92"/>
  <c r="Q18" i="92" s="1"/>
  <c r="I19" i="92"/>
  <c r="I18" i="92"/>
  <c r="Q17" i="92"/>
  <c r="I17" i="92"/>
  <c r="Q16" i="92"/>
  <c r="I16" i="92"/>
  <c r="Q15" i="92"/>
  <c r="Q14" i="92" s="1"/>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I8" i="92" s="1"/>
  <c r="C8" i="92"/>
  <c r="P7" i="92"/>
  <c r="O7" i="92"/>
  <c r="O6" i="92" s="1"/>
  <c r="N7" i="92"/>
  <c r="M7" i="92"/>
  <c r="M6" i="92" s="1"/>
  <c r="M34" i="92" s="1"/>
  <c r="L7" i="92"/>
  <c r="K7" i="92"/>
  <c r="J7" i="92"/>
  <c r="G7" i="92"/>
  <c r="F7" i="92"/>
  <c r="C7" i="92"/>
  <c r="C6" i="92" s="1"/>
  <c r="C34" i="92" s="1"/>
  <c r="O34" i="92"/>
  <c r="D34" i="92"/>
  <c r="B2" i="123"/>
  <c r="B1" i="123"/>
  <c r="Q8" i="92" l="1"/>
  <c r="G6" i="92"/>
  <c r="G34" i="92" s="1"/>
  <c r="I9" i="92"/>
  <c r="J6" i="92"/>
  <c r="J34" i="92" s="1"/>
  <c r="K6" i="92"/>
  <c r="K34" i="92" s="1"/>
  <c r="Q30" i="92"/>
  <c r="N6" i="92"/>
  <c r="N34" i="92" s="1"/>
  <c r="P6" i="92"/>
  <c r="P34" i="92" s="1"/>
  <c r="L6" i="92"/>
  <c r="L34" i="92" s="1"/>
  <c r="Q22" i="92"/>
  <c r="I7" i="92"/>
  <c r="I6" i="92" s="1"/>
  <c r="F6" i="92"/>
  <c r="F34" i="92" s="1"/>
  <c r="C10" i="95" s="1"/>
  <c r="Q10" i="92"/>
  <c r="Q9" i="92"/>
  <c r="Q7" i="92"/>
  <c r="C11" i="95" l="1"/>
  <c r="I34" i="92"/>
  <c r="C12" i="95" s="1"/>
  <c r="C14" i="95" s="1"/>
  <c r="Q6" i="92"/>
  <c r="Q34" i="92" s="1"/>
  <c r="G38" i="110"/>
  <c r="F38" i="110"/>
  <c r="E38" i="110" l="1"/>
  <c r="A2" i="121" l="1"/>
  <c r="A1" i="121"/>
  <c r="E12" i="122"/>
  <c r="D12" i="122"/>
  <c r="C12" i="122"/>
  <c r="B12" i="122"/>
  <c r="F12" i="122" s="1"/>
  <c r="E11" i="122"/>
  <c r="D11" i="122"/>
  <c r="F11" i="122" s="1"/>
  <c r="C11" i="122"/>
  <c r="B11" i="122"/>
  <c r="E10" i="122"/>
  <c r="D10" i="122"/>
  <c r="C10" i="122"/>
  <c r="B10" i="122"/>
  <c r="F10" i="122" s="1"/>
  <c r="F9" i="122"/>
  <c r="E9" i="122"/>
  <c r="D9" i="122"/>
  <c r="C9" i="122"/>
  <c r="B9" i="122"/>
  <c r="B11" i="121"/>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s="1"/>
  <c r="C7" i="114"/>
  <c r="C15" i="114" s="1"/>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1" i="112"/>
  <c r="H22" i="112"/>
  <c r="H23" i="112"/>
  <c r="H8" i="111"/>
  <c r="H9" i="111"/>
  <c r="H10" i="111"/>
  <c r="H11" i="111"/>
  <c r="H12" i="111"/>
  <c r="H13" i="111"/>
  <c r="H14" i="111"/>
  <c r="H15" i="111"/>
  <c r="H16" i="111"/>
  <c r="H17" i="111"/>
  <c r="H18" i="111"/>
  <c r="H19" i="111"/>
  <c r="H20" i="111"/>
  <c r="H21" i="111"/>
  <c r="D22" i="111"/>
  <c r="E22" i="111"/>
  <c r="F22" i="111"/>
  <c r="G22" i="111"/>
  <c r="D15" i="114" l="1"/>
  <c r="H34" i="113"/>
  <c r="H22" i="111"/>
  <c r="C62" i="69"/>
  <c r="C58" i="69"/>
  <c r="C67" i="69" s="1"/>
  <c r="C46" i="69"/>
  <c r="C40" i="69"/>
  <c r="C52" i="69" s="1"/>
  <c r="C29" i="69"/>
  <c r="C26" i="69"/>
  <c r="C23" i="69"/>
  <c r="C18" i="69"/>
  <c r="C14" i="69"/>
  <c r="C6" i="69"/>
  <c r="E8" i="88"/>
  <c r="E16" i="88"/>
  <c r="E20" i="88"/>
  <c r="E25" i="88"/>
  <c r="E28" i="88"/>
  <c r="E31" i="88"/>
  <c r="D8" i="88"/>
  <c r="D16" i="88"/>
  <c r="D20" i="88"/>
  <c r="D25" i="88"/>
  <c r="D28" i="88"/>
  <c r="D31" i="88"/>
  <c r="C31" i="88"/>
  <c r="C28" i="88"/>
  <c r="C25" i="88"/>
  <c r="C20" i="88"/>
  <c r="C16" i="88"/>
  <c r="C8" i="88"/>
  <c r="C37" i="88" s="1"/>
  <c r="C35" i="69" l="1"/>
  <c r="E37" i="88"/>
  <c r="D37" i="88"/>
  <c r="C68"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4" i="110"/>
  <c r="H16" i="110"/>
  <c r="E16" i="110"/>
  <c r="H15" i="110"/>
  <c r="E15" i="110"/>
  <c r="G14" i="110"/>
  <c r="F14" i="110"/>
  <c r="H14" i="110" s="1"/>
  <c r="H13" i="110"/>
  <c r="E13" i="110"/>
  <c r="H12" i="110"/>
  <c r="E12" i="110"/>
  <c r="G11" i="110"/>
  <c r="F11" i="110"/>
  <c r="E11" i="110"/>
  <c r="H10" i="110"/>
  <c r="E10" i="110"/>
  <c r="H9" i="110"/>
  <c r="E9" i="110"/>
  <c r="G8" i="110"/>
  <c r="F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H34" i="109" s="1"/>
  <c r="D34" i="109"/>
  <c r="C34" i="109"/>
  <c r="H33" i="109"/>
  <c r="E33" i="109"/>
  <c r="H32" i="109"/>
  <c r="E32" i="109"/>
  <c r="H31" i="109"/>
  <c r="E31" i="109"/>
  <c r="H30" i="109"/>
  <c r="E30" i="109"/>
  <c r="G29" i="109"/>
  <c r="F29" i="109"/>
  <c r="H29" i="109" s="1"/>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E13" i="109" s="1"/>
  <c r="H12" i="109"/>
  <c r="E12" i="109"/>
  <c r="H11" i="109"/>
  <c r="E11" i="109"/>
  <c r="H10" i="109"/>
  <c r="E10" i="109"/>
  <c r="H9" i="109"/>
  <c r="E9" i="109"/>
  <c r="H8" i="109"/>
  <c r="E8" i="109"/>
  <c r="H7" i="109"/>
  <c r="E7" i="109"/>
  <c r="G6" i="109"/>
  <c r="F6" i="109"/>
  <c r="D6" i="109"/>
  <c r="C6" i="109"/>
  <c r="H67" i="108"/>
  <c r="E67" i="108"/>
  <c r="H66" i="108"/>
  <c r="E66" i="108"/>
  <c r="H65" i="108"/>
  <c r="E65" i="108"/>
  <c r="H64" i="108"/>
  <c r="E64" i="108"/>
  <c r="H63" i="108"/>
  <c r="D63" i="108"/>
  <c r="C63" i="108"/>
  <c r="E63" i="108" s="1"/>
  <c r="H62" i="108"/>
  <c r="E62" i="108"/>
  <c r="H61" i="108"/>
  <c r="E61" i="108"/>
  <c r="H60" i="108"/>
  <c r="E60" i="108"/>
  <c r="H59" i="108"/>
  <c r="D59" i="108"/>
  <c r="D68" i="108" s="1"/>
  <c r="C59" i="108"/>
  <c r="C68" i="108" s="1"/>
  <c r="H58" i="108"/>
  <c r="E58" i="108"/>
  <c r="H57" i="108"/>
  <c r="E57" i="108"/>
  <c r="H56" i="108"/>
  <c r="E56" i="108"/>
  <c r="H55" i="108"/>
  <c r="E55" i="108"/>
  <c r="H52" i="108"/>
  <c r="E52" i="108"/>
  <c r="H51" i="108"/>
  <c r="E51" i="108"/>
  <c r="H50" i="108"/>
  <c r="E50" i="108"/>
  <c r="H49" i="108"/>
  <c r="E49" i="108"/>
  <c r="H48" i="108"/>
  <c r="E48" i="108"/>
  <c r="G47" i="108"/>
  <c r="F47" i="108"/>
  <c r="H47" i="108" s="1"/>
  <c r="D47" i="108"/>
  <c r="C47" i="108"/>
  <c r="E47" i="108" s="1"/>
  <c r="H46" i="108"/>
  <c r="E46" i="108"/>
  <c r="H45" i="108"/>
  <c r="E45" i="108"/>
  <c r="H44" i="108"/>
  <c r="E44" i="108"/>
  <c r="H43" i="108"/>
  <c r="E43" i="108"/>
  <c r="H42" i="108"/>
  <c r="E42" i="108"/>
  <c r="G41" i="108"/>
  <c r="F41" i="108"/>
  <c r="H41" i="108" s="1"/>
  <c r="D41" i="108"/>
  <c r="C41" i="108"/>
  <c r="H40" i="108"/>
  <c r="E40" i="108"/>
  <c r="H39" i="108"/>
  <c r="E39" i="108"/>
  <c r="H38" i="108"/>
  <c r="E38" i="108"/>
  <c r="H35" i="108"/>
  <c r="E35" i="108"/>
  <c r="H34" i="108"/>
  <c r="E34" i="108"/>
  <c r="H33" i="108"/>
  <c r="E33" i="108"/>
  <c r="H32" i="108"/>
  <c r="E32" i="108"/>
  <c r="H31" i="108"/>
  <c r="E31" i="108"/>
  <c r="G30" i="108"/>
  <c r="F30" i="108"/>
  <c r="H30" i="108" s="1"/>
  <c r="D30" i="108"/>
  <c r="C30" i="108"/>
  <c r="E30" i="108" s="1"/>
  <c r="H29" i="108"/>
  <c r="E29" i="108"/>
  <c r="H28" i="108"/>
  <c r="E28" i="108"/>
  <c r="G27" i="108"/>
  <c r="F27" i="108"/>
  <c r="H27" i="108" s="1"/>
  <c r="D27" i="108"/>
  <c r="C27" i="108"/>
  <c r="E27" i="108" s="1"/>
  <c r="H26" i="108"/>
  <c r="E26" i="108"/>
  <c r="H25" i="108"/>
  <c r="E25" i="108"/>
  <c r="G24" i="108"/>
  <c r="H24" i="108" s="1"/>
  <c r="F24" i="108"/>
  <c r="D24" i="108"/>
  <c r="C24" i="108"/>
  <c r="E24" i="108" s="1"/>
  <c r="H23" i="108"/>
  <c r="E23" i="108"/>
  <c r="H22" i="108"/>
  <c r="E22" i="108"/>
  <c r="H21" i="108"/>
  <c r="E21" i="108"/>
  <c r="H20" i="108"/>
  <c r="E20" i="108"/>
  <c r="G19" i="108"/>
  <c r="G36" i="108" s="1"/>
  <c r="F19" i="108"/>
  <c r="H19" i="108" s="1"/>
  <c r="D19" i="108"/>
  <c r="C19" i="108"/>
  <c r="E19" i="108" s="1"/>
  <c r="H18" i="108"/>
  <c r="E18" i="108"/>
  <c r="H17" i="108"/>
  <c r="E17" i="108"/>
  <c r="H16" i="108"/>
  <c r="E16" i="108"/>
  <c r="G15" i="108"/>
  <c r="F15" i="108"/>
  <c r="H15" i="108" s="1"/>
  <c r="D15" i="108"/>
  <c r="C15" i="108"/>
  <c r="E15" i="108" s="1"/>
  <c r="H14" i="108"/>
  <c r="E14" i="108"/>
  <c r="H13" i="108"/>
  <c r="E13" i="108"/>
  <c r="H12" i="108"/>
  <c r="E12" i="108"/>
  <c r="H11" i="108"/>
  <c r="E11" i="108"/>
  <c r="H10" i="108"/>
  <c r="E10" i="108"/>
  <c r="H9" i="108"/>
  <c r="E9" i="108"/>
  <c r="H8" i="108"/>
  <c r="E8" i="108"/>
  <c r="G7" i="108"/>
  <c r="F7" i="108"/>
  <c r="D7" i="108"/>
  <c r="C7" i="108"/>
  <c r="E30" i="110" l="1"/>
  <c r="H37" i="109"/>
  <c r="H13" i="109"/>
  <c r="E6" i="109"/>
  <c r="E34" i="109"/>
  <c r="E68" i="108"/>
  <c r="D36" i="108"/>
  <c r="C36" i="108"/>
  <c r="C43" i="109"/>
  <c r="C45" i="109" s="1"/>
  <c r="E59" i="108"/>
  <c r="F36" i="108"/>
  <c r="H36" i="108" s="1"/>
  <c r="G43" i="109"/>
  <c r="G45" i="109" s="1"/>
  <c r="G53" i="108"/>
  <c r="H11" i="110"/>
  <c r="F43" i="109"/>
  <c r="F45" i="109" s="1"/>
  <c r="D53" i="108"/>
  <c r="D69" i="108" s="1"/>
  <c r="E7" i="108"/>
  <c r="C53" i="108"/>
  <c r="C69" i="108" s="1"/>
  <c r="H7" i="108"/>
  <c r="H8" i="110"/>
  <c r="H30" i="110"/>
  <c r="E29" i="109"/>
  <c r="E37" i="109"/>
  <c r="E8" i="110"/>
  <c r="E17" i="110"/>
  <c r="H6" i="109"/>
  <c r="D43" i="109"/>
  <c r="D45" i="109" s="1"/>
  <c r="H68" i="108"/>
  <c r="E41" i="108"/>
  <c r="F53" i="108"/>
  <c r="H45" i="109" l="1"/>
  <c r="H43" i="109"/>
  <c r="E36" i="108"/>
  <c r="H53" i="108"/>
  <c r="E53" i="108"/>
  <c r="E45" i="109"/>
  <c r="E43" i="109"/>
  <c r="E69" i="108"/>
  <c r="B1" i="97" l="1"/>
  <c r="G33" i="97"/>
  <c r="F33" i="97"/>
  <c r="E33" i="97"/>
  <c r="D33" i="97"/>
  <c r="C33" i="97"/>
  <c r="G24" i="97"/>
  <c r="G37" i="97" s="1"/>
  <c r="F24" i="97"/>
  <c r="E24" i="97"/>
  <c r="D24" i="97"/>
  <c r="C24"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8" i="95"/>
  <c r="C32" i="95" l="1"/>
  <c r="D6" i="86"/>
  <c r="D13" i="86"/>
  <c r="B19" i="121" l="1"/>
  <c r="C34" i="95"/>
  <c r="C6" i="86"/>
  <c r="C13" i="86" s="1"/>
  <c r="B18" i="121" l="1"/>
  <c r="D19" i="94"/>
  <c r="D9" i="94"/>
  <c r="D11" i="94"/>
  <c r="D12" i="94"/>
  <c r="D16" i="94"/>
  <c r="D20" i="94"/>
  <c r="D7" i="94"/>
  <c r="D8" i="94"/>
  <c r="D13" i="94"/>
  <c r="D17" i="94"/>
  <c r="D21" i="94"/>
  <c r="D15" i="94"/>
  <c r="S21" i="90"/>
  <c r="S20" i="90"/>
  <c r="S19" i="90"/>
  <c r="S18" i="90"/>
  <c r="S17" i="90"/>
  <c r="S16" i="90"/>
  <c r="S15" i="90"/>
  <c r="S14" i="90"/>
  <c r="S13" i="90"/>
  <c r="S12" i="90"/>
  <c r="S11" i="90"/>
  <c r="S10" i="90"/>
  <c r="S9" i="90"/>
  <c r="S8" i="90"/>
  <c r="T21" i="64" l="1"/>
  <c r="U21" i="64"/>
  <c r="S21" i="64"/>
  <c r="C21" i="64"/>
  <c r="G22" i="91"/>
  <c r="F22" i="91"/>
  <c r="E22" i="91"/>
  <c r="D22" i="91"/>
  <c r="C22" i="91"/>
  <c r="H21" i="91"/>
  <c r="H19" i="91"/>
  <c r="H18" i="91"/>
  <c r="H17" i="91"/>
  <c r="H16" i="91"/>
  <c r="H15" i="91"/>
  <c r="H14" i="91"/>
  <c r="H13" i="91"/>
  <c r="H11" i="91"/>
  <c r="H10"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2" i="89" s="1"/>
  <c r="B9" i="121" s="1"/>
  <c r="C44" i="89"/>
  <c r="C48" i="89"/>
  <c r="C8" i="73" l="1"/>
  <c r="C13" i="73" s="1"/>
  <c r="C53" i="89"/>
  <c r="B10" i="121" s="1"/>
  <c r="B7" i="121" s="1"/>
  <c r="B6" i="121" l="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<sst xmlns="http://schemas.openxmlformats.org/spreadsheetml/2006/main" count="1257" uniqueCount="787">
  <si>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</si>
  <si>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</si>
  <si>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</si>
  <si>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</si>
  <si>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</si>
  <si>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</si>
  <si>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</si>
  <si>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</si>
  <si>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</si>
  <si>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</si>
  <si>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</si>
  <si>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</si>
  <si>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</si>
  <si>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</si>
  <si>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</si>
  <si>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</si>
  <si>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</si>
  <si>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</si>
  <si>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</si>
  <si>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</si>
  <si>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</si>
  <si>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</si>
  <si>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</si>
  <si>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</si>
  <si>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</si>
  <si>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</si>
  <si>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</si>
  <si>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</si>
  <si>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</si>
  <si>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</si>
  <si>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</si>
  <si>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</si>
  <si>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</si>
  <si>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</si>
  <si>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</si>
  <si>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</si>
  <si>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</si>
  <si>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</si>
  <si>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</si>
  <si>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</si>
  <si>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</si>
  <si>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</si>
  <si>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</si>
  <si>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</si>
  <si>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</si>
  <si>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</si>
  <si>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</si>
  <si>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</si>
  <si>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</si>
  <si>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</si>
  <si>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</si>
  <si>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</si>
  <si>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</si>
  <si>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</si>
  <si>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</si>
  <si>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</si>
  <si>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</si>
  <si>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</si>
  <si>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</si>
  <si>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</si>
  <si>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</si>
  <si>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</si>
  <si>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</si>
  <si>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</si>
  <si>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</si>
  <si>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</si>
  <si>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</si>
  <si>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</si>
  <si>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</si>
  <si>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</si>
  <si>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</si>
  <si>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</si>
  <si>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</si>
  <si>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</si>
  <si>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</si>
  <si>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</si>
  <si>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</si>
  <si>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</si>
  <si>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</si>
  <si>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</si>
  <si>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</si>
  <si>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</si>
  <si>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</si>
  <si>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</si>
  <si>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</si>
  <si>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</si>
  <si>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</si>
  <si>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</si>
  <si>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</si>
  <si>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</si>
  <si>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</si>
  <si>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</si>
  <si>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</si>
  <si>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</si>
  <si>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</si>
  <si>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</si>
  <si>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</si>
  <si>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</si>
  <si>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</si>
  <si>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</si>
  <si>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</si>
  <si>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</si>
  <si>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</si>
  <si>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</si>
  <si>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</si>
  <si>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</si>
  <si>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</si>
  <si>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</si>
  <si>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</si>
  <si>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</si>
  <si>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</si>
  <si>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</si>
  <si>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</si>
  <si>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</si>
  <si>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</si>
  <si>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</si>
  <si>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</si>
  <si>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</si>
  <si>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</si>
  <si>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</si>
  <si>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</si>
  <si>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</si>
  <si>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</si>
  <si>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</si>
  <si>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</si>
  <si>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</si>
  <si>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</si>
  <si>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</si>
  <si>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</si>
  <si>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</si>
  <si>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</si>
  <si>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</si>
  <si>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</si>
  <si>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</si>
  <si>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</si>
  <si>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</si>
  <si>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</si>
  <si>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</si>
  <si>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</si>
  <si>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</si>
  <si>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</si>
  <si>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</si>
  <si>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</si>
  <si>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</si>
  <si>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</si>
  <si>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</si>
  <si>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</si>
  <si>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</si>
  <si>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</si>
  <si>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</si>
  <si>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</si>
  <si>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</si>
  <si>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</si>
  <si>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</si>
  <si>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</si>
  <si>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</si>
  <si>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</si>
  <si>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</si>
  <si>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</si>
  <si>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</si>
  <si>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</si>
  <si>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</si>
  <si>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</si>
  <si>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</si>
  <si>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</si>
  <si>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</si>
  <si>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</si>
  <si>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</si>
  <si>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</si>
  <si>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</si>
  <si>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</si>
  <si>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</si>
  <si>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</si>
  <si>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</si>
  <si>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</si>
  <si>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</si>
  <si>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</si>
  <si>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</si>
  <si>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</si>
  <si>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</si>
  <si>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</si>
  <si>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</si>
  <si>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</si>
  <si>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</si>
  <si>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</si>
  <si>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</si>
  <si>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</si>
  <si>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</si>
  <si>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</si>
  <si>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</si>
  <si>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</si>
  <si>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</si>
  <si>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</si>
  <si>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</si>
  <si>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</si>
  <si>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</si>
  <si>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</si>
  <si>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</si>
  <si>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</si>
  <si>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</si>
  <si>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</si>
  <si>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</si>
  <si>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</si>
  <si>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</si>
  <si>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</si>
  <si>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</si>
  <si>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</si>
  <si>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</si>
  <si>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</si>
  <si>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</si>
  <si>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</si>
  <si>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</si>
  <si>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</si>
  <si>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</si>
  <si>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</si>
  <si>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</si>
  <si>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</si>
  <si>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</si>
  <si>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</si>
  <si>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</si>
  <si>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</si>
  <si>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</si>
  <si>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</si>
  <si>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</si>
  <si>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</si>
  <si>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</si>
  <si>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</si>
  <si>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</si>
  <si>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</si>
  <si>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</si>
  <si>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</si>
  <si>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</si>
  <si>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</si>
  <si>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</si>
  <si>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</si>
  <si>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</si>
  <si>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</si>
  <si>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</si>
  <si>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</si>
  <si>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</si>
  <si>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</si>
  <si>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</si>
  <si>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</si>
  <si>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</si>
  <si>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</si>
  <si>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</si>
  <si>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</si>
  <si>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</si>
  <si>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</si>
  <si>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</si>
  <si>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</si>
  <si>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</si>
  <si>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</si>
  <si>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</si>
  <si>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</si>
  <si>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</si>
  <si>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</si>
  <si>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</si>
  <si>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</si>
  <si>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</si>
  <si>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</si>
  <si>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</si>
  <si>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</si>
  <si>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</si>
  <si>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</si>
  <si>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</si>
  <si>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</si>
  <si>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</si>
  <si>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</si>
  <si>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</si>
  <si>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</si>
  <si>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</si>
  <si>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</si>
  <si>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</si>
  <si>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</si>
  <si>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</si>
  <si>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</si>
  <si>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</si>
  <si>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</si>
  <si>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</si>
  <si>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</si>
  <si>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</si>
  <si>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</si>
  <si>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</si>
  <si>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</si>
  <si>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</si>
  <si>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</si>
  <si>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</si>
  <si>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</si>
  <si>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</si>
  <si>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</si>
  <si>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</si>
  <si>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</si>
  <si>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</si>
  <si>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</si>
  <si>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</si>
  <si>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</si>
  <si>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</si>
  <si>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</si>
  <si>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</si>
  <si>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</si>
  <si>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</si>
  <si>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</si>
  <si>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</si>
  <si>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</si>
  <si>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</si>
  <si>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</si>
  <si>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</si>
  <si>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</si>
  <si>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</si>
  <si>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</si>
  <si>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</si>
  <si>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</si>
  <si>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</si>
  <si>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</si>
  <si>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</si>
  <si>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</si>
  <si>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</si>
  <si>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</si>
  <si>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</si>
  <si>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</si>
  <si>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</si>
  <si>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</si>
  <si>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</si>
  <si>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</si>
  <si>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</si>
  <si>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</si>
  <si>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</si>
  <si>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</si>
  <si>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</si>
  <si>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</si>
  <si>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</si>
  <si>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</si>
  <si>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</si>
  <si>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</si>
  <si>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</si>
  <si>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</si>
  <si>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</si>
  <si>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</si>
  <si>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</si>
  <si>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</si>
  <si>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</si>
  <si>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</si>
  <si>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</si>
  <si>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</si>
  <si>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</si>
  <si>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</si>
  <si>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</si>
  <si>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</si>
  <si>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</si>
  <si>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</si>
  <si>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</si>
  <si>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</si>
  <si>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</si>
  <si>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</si>
  <si>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</si>
  <si>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</si>
  <si>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</si>
  <si>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</si>
  <si>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</si>
  <si>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</si>
  <si>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</si>
  <si>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</si>
  <si>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</si>
  <si>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</si>
  <si>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</si>
  <si>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</si>
  <si>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</si>
  <si>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</si>
  <si>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</si>
  <si>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</si>
  <si>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</si>
  <si>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</si>
  <si>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</si>
  <si>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</si>
  <si>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</si>
  <si>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</si>
  <si>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</si>
  <si>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</si>
  <si>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</si>
  <si>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</si>
  <si>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</si>
  <si>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</si>
  <si>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</si>
  <si>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</si>
  <si>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</si>
  <si>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</si>
  <si>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</si>
  <si>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</si>
  <si>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</si>
  <si>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</si>
  <si>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</si>
  <si>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</si>
  <si>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</si>
  <si>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</si>
  <si>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</si>
  <si>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</si>
  <si>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</si>
  <si>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</si>
  <si>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</si>
  <si>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</si>
  <si>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</si>
  <si>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</si>
  <si>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</si>
  <si>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</si>
  <si>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</si>
  <si>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</si>
  <si>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</si>
  <si>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</si>
  <si>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</si>
  <si>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</si>
  <si>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</si>
  <si>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</si>
  <si>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</si>
  <si>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</si>
  <si>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</si>
  <si>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</si>
  <si>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</si>
  <si>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</si>
  <si>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</si>
  <si>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</si>
  <si>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</si>
  <si>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</si>
  <si>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</si>
  <si>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</si>
  <si>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</si>
  <si>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</si>
  <si>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</si>
  <si>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</si>
  <si>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</si>
  <si>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</si>
  <si>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</si>
  <si>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</si>
  <si>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</si>
  <si>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</si>
  <si>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</si>
  <si>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</si>
  <si>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</si>
  <si>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</si>
  <si>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</si>
  <si>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</si>
  <si>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</si>
  <si>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</si>
  <si>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</si>
  <si>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</si>
  <si>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</si>
  <si>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</si>
  <si>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</si>
  <si>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</si>
  <si>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</si>
  <si>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</si>
  <si>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</si>
  <si>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</si>
  <si>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</si>
  <si>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</si>
  <si>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</si>
  <si>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</si>
  <si>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</si>
  <si>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</si>
  <si>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</si>
  <si>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</si>
  <si>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</si>
  <si>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</si>
  <si>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</si>
  <si>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</si>
  <si>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</si>
  <si>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</si>
  <si>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</si>
  <si>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</si>
  <si>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</si>
  <si>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</si>
  <si>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</si>
  <si>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</si>
  <si>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</si>
  <si>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</si>
  <si>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</si>
  <si>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</si>
  <si>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</si>
  <si>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</si>
  <si>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</si>
  <si>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</si>
  <si>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</si>
  <si>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</si>
  <si>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</si>
  <si>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</si>
  <si>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</si>
  <si>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</si>
  <si>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</si>
  <si>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</si>
  <si>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</si>
  <si>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</si>
  <si>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</si>
  <si>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</si>
  <si>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</si>
  <si>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</si>
  <si>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</si>
  <si>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</si>
  <si>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</si>
  <si>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</si>
  <si>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</si>
  <si>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</si>
  <si>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</si>
  <si>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</si>
  <si>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</si>
  <si>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</si>
  <si>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</si>
  <si>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</si>
  <si>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</si>
  <si>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</si>
  <si>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</si>
  <si>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</si>
  <si>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</si>
  <si>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</si>
  <si>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</si>
  <si>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</si>
  <si>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</si>
  <si>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</si>
  <si>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</si>
  <si>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</si>
  <si>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</si>
  <si>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</si>
  <si>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</si>
  <si>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</si>
  <si>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</si>
  <si>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</si>
  <si>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</si>
  <si>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</si>
  <si>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</si>
  <si>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</si>
  <si>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</si>
  <si>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</si>
  <si>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</si>
  <si>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</si>
  <si>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</si>
  <si>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</si>
  <si>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</si>
  <si>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</si>
  <si>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</si>
  <si>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</si>
  <si>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</si>
  <si>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</si>
  <si>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</si>
  <si>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</si>
  <si>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</si>
  <si>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</si>
  <si>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</si>
  <si>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</si>
  <si>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</si>
  <si>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</si>
  <si>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</si>
  <si>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</si>
  <si>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</si>
  <si>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</si>
  <si>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</si>
  <si>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</si>
  <si>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</si>
  <si>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</si>
  <si>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</si>
  <si>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</si>
  <si>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</si>
  <si>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</si>
  <si>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</si>
  <si>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</si>
  <si>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</si>
  <si>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</si>
  <si>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</si>
  <si>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</si>
  <si>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</si>
  <si>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</si>
  <si>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</si>
  <si>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</si>
  <si>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</si>
  <si>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</si>
  <si>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</si>
  <si>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</si>
  <si>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</si>
  <si>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</si>
  <si>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</si>
  <si>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</si>
  <si>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</si>
  <si>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</si>
  <si>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</si>
  <si>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</si>
  <si>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</si>
  <si>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</si>
  <si>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</si>
  <si>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</si>
  <si>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</si>
  <si>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</si>
  <si>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</si>
  <si>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</si>
  <si>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</si>
  <si>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</si>
  <si>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</si>
  <si>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</si>
  <si>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</si>
  <si>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</si>
  <si>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</si>
  <si>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</si>
  <si>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</si>
  <si>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</si>
  <si>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</si>
  <si>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</si>
  <si>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</si>
  <si>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</si>
  <si>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</si>
  <si>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</si>
  <si>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</si>
  <si>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</si>
  <si>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</si>
  <si>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</si>
  <si>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</si>
  <si>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</si>
  <si>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</si>
  <si>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</si>
  <si>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</si>
  <si>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</si>
  <si>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</si>
  <si>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</si>
  <si>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</si>
  <si>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</si>
  <si>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</si>
  <si>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</si>
  <si>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</si>
  <si>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</si>
  <si>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</si>
  <si>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</si>
  <si>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</si>
  <si>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</si>
  <si>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</si>
  <si>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</si>
  <si>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</si>
  <si>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</si>
  <si>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</si>
  <si>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</si>
  <si>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</si>
  <si>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</si>
  <si>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</si>
  <si>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</si>
  <si>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</si>
  <si>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</si>
  <si>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</si>
  <si>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</si>
  <si>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</si>
  <si>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</si>
  <si>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</si>
  <si>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</si>
  <si>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</si>
  <si>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</si>
  <si>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</si>
  <si>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</si>
  <si>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</si>
  <si>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</si>
  <si>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</si>
  <si>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</si>
  <si>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</si>
  <si>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</si>
  <si>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</si>
  <si>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</si>
  <si>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</si>
  <si>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</si>
  <si>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</si>
  <si>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</si>
  <si>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</si>
  <si>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</si>
  <si>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</si>
  <si>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</si>
  <si>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</si>
  <si>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</si>
  <si>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</si>
  <si>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</si>
  <si>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</si>
  <si>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</si>
  <si>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</si>
  <si>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</si>
  <si>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</si>
  <si>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</si>
  <si>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</si>
  <si>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</si>
  <si>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</si>
  <si>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</si>
  <si>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</si>
  <si>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</si>
  <si>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</si>
  <si>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</si>
  <si>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</si>
  <si>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</si>
  <si>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</si>
  <si>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</si>
  <si>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</si>
  <si>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</si>
  <si>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</si>
  <si>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</si>
  <si>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</si>
  <si>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</si>
  <si>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</si>
  <si>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</si>
  <si>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</si>
  <si>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</si>
  <si>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</si>
  <si>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</si>
  <si>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</si>
  <si>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</si>
  <si>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</si>
  <si>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</si>
  <si>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</si>
  <si>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</si>
  <si>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</si>
  <si>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</si>
  <si>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</si>
  <si>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</si>
  <si>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</si>
  <si>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</si>
  <si>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</si>
  <si>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</si>
  <si>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</si>
  <si>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</si>
  <si>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</si>
  <si>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</si>
  <si>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</si>
  <si>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</si>
  <si>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</si>
  <si>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</si>
  <si>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</si>
  <si>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</si>
  <si>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</si>
  <si>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</si>
  <si>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</si>
  <si>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</si>
  <si>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</si>
  <si>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</si>
  <si>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</si>
  <si>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</si>
  <si>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</si>
  <si>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</si>
  <si>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</si>
  <si>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</si>
  <si>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</si>
  <si>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</si>
  <si>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</si>
  <si>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</si>
  <si>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</si>
  <si>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</si>
  <si>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</si>
  <si>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</si>
  <si>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TOTAL EQUITY*</t>
  </si>
  <si>
    <t xml:space="preserve">*Share capital as defined by the Law on Commercial Bank Activities </t>
  </si>
  <si>
    <t>შპს "Xinjiang HuaLing Industry &amp; Trade (Group) Co"</t>
  </si>
  <si>
    <t xml:space="preserve">Zaiqi Mi </t>
  </si>
  <si>
    <t>Zou Yiwei Director of  State-owned Assets Supervision and Administration Commission of the People's Government of Xinjiang Uygur Autonomous Region</t>
  </si>
  <si>
    <t>Zhang Jun</t>
  </si>
  <si>
    <t>Non-independent chair</t>
  </si>
  <si>
    <t>Zhou Ning</t>
  </si>
  <si>
    <t>Non-independent member</t>
  </si>
  <si>
    <t>Zaza Robakidze</t>
  </si>
  <si>
    <t>Independent member</t>
  </si>
  <si>
    <t>Mia Mi Enkhva</t>
  </si>
  <si>
    <t>Nino Okhanashvili</t>
  </si>
  <si>
    <t>David Tsaava</t>
  </si>
  <si>
    <t>General Director</t>
  </si>
  <si>
    <t>Levan Gardaphkhadze</t>
  </si>
  <si>
    <t>Deputy General Director, Retail Business</t>
  </si>
  <si>
    <t>David Kakabadze</t>
  </si>
  <si>
    <t>Deputy General Director, Risk Management</t>
  </si>
  <si>
    <t>Lia Aslanikashvili</t>
  </si>
  <si>
    <t>Deputy General Director, Finance</t>
  </si>
  <si>
    <t>Li Hui</t>
  </si>
  <si>
    <t>Deputy General Director Lending</t>
  </si>
  <si>
    <t>George Gabunia</t>
  </si>
  <si>
    <t>Chief Commercial Officer (CCO)</t>
  </si>
  <si>
    <t>Rati Dvaladze</t>
  </si>
  <si>
    <t>Chief Operations Officer (COO)</t>
  </si>
  <si>
    <t>JSC Basisbank</t>
  </si>
  <si>
    <t>www.BB.ge</t>
  </si>
  <si>
    <t>Supervisory Alfa Factor (α)</t>
  </si>
  <si>
    <r>
      <t xml:space="preserve">Replacement cost associated with </t>
    </r>
    <r>
      <rPr>
        <i/>
        <sz val="10"/>
        <rFont val="Arial"/>
        <family val="2"/>
      </rPr>
      <t>all</t>
    </r>
    <r>
      <rPr>
        <sz val="10"/>
        <rFont val="Arial"/>
        <family val="2"/>
      </rPr>
      <t xml:space="preserve"> derivatives transactions </t>
    </r>
  </si>
  <si>
    <r>
      <t xml:space="preserve">Potential Future Exposure associated with </t>
    </r>
    <r>
      <rPr>
        <i/>
        <sz val="10"/>
        <rFont val="Arial"/>
        <family val="2"/>
      </rPr>
      <t xml:space="preserve">all </t>
    </r>
    <r>
      <rPr>
        <sz val="10"/>
        <rFont val="Arial"/>
        <family val="2"/>
      </rPr>
      <t>derivatives transactions</t>
    </r>
  </si>
  <si>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</si>
  <si>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</si>
  <si>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</si>
  <si>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 xml:space="preserve"> Table 9 (Capital), N17 </t>
  </si>
  <si>
    <t xml:space="preserve"> Table 9 (Capital), N10 </t>
  </si>
  <si>
    <t xml:space="preserve"> Table 9 (Capital), N38</t>
  </si>
  <si>
    <t xml:space="preserve"> Table 9 (Capital), N2 </t>
  </si>
  <si>
    <t xml:space="preserve"> Table 9 (Capital), N3</t>
  </si>
  <si>
    <t xml:space="preserve"> Table 9 (Capital), N4; N8</t>
  </si>
  <si>
    <t xml:space="preserve"> Table 9 (Capital), N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</si>
</sst>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3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b/>
      <sz val="9"/>
      <name val="Arial"/>
      <family val="2"/>
    </font>
    <font>
      <sz val="9"/>
      <name val="Arial"/>
      <family val="2"/>
    </font>
    <font>
      <sz val="10"/>
      <name val="Arial"/>
      <family val="2"/>
    </font>
    <font>
      <strike/>
      <sz val="8"/>
      <name val="Verdana"/>
      <family val="2"/>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b/>
      <sz val="9"/>
      <color indexed="81"/>
      <name val="Tahoma"/>
      <family val="2"/>
    </font>
    <font>
      <sz val="9"/>
      <color indexed="81"/>
      <name val="Tahoma"/>
      <family val="2"/>
    </font>
    <font>
      <b/>
      <sz val="10"/>
      <color rgb="FF000000"/>
      <name val="Arial"/>
      <family val="2"/>
    </font>
    <font>
      <sz val="10"/>
      <color rgb="FF000000"/>
      <name val="Arial"/>
      <family val="2"/>
    </font>
    <font>
      <sz val="11"/>
      <name val="Arial"/>
      <family val="2"/>
    </font>
    <font>
      <b/>
      <i/>
      <sz val="11"/>
      <name val="Arial"/>
      <family val="2"/>
    </font>
    <font>
      <i/>
      <sz val="11"/>
      <name val="Arial"/>
      <family val="2"/>
    </font>
    <font>
      <u/>
      <sz val="11"/>
      <name val="Arial"/>
      <family val="2"/>
    </font>
    <font>
      <sz val="9"/>
      <color theme="1"/>
      <name val="Arial"/>
      <family val="2"/>
    </font>
    <font>
      <b/>
      <u/>
      <sz val="9"/>
      <name val="Arial"/>
      <family val="2"/>
    </font>
    <font>
      <b/>
      <sz val="9"/>
      <color theme="1"/>
      <name val="Arial"/>
      <family val="2"/>
    </font>
    <font>
      <i/>
      <sz val="9"/>
      <name val="Arial"/>
      <family val="2"/>
    </font>
    <font>
      <b/>
      <u/>
      <sz val="9"/>
      <color theme="1"/>
      <name val="Arial"/>
      <family val="2"/>
    </font>
    <font>
      <vertAlign val="superscript"/>
      <sz val="9"/>
      <name val="Arial"/>
      <family val="2"/>
    </font>
    <font>
      <sz val="10"/>
      <color theme="4" tint="-0.249977111117893"/>
      <name val="Arial"/>
      <family val="2"/>
    </font>
  </fonts>
  <fills count="15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9">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theme="6" tint="-0.499984740745262"/>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thin">
        <color auto="1"/>
      </right>
      <top style="thin">
        <color auto="1"/>
      </top>
      <bottom style="medium">
        <color auto="1"/>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auto="1"/>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left/>
      <right/>
      <top/>
      <bottom style="thin">
        <color indexed="64"/>
      </bottom>
      <diagonal/>
    </border>
    <border>
      <left/>
      <right style="medium">
        <color indexed="64"/>
      </right>
      <top/>
      <bottom style="thin">
        <color indexed="64"/>
      </bottom>
      <diagonal/>
    </border>
    <border diagonalDown="1">
      <left style="medium">
        <color indexed="64"/>
      </left>
      <right/>
      <top/>
      <bottom style="thin">
        <color indexed="64"/>
      </bottom>
      <diagonal style="thin">
        <color indexed="64"/>
      </diagonal>
    </border>
    <border>
      <left style="medium">
        <color indexed="64"/>
      </left>
      <right/>
      <top style="medium">
        <color indexed="64"/>
      </top>
      <bottom/>
      <diagonal/>
    </border>
    <border diagonalDown="1">
      <left style="medium">
        <color indexed="64"/>
      </left>
      <right/>
      <top style="thin">
        <color indexed="64"/>
      </top>
      <bottom/>
      <diagonal style="thin">
        <color indexed="64"/>
      </diagonal>
    </border>
    <border>
      <left/>
      <right/>
      <top style="medium">
        <color indexed="64"/>
      </top>
      <bottom style="thin">
        <color auto="1"/>
      </bottom>
      <diagonal/>
    </border>
    <border>
      <left/>
      <right style="medium">
        <color indexed="64"/>
      </right>
      <top style="medium">
        <color indexed="64"/>
      </top>
      <bottom style="thin">
        <color auto="1"/>
      </bottom>
      <diagonal/>
    </border>
    <border diagonalDown="1">
      <left style="medium">
        <color indexed="64"/>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4" applyNumberFormat="0" applyAlignment="0" applyProtection="0"/>
    <xf numFmtId="0" fontId="22" fillId="8" borderId="28"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168" fontId="23"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168" fontId="23"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169" fontId="23"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8"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8"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8"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8"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8"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8"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2" fillId="8" borderId="28"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0" fontId="21" fillId="63" borderId="34" applyNumberFormat="0" applyAlignment="0" applyProtection="0"/>
    <xf numFmtId="168" fontId="23" fillId="63" borderId="34" applyNumberFormat="0" applyAlignment="0" applyProtection="0"/>
    <xf numFmtId="169" fontId="23" fillId="63" borderId="34" applyNumberFormat="0" applyAlignment="0" applyProtection="0"/>
    <xf numFmtId="168" fontId="23" fillId="63" borderId="34" applyNumberFormat="0" applyAlignment="0" applyProtection="0"/>
    <xf numFmtId="168" fontId="23" fillId="63" borderId="34" applyNumberFormat="0" applyAlignment="0" applyProtection="0"/>
    <xf numFmtId="169" fontId="23" fillId="63" borderId="34" applyNumberFormat="0" applyAlignment="0" applyProtection="0"/>
    <xf numFmtId="168" fontId="23" fillId="63" borderId="34" applyNumberFormat="0" applyAlignment="0" applyProtection="0"/>
    <xf numFmtId="168" fontId="23" fillId="63" borderId="34" applyNumberFormat="0" applyAlignment="0" applyProtection="0"/>
    <xf numFmtId="169" fontId="23" fillId="63" borderId="34" applyNumberFormat="0" applyAlignment="0" applyProtection="0"/>
    <xf numFmtId="168" fontId="23" fillId="63" borderId="34" applyNumberFormat="0" applyAlignment="0" applyProtection="0"/>
    <xf numFmtId="168" fontId="23" fillId="63" borderId="34" applyNumberFormat="0" applyAlignment="0" applyProtection="0"/>
    <xf numFmtId="169" fontId="23" fillId="63" borderId="34" applyNumberFormat="0" applyAlignment="0" applyProtection="0"/>
    <xf numFmtId="168" fontId="23" fillId="63" borderId="34" applyNumberFormat="0" applyAlignment="0" applyProtection="0"/>
    <xf numFmtId="0" fontId="21" fillId="63" borderId="34" applyNumberFormat="0" applyAlignment="0" applyProtection="0"/>
    <xf numFmtId="0" fontId="24" fillId="64" borderId="35" applyNumberFormat="0" applyAlignment="0" applyProtection="0"/>
    <xf numFmtId="0" fontId="25" fillId="9" borderId="31" applyNumberFormat="0" applyAlignment="0" applyProtection="0"/>
    <xf numFmtId="168"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0" fontId="24"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0" fontId="25" fillId="9" borderId="31"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169" fontId="26" fillId="64" borderId="35" applyNumberFormat="0" applyAlignment="0" applyProtection="0"/>
    <xf numFmtId="168" fontId="26" fillId="64" borderId="35" applyNumberFormat="0" applyAlignment="0" applyProtection="0"/>
    <xf numFmtId="0" fontId="24" fillId="64" borderId="35"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6">
      <alignment vertical="center"/>
    </xf>
    <xf numFmtId="38" fontId="9" fillId="0" borderId="36">
      <alignment vertical="center"/>
    </xf>
    <xf numFmtId="38" fontId="9" fillId="0" borderId="36">
      <alignment vertical="center"/>
    </xf>
    <xf numFmtId="38" fontId="9" fillId="0" borderId="36">
      <alignment vertical="center"/>
    </xf>
    <xf numFmtId="38" fontId="9" fillId="0" borderId="36">
      <alignment vertical="center"/>
    </xf>
    <xf numFmtId="38" fontId="9" fillId="0" borderId="36">
      <alignment vertical="center"/>
    </xf>
    <xf numFmtId="38" fontId="9" fillId="0" borderId="36">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7" applyNumberFormat="0" applyFill="0" applyAlignment="0" applyProtection="0"/>
    <xf numFmtId="169" fontId="38" fillId="0" borderId="37" applyNumberFormat="0" applyFill="0" applyAlignment="0" applyProtection="0"/>
    <xf numFmtId="0"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9"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9"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9" fontId="38" fillId="0" borderId="37" applyNumberFormat="0" applyFill="0" applyAlignment="0" applyProtection="0"/>
    <xf numFmtId="168" fontId="38" fillId="0" borderId="37" applyNumberFormat="0" applyFill="0" applyAlignment="0" applyProtection="0"/>
    <xf numFmtId="168" fontId="38" fillId="0" borderId="37" applyNumberFormat="0" applyFill="0" applyAlignment="0" applyProtection="0"/>
    <xf numFmtId="169" fontId="38" fillId="0" borderId="37" applyNumberFormat="0" applyFill="0" applyAlignment="0" applyProtection="0"/>
    <xf numFmtId="168" fontId="38" fillId="0" borderId="37" applyNumberFormat="0" applyFill="0" applyAlignment="0" applyProtection="0"/>
    <xf numFmtId="0" fontId="38" fillId="0" borderId="37" applyNumberFormat="0" applyFill="0" applyAlignment="0" applyProtection="0"/>
    <xf numFmtId="0" fontId="39" fillId="0" borderId="38" applyNumberFormat="0" applyFill="0" applyAlignment="0" applyProtection="0"/>
    <xf numFmtId="169" fontId="39" fillId="0" borderId="38" applyNumberFormat="0" applyFill="0" applyAlignment="0" applyProtection="0"/>
    <xf numFmtId="0"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168" fontId="39" fillId="0" borderId="38" applyNumberFormat="0" applyFill="0" applyAlignment="0" applyProtection="0"/>
    <xf numFmtId="169" fontId="39" fillId="0" borderId="38" applyNumberFormat="0" applyFill="0" applyAlignment="0" applyProtection="0"/>
    <xf numFmtId="168" fontId="39" fillId="0" borderId="38" applyNumberFormat="0" applyFill="0" applyAlignment="0" applyProtection="0"/>
    <xf numFmtId="0" fontId="39" fillId="0" borderId="38" applyNumberFormat="0" applyFill="0" applyAlignment="0" applyProtection="0"/>
    <xf numFmtId="0" fontId="40" fillId="0" borderId="39" applyNumberFormat="0" applyFill="0" applyAlignment="0" applyProtection="0"/>
    <xf numFmtId="169" fontId="40" fillId="0" borderId="39" applyNumberFormat="0" applyFill="0" applyAlignment="0" applyProtection="0"/>
    <xf numFmtId="0" fontId="40" fillId="0" borderId="39" applyNumberFormat="0" applyFill="0" applyAlignment="0" applyProtection="0"/>
    <xf numFmtId="168" fontId="40" fillId="0" borderId="39" applyNumberFormat="0" applyFill="0" applyAlignment="0" applyProtection="0"/>
    <xf numFmtId="0" fontId="40" fillId="0" borderId="39" applyNumberFormat="0" applyFill="0" applyAlignment="0" applyProtection="0"/>
    <xf numFmtId="168" fontId="40" fillId="0" borderId="39" applyNumberFormat="0" applyFill="0" applyAlignment="0" applyProtection="0"/>
    <xf numFmtId="0" fontId="40" fillId="0" borderId="39" applyNumberFormat="0" applyFill="0" applyAlignment="0" applyProtection="0"/>
    <xf numFmtId="0"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168" fontId="40" fillId="0" borderId="39" applyNumberFormat="0" applyFill="0" applyAlignment="0" applyProtection="0"/>
    <xf numFmtId="169" fontId="40" fillId="0" borderId="39" applyNumberFormat="0" applyFill="0" applyAlignment="0" applyProtection="0"/>
    <xf numFmtId="168" fontId="40" fillId="0" borderId="39" applyNumberFormat="0" applyFill="0" applyAlignment="0" applyProtection="0"/>
    <xf numFmtId="0" fontId="40" fillId="0" borderId="39"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4" applyNumberFormat="0" applyAlignment="0" applyProtection="0"/>
    <xf numFmtId="0" fontId="50" fillId="7" borderId="28"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168" fontId="51"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168" fontId="51"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169" fontId="51"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8"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8"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8"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8"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8"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8"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50" fillId="7" borderId="28"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0" fontId="49" fillId="42" borderId="34" applyNumberFormat="0" applyAlignment="0" applyProtection="0"/>
    <xf numFmtId="168" fontId="51" fillId="42" borderId="34" applyNumberFormat="0" applyAlignment="0" applyProtection="0"/>
    <xf numFmtId="169" fontId="51" fillId="42" borderId="34" applyNumberFormat="0" applyAlignment="0" applyProtection="0"/>
    <xf numFmtId="168" fontId="51" fillId="42" borderId="34" applyNumberFormat="0" applyAlignment="0" applyProtection="0"/>
    <xf numFmtId="168" fontId="51" fillId="42" borderId="34" applyNumberFormat="0" applyAlignment="0" applyProtection="0"/>
    <xf numFmtId="169" fontId="51" fillId="42" borderId="34" applyNumberFormat="0" applyAlignment="0" applyProtection="0"/>
    <xf numFmtId="168" fontId="51" fillId="42" borderId="34" applyNumberFormat="0" applyAlignment="0" applyProtection="0"/>
    <xf numFmtId="168" fontId="51" fillId="42" borderId="34" applyNumberFormat="0" applyAlignment="0" applyProtection="0"/>
    <xf numFmtId="169" fontId="51" fillId="42" borderId="34" applyNumberFormat="0" applyAlignment="0" applyProtection="0"/>
    <xf numFmtId="168" fontId="51" fillId="42" borderId="34" applyNumberFormat="0" applyAlignment="0" applyProtection="0"/>
    <xf numFmtId="168" fontId="51" fillId="42" borderId="34" applyNumberFormat="0" applyAlignment="0" applyProtection="0"/>
    <xf numFmtId="169" fontId="51" fillId="42" borderId="34" applyNumberFormat="0" applyAlignment="0" applyProtection="0"/>
    <xf numFmtId="168" fontId="51" fillId="42" borderId="34" applyNumberFormat="0" applyAlignment="0" applyProtection="0"/>
    <xf numFmtId="0" fontId="49" fillId="42" borderId="34"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0" applyNumberFormat="0" applyFill="0" applyAlignment="0" applyProtection="0"/>
    <xf numFmtId="0" fontId="53" fillId="0" borderId="3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0" fontId="52" fillId="0" borderId="4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0" fontId="52" fillId="0" borderId="40"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1"/>
    <xf numFmtId="169" fontId="9" fillId="0" borderId="41"/>
    <xf numFmtId="168" fontId="9" fillId="0" borderId="41"/>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168" fontId="2" fillId="0" borderId="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10" fillId="73" borderId="42" applyNumberFormat="0" applyFont="0" applyAlignment="0" applyProtection="0"/>
    <xf numFmtId="168" fontId="2" fillId="0" borderId="0"/>
    <xf numFmtId="0" fontId="10"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2"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169" fontId="2" fillId="0" borderId="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2" fillId="0" borderId="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1" fillId="10" borderId="3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10" fillId="73" borderId="42" applyNumberFormat="0" applyFont="0" applyAlignment="0" applyProtection="0"/>
    <xf numFmtId="0" fontId="2" fillId="73" borderId="42" applyNumberFormat="0" applyFont="0" applyAlignment="0" applyProtection="0"/>
    <xf numFmtId="0" fontId="2" fillId="73" borderId="42" applyNumberFormat="0" applyFont="0" applyAlignment="0" applyProtection="0"/>
    <xf numFmtId="169"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0" fontId="2" fillId="73" borderId="42" applyNumberFormat="0" applyFont="0" applyAlignment="0" applyProtection="0"/>
    <xf numFmtId="169" fontId="2" fillId="0" borderId="0"/>
    <xf numFmtId="168"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0" fontId="2" fillId="73" borderId="42" applyNumberFormat="0" applyFont="0" applyAlignment="0" applyProtection="0"/>
    <xf numFmtId="169"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168" fontId="2" fillId="0" borderId="0"/>
    <xf numFmtId="0" fontId="2" fillId="73" borderId="42" applyNumberFormat="0" applyFont="0" applyAlignment="0" applyProtection="0"/>
    <xf numFmtId="0" fontId="2" fillId="73" borderId="42" applyNumberFormat="0" applyFont="0" applyAlignment="0" applyProtection="0"/>
    <xf numFmtId="169" fontId="2" fillId="0" borderId="0"/>
    <xf numFmtId="168" fontId="2" fillId="0" borderId="0"/>
    <xf numFmtId="168" fontId="2" fillId="0" borderId="0"/>
    <xf numFmtId="0" fontId="2" fillId="73" borderId="42" applyNumberFormat="0" applyFont="0" applyAlignment="0" applyProtection="0"/>
    <xf numFmtId="0" fontId="2" fillId="73" borderId="42" applyNumberFormat="0" applyFont="0" applyAlignment="0" applyProtection="0"/>
    <xf numFmtId="0" fontId="2" fillId="73" borderId="42" applyNumberFormat="0" applyFont="0" applyAlignment="0" applyProtection="0"/>
    <xf numFmtId="0" fontId="2" fillId="73" borderId="42"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3" applyNumberFormat="0" applyAlignment="0" applyProtection="0"/>
    <xf numFmtId="0" fontId="67" fillId="8" borderId="29"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168" fontId="68"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168" fontId="68"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169" fontId="68"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9"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9"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9"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9"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9"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9"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7" fillId="8" borderId="29"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0" fontId="66" fillId="63" borderId="43" applyNumberFormat="0" applyAlignment="0" applyProtection="0"/>
    <xf numFmtId="168" fontId="68" fillId="63" borderId="43" applyNumberFormat="0" applyAlignment="0" applyProtection="0"/>
    <xf numFmtId="169" fontId="68" fillId="63" borderId="43" applyNumberFormat="0" applyAlignment="0" applyProtection="0"/>
    <xf numFmtId="168" fontId="68" fillId="63" borderId="43" applyNumberFormat="0" applyAlignment="0" applyProtection="0"/>
    <xf numFmtId="168" fontId="68" fillId="63" borderId="43" applyNumberFormat="0" applyAlignment="0" applyProtection="0"/>
    <xf numFmtId="169" fontId="68" fillId="63" borderId="43" applyNumberFormat="0" applyAlignment="0" applyProtection="0"/>
    <xf numFmtId="168" fontId="68" fillId="63" borderId="43" applyNumberFormat="0" applyAlignment="0" applyProtection="0"/>
    <xf numFmtId="168" fontId="68" fillId="63" borderId="43" applyNumberFormat="0" applyAlignment="0" applyProtection="0"/>
    <xf numFmtId="169" fontId="68" fillId="63" borderId="43" applyNumberFormat="0" applyAlignment="0" applyProtection="0"/>
    <xf numFmtId="168" fontId="68" fillId="63" borderId="43" applyNumberFormat="0" applyAlignment="0" applyProtection="0"/>
    <xf numFmtId="168" fontId="68" fillId="63" borderId="43" applyNumberFormat="0" applyAlignment="0" applyProtection="0"/>
    <xf numFmtId="169" fontId="68" fillId="63" borderId="43" applyNumberFormat="0" applyAlignment="0" applyProtection="0"/>
    <xf numFmtId="168" fontId="68" fillId="63" borderId="43" applyNumberFormat="0" applyAlignment="0" applyProtection="0"/>
    <xf numFmtId="0" fontId="66" fillId="63" borderId="43"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4" applyNumberFormat="0" applyFill="0" applyAlignment="0" applyProtection="0"/>
    <xf numFmtId="0" fontId="4" fillId="0" borderId="33"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68" fontId="77"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68" fontId="77"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69" fontId="77"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3"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3"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3"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3"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3"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3"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4" fillId="0" borderId="33"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68" fontId="77" fillId="0" borderId="44" applyNumberFormat="0" applyFill="0" applyAlignment="0" applyProtection="0"/>
    <xf numFmtId="169" fontId="77" fillId="0" borderId="44" applyNumberFormat="0" applyFill="0" applyAlignment="0" applyProtection="0"/>
    <xf numFmtId="168" fontId="77" fillId="0" borderId="44" applyNumberFormat="0" applyFill="0" applyAlignment="0" applyProtection="0"/>
    <xf numFmtId="168" fontId="77" fillId="0" borderId="44" applyNumberFormat="0" applyFill="0" applyAlignment="0" applyProtection="0"/>
    <xf numFmtId="169" fontId="77" fillId="0" borderId="44" applyNumberFormat="0" applyFill="0" applyAlignment="0" applyProtection="0"/>
    <xf numFmtId="168" fontId="77" fillId="0" borderId="44" applyNumberFormat="0" applyFill="0" applyAlignment="0" applyProtection="0"/>
    <xf numFmtId="168" fontId="77" fillId="0" borderId="44" applyNumberFormat="0" applyFill="0" applyAlignment="0" applyProtection="0"/>
    <xf numFmtId="169" fontId="77" fillId="0" borderId="44" applyNumberFormat="0" applyFill="0" applyAlignment="0" applyProtection="0"/>
    <xf numFmtId="168" fontId="77" fillId="0" borderId="44" applyNumberFormat="0" applyFill="0" applyAlignment="0" applyProtection="0"/>
    <xf numFmtId="168" fontId="77" fillId="0" borderId="44" applyNumberFormat="0" applyFill="0" applyAlignment="0" applyProtection="0"/>
    <xf numFmtId="169" fontId="77" fillId="0" borderId="44" applyNumberFormat="0" applyFill="0" applyAlignment="0" applyProtection="0"/>
    <xf numFmtId="168" fontId="77" fillId="0" borderId="44" applyNumberFormat="0" applyFill="0" applyAlignment="0" applyProtection="0"/>
    <xf numFmtId="0" fontId="30" fillId="0" borderId="44" applyNumberFormat="0" applyFill="0" applyAlignment="0" applyProtection="0"/>
    <xf numFmtId="0" fontId="8" fillId="0" borderId="45"/>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00" fillId="0" borderId="0"/>
    <xf numFmtId="0" fontId="117" fillId="69" borderId="61"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0" applyFont="0" applyBorder="0">
      <alignment horizontal="center" wrapText="1"/>
    </xf>
    <xf numFmtId="3" fontId="2" fillId="74" borderId="109"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18" fillId="0" borderId="0" applyFont="0" applyFill="0" applyBorder="0" applyAlignment="0" applyProtection="0"/>
    <xf numFmtId="8" fontId="119" fillId="0" borderId="0" applyFont="0" applyFill="0" applyBorder="0" applyAlignment="0" applyProtection="0"/>
    <xf numFmtId="8" fontId="119" fillId="0" borderId="0" applyFont="0" applyFill="0" applyBorder="0" applyAlignment="0" applyProtection="0"/>
    <xf numFmtId="202" fontId="118"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203" fontId="118" fillId="0" borderId="0" applyFont="0" applyFill="0" applyBorder="0" applyAlignment="0" applyProtection="0"/>
    <xf numFmtId="203" fontId="118" fillId="0" borderId="0" applyFont="0" applyFill="0" applyBorder="0" applyAlignment="0" applyProtection="0"/>
    <xf numFmtId="7" fontId="118" fillId="0" borderId="0" applyFont="0" applyFill="0" applyBorder="0" applyAlignment="0" applyProtection="0"/>
    <xf numFmtId="7" fontId="118" fillId="0" borderId="0" applyFont="0" applyFill="0" applyBorder="0" applyAlignment="0" applyProtection="0"/>
    <xf numFmtId="204" fontId="118" fillId="0" borderId="0" applyFont="0" applyFill="0" applyBorder="0" applyAlignment="0" applyProtection="0"/>
    <xf numFmtId="204" fontId="118"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205" fontId="99" fillId="0" borderId="0"/>
    <xf numFmtId="205" fontId="99" fillId="0" borderId="0"/>
    <xf numFmtId="205" fontId="99" fillId="0" borderId="0"/>
    <xf numFmtId="205" fontId="99" fillId="0" borderId="0"/>
    <xf numFmtId="0" fontId="99" fillId="0" borderId="0"/>
    <xf numFmtId="205" fontId="99" fillId="0" borderId="0"/>
    <xf numFmtId="5" fontId="119" fillId="0" borderId="0" applyFont="0" applyFill="0" applyBorder="0" applyAlignment="0" applyProtection="0"/>
    <xf numFmtId="5" fontId="119" fillId="0" borderId="0" applyFont="0" applyFill="0" applyBorder="0" applyAlignment="0" applyProtection="0"/>
    <xf numFmtId="202" fontId="118" fillId="0" borderId="0" applyFont="0" applyFill="0" applyBorder="0" applyAlignment="0" applyProtection="0"/>
    <xf numFmtId="5" fontId="119" fillId="0" borderId="0" applyFont="0" applyFill="0" applyBorder="0" applyAlignment="0" applyProtection="0"/>
    <xf numFmtId="5" fontId="119"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202" fontId="118" fillId="0" borderId="0" applyFont="0" applyFill="0" applyBorder="0" applyAlignment="0" applyProtection="0"/>
    <xf numFmtId="202" fontId="118" fillId="0" borderId="0" applyFont="0" applyFill="0" applyBorder="0" applyAlignment="0" applyProtection="0"/>
    <xf numFmtId="202" fontId="118"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0"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121" fillId="0" borderId="0" applyNumberFormat="0" applyFill="0" applyBorder="0" applyProtection="0"/>
    <xf numFmtId="0" fontId="2" fillId="0" borderId="0" applyNumberFormat="0" applyFill="0" applyBorder="0" applyAlignment="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0" fontId="122" fillId="0" borderId="0" applyNumberFormat="0" applyFill="0" applyBorder="0" applyProtection="0"/>
    <xf numFmtId="206" fontId="123" fillId="0" borderId="0" applyFont="0" applyFill="0" applyBorder="0" applyAlignment="0" applyProtection="0"/>
    <xf numFmtId="0" fontId="19" fillId="0" borderId="0" applyFont="0" applyFill="0" applyBorder="0" applyAlignment="0" applyProtection="0"/>
    <xf numFmtId="207" fontId="124" fillId="0" borderId="0" applyFont="0" applyFill="0" applyBorder="0" applyAlignment="0" applyProtection="0"/>
    <xf numFmtId="208" fontId="124" fillId="0" borderId="0" applyFont="0" applyFill="0" applyBorder="0" applyAlignment="0" applyProtection="0"/>
    <xf numFmtId="209" fontId="124" fillId="0" borderId="0" applyFont="0" applyFill="0" applyBorder="0" applyAlignment="0" applyProtection="0"/>
    <xf numFmtId="210" fontId="124" fillId="0" borderId="0" applyFont="0" applyFill="0" applyBorder="0" applyAlignment="0" applyProtection="0"/>
    <xf numFmtId="0" fontId="124" fillId="0" borderId="0"/>
    <xf numFmtId="0" fontId="19" fillId="0" borderId="0" applyFont="0" applyFill="0" applyBorder="0" applyAlignment="0" applyProtection="0"/>
    <xf numFmtId="211" fontId="123" fillId="0" borderId="0" applyFont="0" applyFill="0" applyBorder="0" applyAlignment="0" applyProtection="0"/>
    <xf numFmtId="0" fontId="11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2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4"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6" fillId="85" borderId="124" quotePrefix="1" applyNumberFormat="0" applyFont="0" applyFill="0" applyBorder="0" applyAlignment="0" applyProtection="0">
      <alignment horizontal="centerContinuous" vertical="justify"/>
      <protection locked="0" hidden="1"/>
    </xf>
    <xf numFmtId="0" fontId="2" fillId="0" borderId="0"/>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84" borderId="0"/>
    <xf numFmtId="0" fontId="2" fillId="84"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0" borderId="0"/>
    <xf numFmtId="0" fontId="12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128" fillId="0" borderId="0"/>
    <xf numFmtId="0" fontId="128" fillId="0" borderId="0"/>
    <xf numFmtId="0" fontId="2" fillId="0" borderId="0" applyFont="0" applyFill="0" applyBorder="0" applyAlignment="0" applyProtection="0"/>
    <xf numFmtId="0" fontId="2" fillId="84" borderId="0"/>
    <xf numFmtId="0" fontId="2" fillId="84" borderId="0"/>
    <xf numFmtId="0" fontId="2" fillId="0" borderId="0"/>
    <xf numFmtId="0" fontId="2" fillId="0" borderId="0"/>
    <xf numFmtId="0" fontId="128" fillId="0" borderId="0"/>
    <xf numFmtId="0" fontId="2" fillId="0" borderId="0"/>
    <xf numFmtId="0" fontId="2" fillId="0" borderId="0">
      <alignment horizontal="left" wrapText="1"/>
    </xf>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9" fillId="0" borderId="0"/>
    <xf numFmtId="0" fontId="129" fillId="0" borderId="0"/>
    <xf numFmtId="0" fontId="12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4" borderId="0"/>
    <xf numFmtId="0" fontId="2" fillId="0" borderId="0"/>
    <xf numFmtId="0" fontId="2" fillId="84"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0" borderId="0"/>
    <xf numFmtId="0" fontId="2" fillId="0" borderId="0">
      <alignment horizontal="left" wrapText="1"/>
    </xf>
    <xf numFmtId="0" fontId="2" fillId="0" borderId="0">
      <alignment horizontal="left" wrapText="1"/>
    </xf>
    <xf numFmtId="0" fontId="128" fillId="0" borderId="0"/>
    <xf numFmtId="0" fontId="128" fillId="0" borderId="0"/>
    <xf numFmtId="0" fontId="128" fillId="0" borderId="0"/>
    <xf numFmtId="0" fontId="128" fillId="0" borderId="0"/>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84" borderId="0"/>
    <xf numFmtId="0" fontId="128" fillId="0" borderId="0"/>
    <xf numFmtId="0" fontId="128" fillId="0" borderId="0"/>
    <xf numFmtId="0" fontId="128" fillId="0" borderId="0"/>
    <xf numFmtId="0" fontId="128" fillId="0" borderId="0"/>
    <xf numFmtId="0" fontId="128" fillId="0" borderId="0"/>
    <xf numFmtId="0" fontId="12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2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4" borderId="0"/>
    <xf numFmtId="0" fontId="2" fillId="0" borderId="0"/>
    <xf numFmtId="0" fontId="2" fillId="0" borderId="0">
      <alignment horizontal="left" wrapText="1"/>
    </xf>
    <xf numFmtId="0" fontId="2" fillId="0" borderId="0">
      <alignment horizontal="left" wrapText="1"/>
    </xf>
    <xf numFmtId="0" fontId="128" fillId="0" borderId="0"/>
    <xf numFmtId="0" fontId="128" fillId="0" borderId="0"/>
    <xf numFmtId="0" fontId="128" fillId="0" borderId="0"/>
    <xf numFmtId="0" fontId="12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19" fillId="0" borderId="0"/>
    <xf numFmtId="0" fontId="2" fillId="84" borderId="0"/>
    <xf numFmtId="0" fontId="2" fillId="0" borderId="0"/>
    <xf numFmtId="0" fontId="2" fillId="0" borderId="0"/>
    <xf numFmtId="0" fontId="2" fillId="0" borderId="0" applyFont="0" applyFill="0" applyBorder="0" applyAlignment="0" applyProtection="0"/>
    <xf numFmtId="0" fontId="128" fillId="0" borderId="0"/>
    <xf numFmtId="0" fontId="128" fillId="0" borderId="0"/>
    <xf numFmtId="0" fontId="128" fillId="0" borderId="0"/>
    <xf numFmtId="0" fontId="12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 fillId="84" borderId="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29" fontId="99" fillId="88"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229" fontId="99" fillId="88" borderId="0" applyNumberFormat="0" applyFont="0" applyAlignment="0" applyProtection="0"/>
    <xf numFmtId="0" fontId="99" fillId="89" borderId="0" applyNumberFormat="0" applyFont="0" applyAlignment="0" applyProtection="0"/>
    <xf numFmtId="229" fontId="99" fillId="88"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132" fillId="88"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132" fillId="89"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29" fontId="99" fillId="88"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229" fontId="99" fillId="88" borderId="0" applyNumberFormat="0" applyFont="0" applyAlignment="0" applyProtection="0"/>
    <xf numFmtId="0" fontId="99" fillId="89" borderId="0" applyNumberFormat="0" applyFont="0" applyAlignment="0" applyProtection="0"/>
    <xf numFmtId="229" fontId="99" fillId="88"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99" fillId="89"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87" borderId="0" applyNumberFormat="0" applyFont="0" applyAlignment="0" applyProtection="0"/>
    <xf numFmtId="0" fontId="128" fillId="0" borderId="0"/>
    <xf numFmtId="0" fontId="128" fillId="0" borderId="0"/>
    <xf numFmtId="0" fontId="128" fillId="0" borderId="0"/>
    <xf numFmtId="0" fontId="12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28" fillId="0" borderId="0"/>
    <xf numFmtId="0" fontId="2" fillId="84"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2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28" fillId="0" borderId="0"/>
    <xf numFmtId="0" fontId="12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33" fillId="0" borderId="125"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28" fillId="0" borderId="0"/>
    <xf numFmtId="0" fontId="128" fillId="0" borderId="0"/>
    <xf numFmtId="0" fontId="12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29" fillId="0" borderId="0"/>
    <xf numFmtId="0" fontId="129" fillId="0" borderId="0"/>
    <xf numFmtId="0" fontId="129" fillId="0" borderId="0"/>
    <xf numFmtId="0" fontId="129" fillId="0" borderId="0"/>
    <xf numFmtId="0" fontId="129" fillId="0" borderId="0"/>
    <xf numFmtId="0" fontId="12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128" fillId="0" borderId="0"/>
    <xf numFmtId="0" fontId="128" fillId="0" borderId="0"/>
    <xf numFmtId="0" fontId="2" fillId="0" borderId="0"/>
    <xf numFmtId="0" fontId="128" fillId="0" borderId="0"/>
    <xf numFmtId="0" fontId="128" fillId="0" borderId="0"/>
    <xf numFmtId="0" fontId="128" fillId="0" borderId="0"/>
    <xf numFmtId="0" fontId="8" fillId="0" borderId="0"/>
    <xf numFmtId="0" fontId="129" fillId="0" borderId="0"/>
    <xf numFmtId="0" fontId="2" fillId="0" borderId="0"/>
    <xf numFmtId="0" fontId="2" fillId="84" borderId="0"/>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84"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0" borderId="0">
      <alignment horizontal="left" wrapText="1"/>
    </xf>
    <xf numFmtId="0" fontId="128" fillId="0" borderId="0"/>
    <xf numFmtId="0" fontId="12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9" fillId="0" borderId="0">
      <alignment vertical="top"/>
    </xf>
    <xf numFmtId="0" fontId="29" fillId="0" borderId="0">
      <alignment vertical="top"/>
    </xf>
    <xf numFmtId="0" fontId="2" fillId="84" borderId="0"/>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26" fillId="85" borderId="124" quotePrefix="1" applyNumberFormat="0" applyFont="0" applyFill="0" applyBorder="0" applyAlignment="0" applyProtection="0">
      <alignment horizontal="centerContinuous" vertical="justify"/>
      <protection locked="0" hidden="1"/>
    </xf>
    <xf numFmtId="0" fontId="2" fillId="84" borderId="0"/>
    <xf numFmtId="0" fontId="2" fillId="0" borderId="0">
      <alignment horizontal="left" wrapText="1"/>
    </xf>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13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2"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13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2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4" borderId="0"/>
    <xf numFmtId="0" fontId="133" fillId="0" borderId="125" applyNumberFormat="0" applyFill="0" applyAlignment="0" applyProtection="0"/>
    <xf numFmtId="0" fontId="133"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2"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2"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33" fillId="0" borderId="125" applyNumberFormat="0" applyFill="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2"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2" fillId="0" borderId="0">
      <alignment horizontal="left" wrapText="1"/>
    </xf>
    <xf numFmtId="0" fontId="135"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2" fillId="0" borderId="126" applyNumberFormat="0" applyFill="0" applyProtection="0">
      <alignment horizontal="center"/>
    </xf>
    <xf numFmtId="0" fontId="135"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135" fillId="0" borderId="126" applyNumberFormat="0" applyFill="0" applyProtection="0">
      <alignment horizontal="center"/>
    </xf>
    <xf numFmtId="0" fontId="136" fillId="0" borderId="126" applyNumberFormat="0" applyFill="0" applyProtection="0">
      <alignment horizontal="center"/>
    </xf>
    <xf numFmtId="0" fontId="136"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2"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2"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126" applyNumberFormat="0" applyFill="0" applyProtection="0">
      <alignment horizontal="center"/>
    </xf>
    <xf numFmtId="0" fontId="13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6" fillId="0" borderId="0" applyNumberFormat="0" applyFill="0" applyBorder="0" applyProtection="0">
      <alignment horizontal="left"/>
    </xf>
    <xf numFmtId="0" fontId="135" fillId="0" borderId="0" applyNumberFormat="0" applyFill="0" applyBorder="0" applyProtection="0">
      <alignment horizontal="left"/>
    </xf>
    <xf numFmtId="0" fontId="2"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135" fillId="0" borderId="0" applyNumberFormat="0" applyFill="0" applyBorder="0" applyProtection="0">
      <alignment horizontal="left"/>
    </xf>
    <xf numFmtId="0" fontId="2" fillId="0" borderId="0">
      <alignment horizontal="left" wrapText="1"/>
    </xf>
    <xf numFmtId="0" fontId="13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2" fillId="0" borderId="0" applyNumberFormat="0" applyFill="0" applyBorder="0" applyProtection="0">
      <alignment horizontal="centerContinuous"/>
    </xf>
    <xf numFmtId="0" fontId="13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8" fillId="0" borderId="0" applyNumberFormat="0" applyFill="0" applyBorder="0" applyProtection="0">
      <alignment horizontal="centerContinuous"/>
    </xf>
    <xf numFmtId="0" fontId="137" fillId="0" borderId="0" applyNumberFormat="0" applyFill="0" applyBorder="0" applyProtection="0">
      <alignment horizontal="centerContinuous"/>
    </xf>
    <xf numFmtId="0" fontId="2"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9"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37" fillId="0" borderId="0" applyNumberFormat="0" applyFill="0" applyBorder="0" applyProtection="0">
      <alignment horizontal="centerContinuous"/>
    </xf>
    <xf numFmtId="0" fontId="128" fillId="0" borderId="0"/>
    <xf numFmtId="0" fontId="128" fillId="0" borderId="0"/>
    <xf numFmtId="0" fontId="2" fillId="0" borderId="0"/>
    <xf numFmtId="0" fontId="2" fillId="0" borderId="0"/>
    <xf numFmtId="0" fontId="128" fillId="0" borderId="0"/>
    <xf numFmtId="0" fontId="128" fillId="0" borderId="0"/>
    <xf numFmtId="0" fontId="2"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8" fillId="0" borderId="0"/>
    <xf numFmtId="0" fontId="128" fillId="0" borderId="0"/>
    <xf numFmtId="0" fontId="2" fillId="0" borderId="0"/>
    <xf numFmtId="0" fontId="126" fillId="85" borderId="124" quotePrefix="1" applyNumberFormat="0" applyFont="0" applyFill="0" applyBorder="0" applyAlignment="0" applyProtection="0">
      <alignment horizontal="centerContinuous" vertical="justify"/>
      <protection locked="0" hidden="1"/>
    </xf>
    <xf numFmtId="0" fontId="127" fillId="86" borderId="124" quotePrefix="1" applyNumberFormat="0" applyFont="0" applyFill="0" applyBorder="0">
      <protection locked="0" hidden="1"/>
    </xf>
    <xf numFmtId="0" fontId="2" fillId="0" borderId="0"/>
    <xf numFmtId="0" fontId="2" fillId="0" borderId="0"/>
    <xf numFmtId="0" fontId="2" fillId="0" borderId="0"/>
    <xf numFmtId="0" fontId="13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84" borderId="0"/>
    <xf numFmtId="0" fontId="2" fillId="0" borderId="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40" fillId="0" borderId="0">
      <alignment horizontal="left" vertical="center"/>
    </xf>
    <xf numFmtId="0" fontId="128" fillId="0" borderId="0"/>
    <xf numFmtId="0" fontId="14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41" fillId="0" borderId="0"/>
    <xf numFmtId="1" fontId="142" fillId="0" borderId="119">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43" fillId="0" borderId="0" applyFill="0" applyBorder="0" applyAlignment="0" applyProtection="0"/>
    <xf numFmtId="239" fontId="143" fillId="0" borderId="0" applyFill="0" applyBorder="0" applyAlignment="0" applyProtection="0"/>
    <xf numFmtId="239" fontId="143" fillId="0" borderId="0" applyFill="0" applyBorder="0" applyAlignment="0" applyProtection="0"/>
    <xf numFmtId="240" fontId="143" fillId="0" borderId="0" applyFill="0" applyBorder="0" applyAlignment="0" applyProtection="0"/>
    <xf numFmtId="240" fontId="143" fillId="0" borderId="0" applyFill="0" applyBorder="0" applyAlignment="0" applyProtection="0"/>
    <xf numFmtId="240" fontId="14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44" fillId="0" borderId="59"/>
    <xf numFmtId="0" fontId="130"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0" fontId="130" fillId="0" borderId="0" applyFont="0" applyFill="0" applyBorder="0" applyAlignment="0" applyProtection="0"/>
    <xf numFmtId="0" fontId="130"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30" fillId="0" borderId="0" applyFont="0" applyFill="0" applyBorder="0" applyAlignment="0" applyProtection="0"/>
    <xf numFmtId="0" fontId="130" fillId="0" borderId="0" applyFont="0" applyFill="0" applyBorder="0" applyAlignment="0" applyProtection="0"/>
    <xf numFmtId="0" fontId="130" fillId="0" borderId="0" applyFont="0" applyFill="0" applyBorder="0" applyAlignment="0" applyProtection="0"/>
    <xf numFmtId="0" fontId="130"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0" fontId="130" fillId="0" borderId="0" applyFont="0" applyFill="0" applyBorder="0" applyAlignment="0" applyProtection="0"/>
    <xf numFmtId="0" fontId="130"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6"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243" fontId="130" fillId="0" borderId="0" applyFont="0" applyFill="0" applyBorder="0" applyAlignment="0" applyProtection="0"/>
    <xf numFmtId="243" fontId="130" fillId="0" borderId="0" applyFont="0" applyFill="0" applyBorder="0" applyAlignment="0" applyProtection="0"/>
    <xf numFmtId="243" fontId="130" fillId="0" borderId="0" applyFont="0" applyFill="0" applyBorder="0" applyAlignment="0" applyProtection="0"/>
    <xf numFmtId="243" fontId="130" fillId="0" borderId="0" applyFont="0" applyFill="0" applyBorder="0" applyAlignment="0" applyProtection="0"/>
    <xf numFmtId="0" fontId="119" fillId="0" borderId="0" applyFont="0" applyFill="0" applyBorder="0" applyAlignment="0" applyProtection="0"/>
    <xf numFmtId="14" fontId="145" fillId="0" borderId="0" applyFill="0" applyBorder="0" applyProtection="0">
      <alignment horizontal="right"/>
    </xf>
    <xf numFmtId="16" fontId="145" fillId="0" borderId="0" applyFill="0" applyBorder="0" applyProtection="0">
      <alignment horizontal="right"/>
    </xf>
    <xf numFmtId="18" fontId="145" fillId="0" borderId="0" applyFill="0" applyBorder="0" applyProtection="0">
      <alignment horizontal="right"/>
    </xf>
    <xf numFmtId="16" fontId="145" fillId="0" borderId="0" applyFill="0" applyBorder="0" applyProtection="0">
      <alignment horizontal="right"/>
    </xf>
    <xf numFmtId="22" fontId="145" fillId="0" borderId="0" applyFill="0" applyBorder="0" applyProtection="0">
      <alignment horizontal="right"/>
    </xf>
    <xf numFmtId="14" fontId="145" fillId="0" borderId="0" applyFill="0" applyBorder="0" applyProtection="0">
      <alignment horizontal="right"/>
    </xf>
    <xf numFmtId="20" fontId="145" fillId="0" borderId="0" applyFill="0" applyBorder="0" applyProtection="0">
      <alignment horizontal="right"/>
    </xf>
    <xf numFmtId="16" fontId="145" fillId="0" borderId="0" applyFill="0" applyBorder="0" applyProtection="0">
      <alignment horizontal="right"/>
    </xf>
    <xf numFmtId="16" fontId="145" fillId="0" borderId="0" applyFill="0" applyBorder="0" applyProtection="0">
      <alignment horizontal="right"/>
    </xf>
    <xf numFmtId="14" fontId="145" fillId="0" borderId="0" applyFill="0" applyBorder="0" applyProtection="0">
      <alignment horizontal="right"/>
    </xf>
    <xf numFmtId="1" fontId="145" fillId="0" borderId="0" applyFill="0" applyBorder="0" applyProtection="0">
      <alignment horizontal="right"/>
    </xf>
    <xf numFmtId="1" fontId="145" fillId="0" borderId="0" applyFill="0" applyBorder="0" applyProtection="0">
      <alignment horizontal="right"/>
    </xf>
    <xf numFmtId="1" fontId="145" fillId="0" borderId="0" applyFill="0" applyBorder="0" applyProtection="0">
      <alignment horizontal="right"/>
    </xf>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46" fillId="0" borderId="67"/>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48" fillId="100" borderId="0" applyNumberFormat="0" applyFont="0" applyBorder="0" applyProtection="0"/>
    <xf numFmtId="0" fontId="28" fillId="0" borderId="96" applyBorder="0"/>
    <xf numFmtId="0" fontId="28" fillId="0" borderId="9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2" borderId="0" applyNumberFormat="0" applyBorder="0" applyAlignment="0" applyProtection="0"/>
    <xf numFmtId="0" fontId="14" fillId="102" borderId="0" applyNumberFormat="0" applyBorder="0" applyAlignment="0" applyProtection="0"/>
    <xf numFmtId="0" fontId="12" fillId="102"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4" fillId="90" borderId="0" applyNumberFormat="0" applyBorder="0" applyAlignment="0" applyProtection="0"/>
    <xf numFmtId="0" fontId="12" fillId="90"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16" fillId="27"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5" fontId="99" fillId="0" borderId="0" applyFont="0" applyFill="0" applyBorder="0" applyAlignment="0">
      <alignment vertical="center"/>
    </xf>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applyAlignment="0">
      <alignment vertical="center"/>
    </xf>
    <xf numFmtId="245" fontId="99" fillId="0" borderId="0" applyFont="0" applyFill="0" applyBorder="0"/>
    <xf numFmtId="245" fontId="99" fillId="0" borderId="0" applyFont="0" applyFill="0" applyBorder="0"/>
    <xf numFmtId="245" fontId="99" fillId="0" borderId="0" applyFont="0" applyFill="0" applyBorder="0" applyAlignment="0">
      <alignment vertical="center"/>
    </xf>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245" fontId="99" fillId="0" borderId="0" applyFont="0" applyFill="0" applyBorder="0"/>
    <xf numFmtId="0" fontId="149" fillId="0" borderId="0" applyNumberFormat="0" applyFill="0" applyBorder="0" applyAlignment="0">
      <protection locked="0"/>
    </xf>
    <xf numFmtId="246" fontId="130" fillId="0" borderId="0" applyFont="0" applyFill="0" applyBorder="0" applyAlignment="0" applyProtection="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applyProtection="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246" fontId="130" fillId="0" borderId="0" applyFont="0" applyFill="0" applyBorder="0" applyAlignment="0">
      <protection locked="0"/>
    </xf>
    <xf numFmtId="0" fontId="150" fillId="95" borderId="127"/>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51" fillId="87" borderId="109" applyNumberFormat="0" applyFont="0" applyAlignment="0"/>
    <xf numFmtId="3" fontId="151" fillId="87" borderId="109" applyNumberFormat="0" applyFont="0" applyAlignment="0"/>
    <xf numFmtId="3" fontId="151" fillId="87" borderId="109" applyNumberFormat="0" applyFont="0" applyAlignment="0"/>
    <xf numFmtId="3" fontId="151" fillId="87" borderId="109" applyNumberFormat="0" applyFont="0" applyAlignment="0"/>
    <xf numFmtId="3" fontId="151" fillId="87" borderId="109" applyNumberFormat="0" applyFont="0" applyAlignment="0"/>
    <xf numFmtId="0" fontId="13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247" fontId="149" fillId="106" borderId="109" applyNumberFormat="0" applyFill="0" applyBorder="0" applyAlignment="0" applyProtection="0"/>
    <xf numFmtId="0"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0"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247" fontId="149" fillId="106" borderId="109" applyNumberFormat="0" applyFill="0" applyBorder="0" applyAlignment="0" applyProtection="0"/>
    <xf numFmtId="0" fontId="149" fillId="106" borderId="109" applyNumberFormat="0" applyFill="0" applyBorder="0" applyAlignment="0" applyProtection="0"/>
    <xf numFmtId="0" fontId="152" fillId="0" borderId="128"/>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3" fillId="107" borderId="129" applyNumberFormat="0" applyAlignment="0" applyProtection="0"/>
    <xf numFmtId="0" fontId="153" fillId="107" borderId="129" applyNumberFormat="0" applyAlignment="0" applyProtection="0"/>
    <xf numFmtId="0" fontId="154" fillId="0" borderId="0" applyNumberFormat="0" applyFill="0" applyAlignment="0"/>
    <xf numFmtId="0" fontId="155" fillId="0" borderId="130" applyNumberFormat="0" applyFont="0" applyFill="0" applyAlignment="0"/>
    <xf numFmtId="248"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156" fillId="107" borderId="0" applyNumberFormat="0" applyBorder="0">
      <alignment horizontal="center" vertical="center"/>
    </xf>
    <xf numFmtId="0" fontId="21" fillId="63" borderId="131" applyNumberFormat="0" applyAlignment="0" applyProtection="0"/>
    <xf numFmtId="0" fontId="157" fillId="0" borderId="0" applyNumberFormat="0" applyFill="0" applyBorder="0" applyAlignment="0">
      <alignment horizontal="right"/>
    </xf>
    <xf numFmtId="38" fontId="158" fillId="108"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9" fillId="109"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59" fillId="110" borderId="0" applyNumberFormat="0" applyBorder="0" applyAlignment="0" applyProtection="0"/>
    <xf numFmtId="0" fontId="160" fillId="109"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60" fillId="110" borderId="0" applyNumberFormat="0" applyBorder="0" applyAlignment="0" applyProtection="0"/>
    <xf numFmtId="0" fontId="159" fillId="110"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30" fillId="0" borderId="0" applyFont="0" applyFill="0" applyBorder="0" applyAlignment="0" applyProtection="0"/>
    <xf numFmtId="250" fontId="161" fillId="0" borderId="0"/>
    <xf numFmtId="0" fontId="162" fillId="0" borderId="132"/>
    <xf numFmtId="251" fontId="2" fillId="0" borderId="0"/>
    <xf numFmtId="0" fontId="162" fillId="0" borderId="133"/>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53" fillId="107" borderId="134">
      <alignment horizontal="center" vertical="center"/>
    </xf>
    <xf numFmtId="0" fontId="153" fillId="107" borderId="134">
      <alignment horizontal="center" vertical="center"/>
    </xf>
    <xf numFmtId="0" fontId="166" fillId="0" borderId="0" applyProtection="0">
      <alignment horizontal="center"/>
    </xf>
    <xf numFmtId="0" fontId="16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45" fillId="0" borderId="0" applyNumberFormat="0" applyFill="0" applyBorder="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172" fontId="130" fillId="0" borderId="0">
      <alignment vertical="top"/>
    </xf>
    <xf numFmtId="172" fontId="130" fillId="0" borderId="0">
      <alignment vertical="top"/>
    </xf>
    <xf numFmtId="172" fontId="130" fillId="0" borderId="0">
      <alignment vertical="top"/>
    </xf>
    <xf numFmtId="0" fontId="45" fillId="0" borderId="0" applyNumberFormat="0" applyFill="0" applyBorder="0" applyProtection="0">
      <alignment horizontal="right"/>
    </xf>
    <xf numFmtId="172" fontId="169" fillId="0" borderId="0">
      <alignment horizontal="right"/>
    </xf>
    <xf numFmtId="172" fontId="169" fillId="0" borderId="0">
      <alignment horizontal="right"/>
    </xf>
    <xf numFmtId="172" fontId="169" fillId="0" borderId="0">
      <alignment horizontal="right"/>
    </xf>
    <xf numFmtId="0" fontId="169" fillId="0" borderId="0">
      <alignment horizontal="left"/>
    </xf>
    <xf numFmtId="0" fontId="170" fillId="74" borderId="0" applyNumberFormat="0" applyBorder="0" applyAlignment="0" applyProtection="0"/>
    <xf numFmtId="252" fontId="99" fillId="0" borderId="129" applyNumberFormat="0" applyFont="0" applyFill="0" applyAlignment="0">
      <alignment vertical="center"/>
    </xf>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252" fontId="99" fillId="0" borderId="129" applyNumberFormat="0" applyFont="0" applyFill="0" applyAlignment="0">
      <alignment vertical="center"/>
    </xf>
    <xf numFmtId="0" fontId="99" fillId="0" borderId="129" applyNumberFormat="0" applyFont="0" applyFill="0"/>
    <xf numFmtId="0" fontId="99" fillId="0" borderId="129" applyNumberFormat="0" applyFont="0" applyFill="0"/>
    <xf numFmtId="252" fontId="99" fillId="0" borderId="129" applyNumberFormat="0" applyFont="0" applyFill="0" applyAlignment="0">
      <alignment vertical="center"/>
    </xf>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0" fontId="99" fillId="0" borderId="129" applyNumberFormat="0" applyFont="0" applyFill="0"/>
    <xf numFmtId="0" fontId="2" fillId="72" borderId="0"/>
    <xf numFmtId="0" fontId="171" fillId="0" borderId="1" applyNumberFormat="0" applyFont="0" applyFill="0" applyAlignment="0" applyProtection="0"/>
    <xf numFmtId="0" fontId="171" fillId="0" borderId="135" applyNumberFormat="0" applyFont="0" applyFill="0" applyAlignment="0" applyProtection="0"/>
    <xf numFmtId="0" fontId="119" fillId="0" borderId="96" applyNumberFormat="0" applyFont="0" applyFill="0" applyAlignment="0" applyProtection="0"/>
    <xf numFmtId="0" fontId="119" fillId="0" borderId="96" applyNumberFormat="0" applyFont="0" applyFill="0" applyAlignment="0" applyProtection="0"/>
    <xf numFmtId="0" fontId="119" fillId="0" borderId="61" applyNumberFormat="0" applyFont="0" applyFill="0" applyAlignment="0" applyProtection="0"/>
    <xf numFmtId="0" fontId="119" fillId="0" borderId="61" applyNumberFormat="0" applyFont="0" applyFill="0" applyAlignment="0" applyProtection="0"/>
    <xf numFmtId="0" fontId="119" fillId="0" borderId="61" applyNumberFormat="0" applyFont="0" applyFill="0" applyAlignment="0" applyProtection="0"/>
    <xf numFmtId="0" fontId="119" fillId="0" borderId="59" applyNumberFormat="0" applyFont="0" applyFill="0" applyAlignment="0" applyProtection="0"/>
    <xf numFmtId="0" fontId="119" fillId="0" borderId="59" applyNumberFormat="0" applyFont="0" applyFill="0" applyAlignment="0" applyProtection="0"/>
    <xf numFmtId="0" fontId="119" fillId="0" borderId="93" applyNumberFormat="0" applyFont="0" applyFill="0" applyAlignment="0" applyProtection="0"/>
    <xf numFmtId="0" fontId="119" fillId="0" borderId="93" applyNumberFormat="0" applyFont="0" applyFill="0" applyAlignment="0" applyProtection="0"/>
    <xf numFmtId="0" fontId="119" fillId="0" borderId="93" applyNumberFormat="0" applyFont="0" applyFill="0" applyAlignment="0" applyProtection="0"/>
    <xf numFmtId="0" fontId="119" fillId="0" borderId="93" applyNumberFormat="0" applyFont="0" applyFill="0" applyAlignment="0" applyProtection="0"/>
    <xf numFmtId="0" fontId="119" fillId="0" borderId="93" applyNumberFormat="0" applyFont="0" applyFill="0" applyAlignment="0" applyProtection="0"/>
    <xf numFmtId="0" fontId="119" fillId="0" borderId="93" applyNumberFormat="0" applyFont="0" applyFill="0" applyAlignment="0" applyProtection="0"/>
    <xf numFmtId="253" fontId="2" fillId="0" borderId="67">
      <alignment horizontal="left"/>
    </xf>
    <xf numFmtId="253" fontId="2" fillId="0" borderId="67">
      <alignment horizontal="left"/>
    </xf>
    <xf numFmtId="253" fontId="2" fillId="0" borderId="67">
      <alignment horizontal="left"/>
    </xf>
    <xf numFmtId="253" fontId="2" fillId="0" borderId="67">
      <alignment horizontal="left"/>
    </xf>
    <xf numFmtId="253" fontId="2" fillId="0" borderId="67">
      <alignment horizontal="left"/>
    </xf>
    <xf numFmtId="253" fontId="2" fillId="0" borderId="67">
      <alignment horizontal="left"/>
    </xf>
    <xf numFmtId="253" fontId="2" fillId="0" borderId="67">
      <alignment horizontal="left"/>
    </xf>
    <xf numFmtId="253" fontId="2" fillId="0" borderId="67">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0" fontId="29"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5" fontId="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21" fontId="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6" fontId="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0" fontId="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7" fontId="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8" fontId="172"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7" fontId="128" fillId="0" borderId="0" applyFill="0" applyBorder="0" applyAlignment="0"/>
    <xf numFmtId="255" fontId="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4" fontId="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44" fontId="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4" fontId="128" fillId="0" borderId="0" applyFill="0" applyBorder="0" applyAlignment="0"/>
    <xf numFmtId="256" fontId="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9" fontId="172"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6" fontId="128" fillId="0" borderId="0" applyFill="0" applyBorder="0" applyAlignment="0"/>
    <xf numFmtId="255" fontId="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21" fontId="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255" fontId="128" fillId="0" borderId="0" applyFill="0" applyBorder="0" applyAlignment="0"/>
    <xf numFmtId="0" fontId="21" fillId="63"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3" borderId="131" applyNumberFormat="0" applyAlignment="0" applyProtection="0"/>
    <xf numFmtId="0" fontId="21" fillId="68" borderId="131" applyNumberFormat="0" applyAlignment="0" applyProtection="0"/>
    <xf numFmtId="0" fontId="21" fillId="68" borderId="131" applyNumberFormat="0" applyAlignment="0" applyProtection="0"/>
    <xf numFmtId="0" fontId="21" fillId="63" borderId="131" applyNumberFormat="0" applyAlignment="0" applyProtection="0"/>
    <xf numFmtId="0" fontId="21" fillId="63" borderId="131" applyNumberFormat="0" applyAlignment="0" applyProtection="0"/>
    <xf numFmtId="0" fontId="21" fillId="63" borderId="131" applyNumberFormat="0" applyAlignment="0" applyProtection="0"/>
    <xf numFmtId="0" fontId="21" fillId="68" borderId="131" applyNumberFormat="0" applyAlignment="0" applyProtection="0"/>
    <xf numFmtId="0" fontId="21" fillId="63" borderId="131" applyNumberFormat="0" applyAlignment="0" applyProtection="0"/>
    <xf numFmtId="0" fontId="21" fillId="63" borderId="131" applyNumberFormat="0" applyAlignment="0" applyProtection="0"/>
    <xf numFmtId="0" fontId="173" fillId="108" borderId="131" applyNumberFormat="0" applyAlignment="0" applyProtection="0"/>
    <xf numFmtId="0" fontId="115" fillId="8" borderId="28" applyNumberFormat="0" applyAlignment="0" applyProtection="0"/>
    <xf numFmtId="3" fontId="45" fillId="41" borderId="61">
      <protection hidden="1"/>
    </xf>
    <xf numFmtId="0" fontId="173" fillId="108" borderId="131" applyNumberFormat="0" applyAlignment="0" applyProtection="0"/>
    <xf numFmtId="0" fontId="23" fillId="63" borderId="131" applyNumberFormat="0" applyAlignment="0" applyProtection="0"/>
    <xf numFmtId="0" fontId="23" fillId="63" borderId="131" applyNumberFormat="0" applyAlignment="0" applyProtection="0"/>
    <xf numFmtId="0" fontId="23" fillId="63" borderId="131" applyNumberFormat="0" applyAlignment="0" applyProtection="0"/>
    <xf numFmtId="0" fontId="23" fillId="63"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173" fillId="108" borderId="131" applyNumberFormat="0" applyAlignment="0" applyProtection="0"/>
    <xf numFmtId="0" fontId="23" fillId="63" borderId="131" applyNumberFormat="0" applyAlignment="0" applyProtection="0"/>
    <xf numFmtId="0" fontId="23" fillId="63" borderId="131" applyNumberFormat="0" applyAlignment="0" applyProtection="0"/>
    <xf numFmtId="0" fontId="173" fillId="108" borderId="131" applyNumberFormat="0" applyAlignment="0" applyProtection="0"/>
    <xf numFmtId="0" fontId="173" fillId="108" borderId="131" applyNumberFormat="0" applyAlignment="0" applyProtection="0"/>
    <xf numFmtId="0" fontId="23" fillId="63" borderId="131" applyNumberFormat="0" applyAlignment="0" applyProtection="0"/>
    <xf numFmtId="0" fontId="23" fillId="63" borderId="131" applyNumberFormat="0" applyAlignment="0" applyProtection="0"/>
    <xf numFmtId="0" fontId="23" fillId="63" borderId="131" applyNumberFormat="0" applyAlignment="0" applyProtection="0"/>
    <xf numFmtId="0" fontId="119" fillId="0" borderId="0" applyFont="0" applyFill="0" applyBorder="0" applyAlignment="0" applyProtection="0"/>
    <xf numFmtId="38" fontId="119" fillId="0" borderId="0" applyFont="0" applyFill="0" applyBorder="0" applyAlignment="0" applyProtection="0"/>
    <xf numFmtId="38" fontId="119" fillId="0" borderId="0" applyFont="0" applyFill="0" applyBorder="0" applyAlignment="0" applyProtection="0"/>
    <xf numFmtId="38" fontId="11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40" fontId="119" fillId="0" borderId="0" applyFont="0" applyFill="0" applyBorder="0" applyAlignment="0" applyProtection="0"/>
    <xf numFmtId="40" fontId="119" fillId="0" borderId="0" applyFont="0" applyFill="0" applyBorder="0" applyAlignment="0" applyProtection="0"/>
    <xf numFmtId="196" fontId="19" fillId="111" borderId="0" applyNumberFormat="0" applyFont="0" applyBorder="0" applyAlignment="0">
      <protection locked="0"/>
    </xf>
    <xf numFmtId="196" fontId="19" fillId="111" borderId="0" applyNumberFormat="0" applyFont="0" applyBorder="0" applyAlignment="0">
      <protection locked="0"/>
    </xf>
    <xf numFmtId="0" fontId="52" fillId="0" borderId="40" applyNumberFormat="0" applyFill="0" applyAlignment="0" applyProtection="0"/>
    <xf numFmtId="0" fontId="24" fillId="64"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24" fillId="112" borderId="35" applyNumberFormat="0" applyAlignment="0" applyProtection="0"/>
    <xf numFmtId="0" fontId="52" fillId="0" borderId="40" applyNumberFormat="0" applyFill="0" applyAlignment="0" applyProtection="0"/>
    <xf numFmtId="0" fontId="52" fillId="0" borderId="40" applyNumberFormat="0" applyFill="0" applyAlignment="0" applyProtection="0"/>
    <xf numFmtId="0" fontId="52" fillId="0" borderId="40" applyNumberFormat="0" applyFill="0" applyAlignment="0" applyProtection="0"/>
    <xf numFmtId="0" fontId="52" fillId="0" borderId="40" applyNumberFormat="0" applyFill="0" applyAlignment="0" applyProtection="0"/>
    <xf numFmtId="0" fontId="52" fillId="0" borderId="40"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74" fillId="0" borderId="61" applyBorder="0"/>
    <xf numFmtId="260" fontId="175" fillId="0" borderId="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112" borderId="35" applyNumberFormat="0" applyAlignment="0" applyProtection="0"/>
    <xf numFmtId="0" fontId="26" fillId="112" borderId="35" applyNumberFormat="0" applyAlignment="0" applyProtection="0"/>
    <xf numFmtId="0" fontId="26" fillId="112" borderId="35" applyNumberFormat="0" applyAlignment="0" applyProtection="0"/>
    <xf numFmtId="0" fontId="26" fillId="112" borderId="35" applyNumberFormat="0" applyAlignment="0" applyProtection="0"/>
    <xf numFmtId="0" fontId="24" fillId="64" borderId="35" applyNumberFormat="0" applyAlignment="0" applyProtection="0"/>
    <xf numFmtId="0" fontId="24"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0" fontId="26" fillId="64" borderId="35" applyNumberFormat="0" applyAlignment="0" applyProtection="0"/>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vertical="center"/>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xf>
    <xf numFmtId="3" fontId="176" fillId="69" borderId="109" applyFont="0" applyFill="0" applyProtection="0">
      <alignment horizontal="right" vertical="center"/>
    </xf>
    <xf numFmtId="10" fontId="177" fillId="0" borderId="0">
      <alignment vertical="center"/>
    </xf>
    <xf numFmtId="3" fontId="177" fillId="0" borderId="0">
      <alignment vertical="center"/>
    </xf>
    <xf numFmtId="0" fontId="12" fillId="53"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221" fontId="178" fillId="0" borderId="136"/>
    <xf numFmtId="201" fontId="179" fillId="0" borderId="0" applyFont="0" applyFill="0" applyBorder="0" applyAlignment="0" applyProtection="0"/>
    <xf numFmtId="0" fontId="180" fillId="0" borderId="0"/>
    <xf numFmtId="0" fontId="180" fillId="0" borderId="0"/>
    <xf numFmtId="0" fontId="180" fillId="0" borderId="0"/>
    <xf numFmtId="0" fontId="180" fillId="0" borderId="0"/>
    <xf numFmtId="261" fontId="2" fillId="0" borderId="0"/>
    <xf numFmtId="261" fontId="2" fillId="0" borderId="0"/>
    <xf numFmtId="261" fontId="2" fillId="0" borderId="0"/>
    <xf numFmtId="261" fontId="2" fillId="0" borderId="0"/>
    <xf numFmtId="217" fontId="181" fillId="0" borderId="0">
      <alignment horizontal="right" vertical="center" wrapText="1"/>
    </xf>
    <xf numFmtId="217" fontId="181" fillId="0" borderId="0">
      <alignment horizontal="right" vertical="center" wrapText="1"/>
    </xf>
    <xf numFmtId="217" fontId="18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44" fontId="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254" fontId="128" fillId="0" borderId="0" applyFont="0" applyFill="0" applyBorder="0" applyAlignment="0" applyProtection="0"/>
    <xf numFmtId="38" fontId="182"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83" fillId="0" borderId="0">
      <alignment horizontal="center"/>
      <protection locked="0"/>
    </xf>
    <xf numFmtId="0" fontId="2" fillId="0" borderId="0" applyFont="0" applyFill="0" applyBorder="0" applyAlignment="0" applyProtection="0"/>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2" fillId="0" borderId="0" applyFont="0" applyFill="0" applyBorder="0" applyAlignment="0" applyProtection="0"/>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2" fillId="0" borderId="0" applyFont="0" applyFill="0" applyBorder="0" applyAlignment="0" applyProtection="0"/>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0" fontId="183" fillId="0" borderId="0">
      <alignment horizontal="center"/>
      <protection locked="0"/>
    </xf>
    <xf numFmtId="0" fontId="183" fillId="0" borderId="0">
      <alignment horizontal="center"/>
      <protection locked="0"/>
    </xf>
    <xf numFmtId="38" fontId="18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32" fillId="0" borderId="0" applyFont="0" applyFill="0" applyBorder="0" applyAlignment="0" applyProtection="0">
      <alignment horizontal="right"/>
    </xf>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2" fontId="132" fillId="0" borderId="0" applyFont="0" applyFill="0" applyBorder="0" applyProtection="0"/>
    <xf numFmtId="263" fontId="13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32" fillId="0" borderId="0" applyFont="0" applyFill="0" applyBorder="0" applyAlignment="0" applyProtection="0">
      <alignment horizontal="right"/>
    </xf>
    <xf numFmtId="264" fontId="132" fillId="0" borderId="0" applyFont="0" applyFill="0" applyBorder="0" applyAlignment="0" applyProtection="0">
      <alignment horizontal="right"/>
    </xf>
    <xf numFmtId="166" fontId="2" fillId="0" borderId="0" applyFont="0" applyFill="0" applyBorder="0" applyAlignment="0" applyProtection="0"/>
    <xf numFmtId="264" fontId="132" fillId="0" borderId="0" applyFont="0" applyFill="0" applyBorder="0" applyProtection="0"/>
    <xf numFmtId="166" fontId="2" fillId="0" borderId="0" applyFont="0" applyFill="0" applyBorder="0" applyAlignment="0" applyProtection="0"/>
    <xf numFmtId="264" fontId="132" fillId="0" borderId="0" applyFont="0" applyFill="0" applyBorder="0" applyProtection="0"/>
    <xf numFmtId="264" fontId="13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32" fillId="0" borderId="0" applyFont="0" applyFill="0" applyBorder="0" applyAlignment="0" applyProtection="0">
      <alignment horizontal="right"/>
    </xf>
    <xf numFmtId="264" fontId="132" fillId="0" borderId="0" applyFont="0" applyFill="0" applyBorder="0" applyProtection="0"/>
    <xf numFmtId="264" fontId="13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32" fillId="0" borderId="0" applyFont="0" applyFill="0" applyBorder="0" applyProtection="0"/>
    <xf numFmtId="264" fontId="132" fillId="0" borderId="0" applyFont="0" applyFill="0" applyBorder="0" applyProtection="0"/>
    <xf numFmtId="264" fontId="132" fillId="0" borderId="0" applyFont="0" applyFill="0" applyBorder="0" applyProtection="0"/>
    <xf numFmtId="264" fontId="132" fillId="0" borderId="0" applyFont="0" applyFill="0" applyBorder="0" applyProtection="0"/>
    <xf numFmtId="166" fontId="2" fillId="0" borderId="0" applyFont="0" applyFill="0" applyBorder="0" applyAlignment="0" applyProtection="0"/>
    <xf numFmtId="264" fontId="132" fillId="0" borderId="0" applyFont="0" applyFill="0" applyBorder="0" applyProtection="0"/>
    <xf numFmtId="264" fontId="132" fillId="0" borderId="0" applyFont="0" applyFill="0" applyBorder="0" applyProtection="0"/>
    <xf numFmtId="264" fontId="132" fillId="0" borderId="0" applyFont="0" applyFill="0" applyBorder="0" applyProtection="0"/>
    <xf numFmtId="264" fontId="13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3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3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3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3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3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3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32" fillId="0" borderId="0" applyFont="0" applyFill="0" applyBorder="0" applyProtection="0"/>
    <xf numFmtId="264" fontId="132" fillId="0" borderId="0" applyFont="0" applyFill="0" applyBorder="0" applyAlignment="0" applyProtection="0">
      <alignment horizontal="right"/>
    </xf>
    <xf numFmtId="264" fontId="13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32" fillId="0" borderId="0" applyFont="0" applyFill="0" applyBorder="0" applyProtection="0"/>
    <xf numFmtId="264" fontId="132" fillId="0" borderId="0" applyFont="0" applyFill="0" applyBorder="0" applyProtection="0"/>
    <xf numFmtId="264" fontId="132" fillId="0" borderId="0" applyFont="0" applyFill="0" applyBorder="0" applyProtection="0"/>
    <xf numFmtId="264" fontId="13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3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32" fillId="0" borderId="0" applyFont="0" applyFill="0" applyBorder="0" applyProtection="0"/>
    <xf numFmtId="166" fontId="2" fillId="0" borderId="0" applyFont="0" applyFill="0" applyBorder="0" applyAlignment="0" applyProtection="0"/>
    <xf numFmtId="264" fontId="132" fillId="0" borderId="0" applyFont="0" applyFill="0" applyBorder="0" applyProtection="0"/>
    <xf numFmtId="264" fontId="13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3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8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01" fontId="2" fillId="0" borderId="0" applyFont="0" applyFill="0" applyBorder="0" applyAlignment="0" applyProtection="0"/>
    <xf numFmtId="201" fontId="2" fillId="0" borderId="0" applyFont="0" applyFill="0" applyBorder="0" applyAlignment="0" applyProtection="0"/>
    <xf numFmtId="3" fontId="179" fillId="0" borderId="120">
      <alignment vertical="center"/>
    </xf>
    <xf numFmtId="221" fontId="118" fillId="0" borderId="0" applyFont="0" applyFill="0" applyBorder="0" applyAlignment="0" applyProtection="0"/>
    <xf numFmtId="221" fontId="118" fillId="0" borderId="0" applyFont="0" applyFill="0" applyBorder="0" applyAlignment="0" applyProtection="0"/>
    <xf numFmtId="3" fontId="179" fillId="0" borderId="120">
      <alignment vertical="center"/>
    </xf>
    <xf numFmtId="39"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3" fontId="179" fillId="0" borderId="120">
      <alignment vertical="center"/>
    </xf>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3" fontId="179" fillId="0" borderId="120">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85" fillId="110" borderId="0" applyBorder="0">
      <alignment horizontal="left"/>
    </xf>
    <xf numFmtId="0" fontId="186" fillId="113" borderId="0" applyNumberFormat="0" applyBorder="0">
      <alignment horizontal="left"/>
    </xf>
    <xf numFmtId="0" fontId="29"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9" fillId="73" borderId="137" applyNumberFormat="0" applyFont="0" applyAlignment="0" applyProtection="0"/>
    <xf numFmtId="0" fontId="29" fillId="73" borderId="137" applyNumberFormat="0" applyFont="0" applyAlignment="0" applyProtection="0"/>
    <xf numFmtId="0" fontId="29" fillId="73" borderId="137" applyNumberFormat="0" applyFont="0" applyAlignment="0" applyProtection="0"/>
    <xf numFmtId="3" fontId="179" fillId="0" borderId="120">
      <alignment vertical="center"/>
    </xf>
    <xf numFmtId="0" fontId="29" fillId="73" borderId="137" applyNumberFormat="0" applyFont="0" applyAlignment="0" applyProtection="0"/>
    <xf numFmtId="0" fontId="29"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71" fillId="73" borderId="137"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187" fillId="0" borderId="0" applyFill="0" applyBorder="0">
      <alignment horizontal="left"/>
    </xf>
    <xf numFmtId="0" fontId="188" fillId="114" borderId="0"/>
    <xf numFmtId="0" fontId="24" fillId="64" borderId="35"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89" fillId="0" borderId="0" applyNumberFormat="0" applyAlignment="0">
      <alignment horizontal="left"/>
    </xf>
    <xf numFmtId="0" fontId="190" fillId="0" borderId="113" applyNumberFormat="0" applyFill="0" applyBorder="0" applyAlignment="0" applyProtection="0">
      <alignment horizontal="center"/>
      <protection locked="0"/>
    </xf>
    <xf numFmtId="0" fontId="191" fillId="0" borderId="113" applyNumberFormat="0" applyFill="0" applyBorder="0">
      <protection locked="0"/>
    </xf>
    <xf numFmtId="0" fontId="191" fillId="0" borderId="113" applyNumberFormat="0" applyFill="0" applyBorder="0">
      <protection locked="0"/>
    </xf>
    <xf numFmtId="0" fontId="191" fillId="0" borderId="113" applyNumberFormat="0" applyFill="0" applyBorder="0">
      <protection locked="0"/>
    </xf>
    <xf numFmtId="0" fontId="191" fillId="0" borderId="113" applyNumberFormat="0" applyFill="0" applyBorder="0">
      <protection locked="0"/>
    </xf>
    <xf numFmtId="0" fontId="191" fillId="0" borderId="113" applyNumberFormat="0" applyFill="0" applyBorder="0">
      <protection locked="0"/>
    </xf>
    <xf numFmtId="0" fontId="191" fillId="0" borderId="113" applyNumberFormat="0" applyFill="0" applyBorder="0">
      <protection locked="0"/>
    </xf>
    <xf numFmtId="0" fontId="191" fillId="0" borderId="113" applyNumberFormat="0" applyFill="0" applyBorder="0">
      <protection locked="0"/>
    </xf>
    <xf numFmtId="0" fontId="191" fillId="0" borderId="113" applyNumberFormat="0" applyFill="0" applyBorder="0">
      <protection locked="0"/>
    </xf>
    <xf numFmtId="0" fontId="190" fillId="0" borderId="113" applyNumberFormat="0" applyFill="0" applyBorder="0" applyAlignment="0" applyProtection="0">
      <alignment horizontal="center"/>
      <protection locked="0"/>
    </xf>
    <xf numFmtId="0" fontId="190" fillId="0" borderId="113" applyNumberFormat="0" applyFill="0" applyBorder="0" applyAlignment="0" applyProtection="0">
      <alignment horizontal="center"/>
      <protection locked="0"/>
    </xf>
    <xf numFmtId="3" fontId="179" fillId="0" borderId="120">
      <alignment vertical="center"/>
    </xf>
    <xf numFmtId="0" fontId="190" fillId="0" borderId="113" applyNumberFormat="0" applyFill="0" applyBorder="0" applyAlignment="0" applyProtection="0">
      <alignment horizontal="center"/>
      <protection locked="0"/>
    </xf>
    <xf numFmtId="0" fontId="190" fillId="0" borderId="113" applyNumberFormat="0" applyFill="0" applyBorder="0" applyAlignment="0" applyProtection="0">
      <alignment horizontal="center"/>
      <protection locked="0"/>
    </xf>
    <xf numFmtId="3" fontId="179" fillId="0" borderId="120">
      <alignment vertical="center"/>
    </xf>
    <xf numFmtId="0" fontId="191" fillId="0" borderId="113" applyNumberFormat="0" applyFill="0" applyBorder="0">
      <protection locked="0"/>
    </xf>
    <xf numFmtId="0" fontId="191" fillId="0" borderId="113" applyNumberFormat="0" applyFill="0" applyBorder="0">
      <protection locked="0"/>
    </xf>
    <xf numFmtId="3" fontId="179" fillId="0" borderId="120">
      <alignment vertical="center"/>
    </xf>
    <xf numFmtId="0" fontId="191" fillId="0" borderId="113" applyNumberFormat="0" applyFill="0" applyBorder="0">
      <protection locked="0"/>
    </xf>
    <xf numFmtId="0" fontId="191" fillId="0" borderId="113" applyNumberFormat="0" applyFill="0" applyBorder="0">
      <protection locked="0"/>
    </xf>
    <xf numFmtId="3" fontId="179" fillId="0" borderId="120">
      <alignment vertical="center"/>
    </xf>
    <xf numFmtId="0" fontId="191" fillId="0" borderId="113" applyNumberFormat="0" applyFill="0" applyBorder="0">
      <protection locked="0"/>
    </xf>
    <xf numFmtId="0" fontId="191" fillId="0" borderId="113" applyNumberFormat="0" applyFill="0" applyBorder="0">
      <protection locked="0"/>
    </xf>
    <xf numFmtId="0" fontId="191" fillId="0" borderId="113" applyNumberFormat="0" applyFill="0" applyBorder="0">
      <protection locked="0"/>
    </xf>
    <xf numFmtId="0" fontId="191" fillId="0" borderId="113" applyNumberFormat="0" applyFill="0" applyBorder="0">
      <protection locked="0"/>
    </xf>
    <xf numFmtId="3" fontId="179" fillId="0" borderId="120">
      <alignment vertical="center"/>
    </xf>
    <xf numFmtId="3" fontId="192" fillId="0" borderId="138" applyNumberFormat="0" applyAlignment="0">
      <alignment vertical="center"/>
    </xf>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3" fontId="179" fillId="0" borderId="120">
      <alignment vertical="center"/>
    </xf>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192" fillId="0" borderId="138" applyNumberFormat="0"/>
    <xf numFmtId="0" fontId="2" fillId="0" borderId="0" applyFont="0" applyFill="0" applyBorder="0" applyAlignment="0" applyProtection="0"/>
    <xf numFmtId="265" fontId="19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179" fillId="0" borderId="120">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79" fillId="0" borderId="120">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21" fontId="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255" fontId="128" fillId="0" borderId="0" applyFont="0" applyFill="0" applyBorder="0" applyAlignment="0" applyProtection="0"/>
    <xf numFmtId="3" fontId="179" fillId="0" borderId="120">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32" fillId="0" borderId="0" applyFont="0" applyFill="0" applyBorder="0" applyAlignment="0" applyProtection="0">
      <alignment horizontal="right"/>
    </xf>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266" fontId="132" fillId="0" borderId="0" applyFont="0" applyFill="0" applyBorder="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267" fontId="132" fillId="0" borderId="0" applyFont="0" applyFill="0" applyBorder="0" applyAlignment="0" applyProtection="0">
      <alignment horizontal="right"/>
    </xf>
    <xf numFmtId="267" fontId="132" fillId="0" borderId="0" applyFont="0" applyFill="0" applyBorder="0" applyProtection="0"/>
    <xf numFmtId="267" fontId="132" fillId="0" borderId="0" applyFont="0" applyFill="0" applyBorder="0" applyProtection="0"/>
    <xf numFmtId="197" fontId="2" fillId="0" borderId="0" applyFont="0" applyFill="0" applyBorder="0" applyAlignment="0" applyProtection="0"/>
    <xf numFmtId="267" fontId="132" fillId="0" borderId="0" applyFont="0" applyFill="0" applyBorder="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267" fontId="132" fillId="0" borderId="0" applyFont="0" applyFill="0" applyBorder="0" applyProtection="0"/>
    <xf numFmtId="267" fontId="132" fillId="0" borderId="0" applyFont="0" applyFill="0" applyBorder="0" applyProtection="0"/>
    <xf numFmtId="197" fontId="2" fillId="0" borderId="0" applyFont="0" applyFill="0" applyBorder="0" applyAlignment="0" applyProtection="0"/>
    <xf numFmtId="3" fontId="179" fillId="0" borderId="120">
      <alignment vertical="center"/>
    </xf>
    <xf numFmtId="3" fontId="179" fillId="0" borderId="120">
      <alignment vertical="center"/>
    </xf>
    <xf numFmtId="267" fontId="13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32" fillId="0" borderId="0" applyFont="0" applyFill="0" applyBorder="0" applyProtection="0"/>
    <xf numFmtId="3" fontId="179" fillId="0" borderId="120">
      <alignment vertical="center"/>
    </xf>
    <xf numFmtId="3" fontId="179" fillId="0" borderId="120">
      <alignment vertical="center"/>
    </xf>
    <xf numFmtId="267" fontId="132" fillId="0" borderId="0" applyFont="0" applyFill="0" applyBorder="0" applyProtection="0"/>
    <xf numFmtId="267" fontId="132" fillId="0" borderId="0" applyFont="0" applyFill="0" applyBorder="0" applyProtection="0"/>
    <xf numFmtId="3" fontId="179" fillId="0" borderId="120">
      <alignment vertical="center"/>
    </xf>
    <xf numFmtId="267" fontId="132" fillId="0" borderId="0" applyFont="0" applyFill="0" applyBorder="0" applyProtection="0"/>
    <xf numFmtId="267" fontId="132" fillId="0" borderId="0" applyFont="0" applyFill="0" applyBorder="0" applyProtection="0"/>
    <xf numFmtId="267" fontId="132" fillId="0" borderId="0" applyFont="0" applyFill="0" applyBorder="0" applyProtection="0"/>
    <xf numFmtId="267" fontId="132" fillId="0" borderId="0" applyFont="0" applyFill="0" applyBorder="0" applyProtection="0"/>
    <xf numFmtId="267" fontId="13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32" fillId="0" borderId="0" applyFont="0" applyFill="0" applyBorder="0" applyProtection="0"/>
    <xf numFmtId="267" fontId="132" fillId="0" borderId="0" applyFont="0" applyFill="0" applyBorder="0" applyProtection="0"/>
    <xf numFmtId="267" fontId="132" fillId="0" borderId="0" applyFont="0" applyFill="0" applyBorder="0" applyProtection="0"/>
    <xf numFmtId="197" fontId="2" fillId="0" borderId="0" applyFont="0" applyFill="0" applyBorder="0" applyAlignment="0" applyProtection="0"/>
    <xf numFmtId="3" fontId="179" fillId="0" borderId="120">
      <alignment vertical="center"/>
    </xf>
    <xf numFmtId="267" fontId="132" fillId="0" borderId="0" applyFont="0" applyFill="0" applyBorder="0" applyProtection="0"/>
    <xf numFmtId="267" fontId="13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267" fontId="132" fillId="0" borderId="0" applyFont="0" applyFill="0" applyBorder="0" applyProtection="0"/>
    <xf numFmtId="267" fontId="132" fillId="0" borderId="0" applyFont="0" applyFill="0" applyBorder="0" applyProtection="0"/>
    <xf numFmtId="267" fontId="13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267" fontId="132" fillId="0" borderId="0" applyFont="0" applyFill="0" applyBorder="0" applyProtection="0"/>
    <xf numFmtId="3" fontId="179" fillId="0" borderId="120">
      <alignment vertical="center"/>
    </xf>
    <xf numFmtId="267" fontId="132" fillId="0" borderId="0" applyFont="0" applyFill="0" applyBorder="0" applyProtection="0"/>
    <xf numFmtId="267" fontId="132" fillId="0" borderId="0" applyFont="0" applyFill="0" applyBorder="0" applyProtection="0"/>
    <xf numFmtId="3" fontId="179" fillId="0" borderId="120">
      <alignment vertical="center"/>
    </xf>
    <xf numFmtId="197" fontId="2" fillId="0" borderId="0" applyFont="0" applyFill="0" applyBorder="0" applyAlignment="0" applyProtection="0"/>
    <xf numFmtId="3" fontId="179" fillId="0" borderId="120">
      <alignment vertical="center"/>
    </xf>
    <xf numFmtId="267" fontId="13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267" fontId="132" fillId="0" borderId="0" applyFont="0" applyFill="0" applyBorder="0" applyProtection="0"/>
    <xf numFmtId="197" fontId="2" fillId="0" borderId="0" applyFont="0" applyFill="0" applyBorder="0" applyAlignment="0" applyProtection="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79" fillId="0" borderId="120">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79" fillId="0" borderId="120">
      <alignment vertical="center"/>
    </xf>
    <xf numFmtId="3" fontId="179" fillId="0" borderId="120">
      <alignment vertical="center"/>
    </xf>
    <xf numFmtId="268" fontId="194" fillId="0" borderId="0"/>
    <xf numFmtId="0" fontId="2" fillId="0" borderId="0" applyNumberFormat="0" applyFont="0" applyFill="0" applyBorder="0" applyAlignment="0" applyProtection="0"/>
    <xf numFmtId="268" fontId="194" fillId="0" borderId="0"/>
    <xf numFmtId="3" fontId="179" fillId="0" borderId="120">
      <alignment vertical="center"/>
    </xf>
    <xf numFmtId="268" fontId="194" fillId="0" borderId="0"/>
    <xf numFmtId="3" fontId="179" fillId="0" borderId="120">
      <alignment vertical="center"/>
    </xf>
    <xf numFmtId="268" fontId="194" fillId="0" borderId="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268" fontId="194" fillId="0" borderId="0"/>
    <xf numFmtId="268" fontId="194" fillId="0" borderId="0"/>
    <xf numFmtId="3" fontId="179" fillId="0" borderId="120">
      <alignment vertical="center"/>
    </xf>
    <xf numFmtId="3" fontId="179" fillId="0" borderId="120">
      <alignment vertical="center"/>
    </xf>
    <xf numFmtId="0" fontId="194" fillId="0" borderId="0"/>
    <xf numFmtId="0" fontId="2" fillId="0" borderId="0" applyNumberFormat="0" applyFont="0" applyFill="0" applyBorder="0" applyAlignment="0" applyProtection="0"/>
    <xf numFmtId="3" fontId="179" fillId="0" borderId="120">
      <alignment vertical="center"/>
    </xf>
    <xf numFmtId="0" fontId="194" fillId="0" borderId="0"/>
    <xf numFmtId="3" fontId="179" fillId="0" borderId="120">
      <alignment vertical="center"/>
    </xf>
    <xf numFmtId="0" fontId="194" fillId="0" borderId="0"/>
    <xf numFmtId="3" fontId="179" fillId="0" borderId="120">
      <alignment vertical="center"/>
    </xf>
    <xf numFmtId="0" fontId="194" fillId="0" borderId="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194" fillId="0" borderId="0"/>
    <xf numFmtId="0" fontId="194" fillId="0" borderId="0"/>
    <xf numFmtId="3" fontId="179" fillId="0" borderId="120">
      <alignment vertical="center"/>
    </xf>
    <xf numFmtId="3" fontId="179" fillId="0" borderId="120">
      <alignment vertical="center"/>
    </xf>
    <xf numFmtId="0" fontId="194" fillId="0" borderId="0"/>
    <xf numFmtId="3" fontId="179" fillId="0" borderId="120">
      <alignment vertical="center"/>
    </xf>
    <xf numFmtId="0" fontId="194" fillId="0" borderId="0"/>
    <xf numFmtId="0" fontId="194" fillId="0" borderId="0"/>
    <xf numFmtId="3" fontId="179" fillId="0" borderId="120">
      <alignment vertical="center"/>
    </xf>
    <xf numFmtId="3" fontId="179" fillId="0" borderId="120">
      <alignment vertical="center"/>
    </xf>
    <xf numFmtId="0" fontId="194" fillId="0" borderId="0"/>
    <xf numFmtId="3" fontId="179" fillId="0" borderId="120">
      <alignment vertical="center"/>
    </xf>
    <xf numFmtId="268" fontId="194" fillId="0" borderId="0"/>
    <xf numFmtId="3" fontId="179" fillId="0" borderId="120">
      <alignment vertical="center"/>
    </xf>
    <xf numFmtId="268" fontId="194" fillId="0" borderId="0"/>
    <xf numFmtId="268" fontId="194" fillId="0" borderId="0"/>
    <xf numFmtId="3" fontId="179" fillId="0" borderId="120">
      <alignment vertical="center"/>
    </xf>
    <xf numFmtId="3" fontId="179" fillId="0" borderId="120">
      <alignment vertical="center"/>
    </xf>
    <xf numFmtId="0" fontId="194" fillId="0" borderId="0"/>
    <xf numFmtId="0" fontId="194" fillId="0" borderId="0"/>
    <xf numFmtId="3" fontId="179" fillId="0" borderId="120">
      <alignment vertical="center"/>
    </xf>
    <xf numFmtId="0" fontId="194" fillId="0" borderId="0"/>
    <xf numFmtId="3" fontId="179" fillId="0" borderId="120">
      <alignment vertical="center"/>
    </xf>
    <xf numFmtId="0" fontId="194" fillId="0" borderId="0"/>
    <xf numFmtId="3" fontId="179" fillId="0" borderId="120">
      <alignment vertical="center"/>
    </xf>
    <xf numFmtId="0" fontId="194" fillId="0" borderId="0"/>
    <xf numFmtId="3" fontId="179" fillId="0" borderId="120">
      <alignment vertical="center"/>
    </xf>
    <xf numFmtId="3" fontId="179" fillId="0" borderId="120">
      <alignment vertical="center"/>
    </xf>
    <xf numFmtId="0" fontId="194" fillId="0" borderId="0"/>
    <xf numFmtId="3" fontId="179" fillId="0" borderId="120">
      <alignment vertical="center"/>
    </xf>
    <xf numFmtId="0" fontId="194" fillId="0" borderId="0"/>
    <xf numFmtId="0" fontId="194" fillId="0" borderId="0"/>
    <xf numFmtId="3" fontId="179" fillId="0" borderId="120">
      <alignment vertical="center"/>
    </xf>
    <xf numFmtId="3" fontId="179" fillId="0" borderId="120">
      <alignment vertical="center"/>
    </xf>
    <xf numFmtId="0" fontId="194" fillId="0" borderId="0"/>
    <xf numFmtId="3" fontId="179" fillId="0" borderId="120">
      <alignment vertical="center"/>
    </xf>
    <xf numFmtId="268" fontId="194" fillId="0" borderId="0"/>
    <xf numFmtId="268" fontId="194" fillId="0" borderId="0"/>
    <xf numFmtId="3" fontId="179" fillId="0" borderId="120">
      <alignment vertical="center"/>
    </xf>
    <xf numFmtId="268" fontId="194" fillId="0" borderId="0"/>
    <xf numFmtId="3" fontId="179" fillId="0" borderId="120">
      <alignment vertical="center"/>
    </xf>
    <xf numFmtId="268" fontId="194" fillId="0" borderId="0"/>
    <xf numFmtId="3" fontId="179" fillId="0" borderId="120">
      <alignment vertical="center"/>
    </xf>
    <xf numFmtId="268" fontId="194" fillId="0" borderId="0"/>
    <xf numFmtId="3" fontId="179" fillId="0" borderId="120">
      <alignment vertical="center"/>
    </xf>
    <xf numFmtId="3" fontId="179" fillId="0" borderId="120">
      <alignment vertical="center"/>
    </xf>
    <xf numFmtId="268" fontId="194" fillId="0" borderId="0"/>
    <xf numFmtId="3" fontId="179" fillId="0" borderId="120">
      <alignment vertical="center"/>
    </xf>
    <xf numFmtId="268" fontId="194" fillId="0" borderId="0"/>
    <xf numFmtId="268" fontId="194" fillId="0" borderId="0"/>
    <xf numFmtId="3" fontId="179" fillId="0" borderId="120">
      <alignment vertical="center"/>
    </xf>
    <xf numFmtId="3" fontId="179" fillId="0" borderId="120">
      <alignment vertical="center"/>
    </xf>
    <xf numFmtId="268" fontId="194" fillId="0" borderId="0"/>
    <xf numFmtId="3" fontId="179" fillId="0" borderId="120">
      <alignment vertical="center"/>
    </xf>
    <xf numFmtId="268" fontId="194" fillId="0" borderId="0"/>
    <xf numFmtId="3" fontId="179" fillId="0" borderId="120">
      <alignment vertical="center"/>
    </xf>
    <xf numFmtId="0" fontId="195" fillId="0" borderId="0" applyNumberFormat="0" applyFont="0" applyBorder="0" applyAlignment="0"/>
    <xf numFmtId="0" fontId="19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5" borderId="139" applyNumberFormat="0" applyFont="0" applyBorder="0" applyAlignment="0" applyProtection="0">
      <alignment horizontal="centerContinuous"/>
    </xf>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2" fillId="0" borderId="0" applyNumberFormat="0" applyFont="0" applyFill="0" applyBorder="0" applyAlignment="0" applyProtection="0"/>
    <xf numFmtId="0" fontId="9" fillId="69" borderId="139" applyNumberFormat="0" applyFont="0" applyBorder="0" applyProtection="0"/>
    <xf numFmtId="3" fontId="179" fillId="0" borderId="120">
      <alignment vertical="center"/>
    </xf>
    <xf numFmtId="0" fontId="2" fillId="0" borderId="0" applyNumberFormat="0" applyFont="0" applyFill="0" applyBorder="0" applyAlignment="0" applyProtection="0"/>
    <xf numFmtId="0" fontId="9" fillId="69" borderId="139" applyNumberFormat="0" applyFont="0" applyBorder="0" applyProtection="0"/>
    <xf numFmtId="3" fontId="179" fillId="0" borderId="120">
      <alignment vertical="center"/>
    </xf>
    <xf numFmtId="0" fontId="9" fillId="69" borderId="139" applyNumberFormat="0" applyFont="0" applyBorder="0" applyProtection="0"/>
    <xf numFmtId="0" fontId="9" fillId="69" borderId="139" applyNumberFormat="0" applyFont="0" applyBorder="0" applyProtection="0"/>
    <xf numFmtId="3" fontId="179" fillId="0" borderId="120">
      <alignment vertical="center"/>
    </xf>
    <xf numFmtId="0" fontId="9" fillId="69" borderId="139" applyNumberFormat="0" applyFont="0" applyBorder="0" applyProtection="0"/>
    <xf numFmtId="0" fontId="9" fillId="69" borderId="139" applyNumberFormat="0" applyFont="0" applyBorder="0" applyProtection="0"/>
    <xf numFmtId="3" fontId="179" fillId="0" borderId="120">
      <alignment vertical="center"/>
    </xf>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0" fontId="9" fillId="69" borderId="139"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179" fillId="0" borderId="120">
      <alignment vertical="center"/>
    </xf>
    <xf numFmtId="0" fontId="157" fillId="0" borderId="0" applyNumberFormat="0" applyBorder="0" applyAlignment="0">
      <alignment horizontal="center"/>
    </xf>
    <xf numFmtId="0" fontId="157" fillId="116" borderId="0" applyNumberFormat="0" applyBorder="0" applyAlignment="0">
      <alignment horizontal="center"/>
    </xf>
    <xf numFmtId="0" fontId="153" fillId="117" borderId="0" applyNumberFormat="0" applyBorder="0" applyAlignment="0"/>
    <xf numFmtId="0" fontId="196" fillId="117" borderId="0">
      <alignment horizontal="centerContinuous"/>
    </xf>
    <xf numFmtId="0" fontId="2" fillId="0" borderId="0" applyNumberFormat="0" applyFont="0" applyFill="0" applyBorder="0" applyAlignment="0" applyProtection="0"/>
    <xf numFmtId="0" fontId="2" fillId="92" borderId="0" applyNumberFormat="0" applyBorder="0" applyAlignment="0" applyProtection="0"/>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97" fillId="118" borderId="92" applyNumberFormat="0" applyBorder="0">
      <alignment horizontal="left"/>
    </xf>
    <xf numFmtId="0" fontId="197" fillId="118" borderId="92" applyNumberFormat="0" applyBorder="0">
      <alignment horizontal="left"/>
    </xf>
    <xf numFmtId="3" fontId="179" fillId="0" borderId="120">
      <alignment vertical="center"/>
    </xf>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0" fontId="197" fillId="118" borderId="92" applyNumberFormat="0" applyBorder="0">
      <alignment horizontal="left"/>
    </xf>
    <xf numFmtId="3" fontId="179" fillId="0" borderId="120">
      <alignment vertical="center"/>
    </xf>
    <xf numFmtId="14" fontId="198" fillId="0" borderId="0"/>
    <xf numFmtId="271" fontId="181" fillId="0" borderId="0">
      <alignment horizontal="left" vertical="center" wrapText="1"/>
    </xf>
    <xf numFmtId="271" fontId="181" fillId="0" borderId="0">
      <alignment horizontal="left" vertical="center" wrapText="1"/>
    </xf>
    <xf numFmtId="271" fontId="181" fillId="0" borderId="0">
      <alignment horizontal="left" vertical="center" wrapText="1"/>
    </xf>
    <xf numFmtId="17" fontId="181" fillId="0" borderId="0">
      <alignment horizontal="left" vertical="center" wrapText="1"/>
    </xf>
    <xf numFmtId="0" fontId="2" fillId="0" borderId="0" applyNumberFormat="0" applyFont="0" applyFill="0" applyBorder="0" applyAlignment="0" applyProtection="0"/>
    <xf numFmtId="21" fontId="181" fillId="0" borderId="0">
      <alignment horizontal="left" vertical="center" wrapText="1"/>
    </xf>
    <xf numFmtId="19" fontId="181" fillId="0" borderId="0">
      <alignment horizontal="left" vertical="center" wrapText="1"/>
    </xf>
    <xf numFmtId="3" fontId="179" fillId="0" borderId="120">
      <alignment vertical="center"/>
    </xf>
    <xf numFmtId="0" fontId="181" fillId="0" borderId="0">
      <alignment horizontal="left" vertical="center" wrapText="1"/>
    </xf>
    <xf numFmtId="3" fontId="179" fillId="0" borderId="120">
      <alignment vertical="center"/>
    </xf>
    <xf numFmtId="0" fontId="181" fillId="0" borderId="0">
      <alignment horizontal="left" vertical="center" wrapText="1"/>
    </xf>
    <xf numFmtId="19" fontId="181" fillId="0" borderId="0">
      <alignment horizontal="left" vertical="center" wrapText="1"/>
    </xf>
    <xf numFmtId="19" fontId="181" fillId="0" borderId="0">
      <alignment horizontal="left" vertical="center" wrapText="1"/>
    </xf>
    <xf numFmtId="17" fontId="18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198" fillId="0" borderId="0"/>
    <xf numFmtId="273" fontId="13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79" fillId="0" borderId="120">
      <alignment vertical="center"/>
    </xf>
    <xf numFmtId="22" fontId="29" fillId="0" borderId="0" applyFill="0" applyBorder="0" applyAlignment="0"/>
    <xf numFmtId="3" fontId="179" fillId="0" borderId="120">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79" fillId="0" borderId="120">
      <alignment vertical="center"/>
    </xf>
    <xf numFmtId="172" fontId="171" fillId="0" borderId="0" applyFont="0" applyFill="0" applyBorder="0" applyProtection="0">
      <alignment horizontal="right"/>
    </xf>
    <xf numFmtId="179" fontId="13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199"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3" fontId="179" fillId="0" borderId="120">
      <alignment vertical="center"/>
    </xf>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274" fontId="200" fillId="0" borderId="0" applyFont="0" applyFill="0" applyBorder="0" applyAlignment="0" applyProtection="0"/>
    <xf numFmtId="3" fontId="179" fillId="0" borderId="120">
      <alignment vertical="center"/>
    </xf>
    <xf numFmtId="0" fontId="201" fillId="0" borderId="0"/>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61" applyFill="0" applyProtection="0">
      <alignment horizontal="centerContinuous"/>
    </xf>
    <xf numFmtId="3" fontId="179" fillId="0" borderId="120">
      <alignment vertical="center"/>
    </xf>
    <xf numFmtId="0" fontId="2" fillId="0" borderId="0" applyNumberFormat="0" applyFont="0" applyFill="0" applyBorder="0" applyAlignment="0" applyProtection="0"/>
    <xf numFmtId="0" fontId="2" fillId="0" borderId="61" applyFill="0" applyProtection="0">
      <alignment horizontal="centerContinuous"/>
    </xf>
    <xf numFmtId="3" fontId="179" fillId="0" borderId="120">
      <alignment vertical="center"/>
    </xf>
    <xf numFmtId="0" fontId="2" fillId="0" borderId="61" applyFill="0" applyProtection="0">
      <alignment horizontal="centerContinuous"/>
    </xf>
    <xf numFmtId="0" fontId="2" fillId="0" borderId="61" applyFill="0" applyProtection="0">
      <alignment horizontal="centerContinuous"/>
    </xf>
    <xf numFmtId="3" fontId="179" fillId="0" borderId="120">
      <alignment vertical="center"/>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0"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275" fontId="2" fillId="0" borderId="61" applyFill="0" applyProtection="0">
      <alignment horizontal="centerContinuous"/>
    </xf>
    <xf numFmtId="3" fontId="179" fillId="0" borderId="120">
      <alignment vertical="center"/>
    </xf>
    <xf numFmtId="275" fontId="2" fillId="0" borderId="61" applyFill="0" applyProtection="0">
      <alignment horizontal="centerContinuous"/>
    </xf>
    <xf numFmtId="275" fontId="2" fillId="0" borderId="61" applyFill="0" applyProtection="0">
      <alignment horizontal="centerContinuous"/>
    </xf>
    <xf numFmtId="3" fontId="179" fillId="0" borderId="120">
      <alignment vertical="center"/>
    </xf>
    <xf numFmtId="275" fontId="2" fillId="0" borderId="61" applyFill="0" applyProtection="0">
      <alignment horizontal="centerContinuous"/>
    </xf>
    <xf numFmtId="275" fontId="2" fillId="0" borderId="61" applyFill="0" applyProtection="0">
      <alignment horizontal="centerContinuous"/>
    </xf>
    <xf numFmtId="3" fontId="179" fillId="0" borderId="120">
      <alignment vertical="center"/>
    </xf>
    <xf numFmtId="275" fontId="2" fillId="0" borderId="61" applyFill="0" applyProtection="0">
      <alignment horizontal="centerContinuous"/>
    </xf>
    <xf numFmtId="275" fontId="2" fillId="0" borderId="61" applyFill="0" applyProtection="0">
      <alignment horizontal="centerContinuous"/>
    </xf>
    <xf numFmtId="3" fontId="179" fillId="0" borderId="120">
      <alignment vertical="center"/>
    </xf>
    <xf numFmtId="275" fontId="2" fillId="0" borderId="61" applyFill="0" applyProtection="0">
      <alignment horizontal="centerContinuous"/>
    </xf>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202" fillId="119"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202" fillId="119"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3" fontId="203" fillId="120"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9" fontId="20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32" fillId="0" borderId="14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05" fillId="1" borderId="0" applyNumberFormat="0" applyBorder="0" applyAlignment="0" applyProtection="0"/>
    <xf numFmtId="0" fontId="10" fillId="0" borderId="0"/>
    <xf numFmtId="0" fontId="10" fillId="0" borderId="0"/>
    <xf numFmtId="0" fontId="10" fillId="0" borderId="0"/>
    <xf numFmtId="0" fontId="10" fillId="0" borderId="0"/>
    <xf numFmtId="0" fontId="20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17" fontId="207" fillId="116" borderId="9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0" fontId="208" fillId="0" borderId="123" applyNumberFormat="0" applyAlignment="0">
      <protection locked="0"/>
    </xf>
    <xf numFmtId="0" fontId="49" fillId="42" borderId="131" applyNumberFormat="0" applyAlignment="0" applyProtection="0"/>
    <xf numFmtId="0" fontId="10" fillId="0" borderId="0"/>
    <xf numFmtId="0" fontId="10" fillId="0" borderId="0"/>
    <xf numFmtId="0" fontId="49" fillId="42" borderId="131" applyNumberFormat="0" applyAlignment="0" applyProtection="0"/>
    <xf numFmtId="0" fontId="49" fillId="42" borderId="131" applyNumberFormat="0" applyAlignment="0" applyProtection="0"/>
    <xf numFmtId="0" fontId="49" fillId="42" borderId="131" applyNumberFormat="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1"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8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99"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99" fillId="0" borderId="0" applyFont="0" applyFill="0" applyBorder="0" applyAlignment="0">
      <alignment vertical="center"/>
    </xf>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2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85" fontId="209" fillId="0" borderId="0">
      <alignment horizontal="right" vertical="top"/>
    </xf>
    <xf numFmtId="286" fontId="210" fillId="0" borderId="0" applyBorder="0">
      <alignment horizontal="right" vertical="top"/>
    </xf>
    <xf numFmtId="286" fontId="210" fillId="0" borderId="0" applyBorder="0">
      <alignment horizontal="right" vertical="top"/>
    </xf>
    <xf numFmtId="3" fontId="179" fillId="0" borderId="120">
      <alignment vertical="center"/>
    </xf>
    <xf numFmtId="287" fontId="20" fillId="0" borderId="0">
      <alignment horizontal="right" vertical="top"/>
    </xf>
    <xf numFmtId="288" fontId="125" fillId="0" borderId="0" applyBorder="0">
      <alignment horizontal="right" vertical="top"/>
    </xf>
    <xf numFmtId="288" fontId="125" fillId="0" borderId="0" applyBorder="0">
      <alignment horizontal="right" vertical="top"/>
    </xf>
    <xf numFmtId="3" fontId="179" fillId="0" borderId="120">
      <alignment vertical="center"/>
    </xf>
    <xf numFmtId="287" fontId="209" fillId="0" borderId="0">
      <alignment horizontal="right" vertical="top"/>
    </xf>
    <xf numFmtId="288" fontId="210" fillId="0" borderId="0" applyBorder="0">
      <alignment horizontal="right" vertical="top"/>
    </xf>
    <xf numFmtId="288" fontId="210" fillId="0" borderId="0" applyBorder="0">
      <alignment horizontal="right" vertical="top"/>
    </xf>
    <xf numFmtId="3" fontId="179" fillId="0" borderId="120">
      <alignment vertical="center"/>
    </xf>
    <xf numFmtId="289" fontId="20" fillId="0" borderId="0" applyFill="0" applyBorder="0">
      <alignment horizontal="right" vertical="top"/>
    </xf>
    <xf numFmtId="290" fontId="20" fillId="0" borderId="0" applyFill="0" applyBorder="0">
      <alignment horizontal="right" vertical="top"/>
    </xf>
    <xf numFmtId="212" fontId="125" fillId="0" borderId="0" applyFill="0" applyBorder="0">
      <alignment horizontal="right" vertical="top"/>
    </xf>
    <xf numFmtId="212" fontId="125" fillId="0" borderId="0" applyFill="0" applyBorder="0">
      <alignment horizontal="right" vertical="top"/>
    </xf>
    <xf numFmtId="3" fontId="179" fillId="0" borderId="120">
      <alignment vertical="center"/>
    </xf>
    <xf numFmtId="291" fontId="20" fillId="0" borderId="0" applyFill="0" applyBorder="0">
      <alignment horizontal="right" vertical="top"/>
    </xf>
    <xf numFmtId="292" fontId="125" fillId="0" borderId="0" applyFill="0" applyBorder="0">
      <alignment horizontal="right" vertical="top"/>
    </xf>
    <xf numFmtId="292" fontId="125" fillId="0" borderId="0" applyFill="0" applyBorder="0">
      <alignment horizontal="right" vertical="top"/>
    </xf>
    <xf numFmtId="3" fontId="179" fillId="0" borderId="120">
      <alignment vertical="center"/>
    </xf>
    <xf numFmtId="293" fontId="20" fillId="0" borderId="0" applyFill="0" applyBorder="0">
      <alignment horizontal="right" vertical="top"/>
    </xf>
    <xf numFmtId="294" fontId="125" fillId="0" borderId="0" applyFill="0" applyBorder="0">
      <alignment horizontal="right" vertical="top"/>
    </xf>
    <xf numFmtId="294" fontId="125" fillId="0" borderId="0" applyFill="0" applyBorder="0">
      <alignment horizontal="right" vertical="top"/>
    </xf>
    <xf numFmtId="3" fontId="179" fillId="0" borderId="120">
      <alignment vertical="center"/>
    </xf>
    <xf numFmtId="295" fontId="20" fillId="0" borderId="0" applyFill="0" applyBorder="0">
      <alignment horizontal="right" vertical="top"/>
    </xf>
    <xf numFmtId="296" fontId="125" fillId="0" borderId="0" applyFill="0" applyBorder="0">
      <alignment horizontal="right" vertical="top"/>
    </xf>
    <xf numFmtId="296" fontId="125" fillId="0" borderId="0" applyFill="0" applyBorder="0">
      <alignment horizontal="right" vertical="top"/>
    </xf>
    <xf numFmtId="3" fontId="179" fillId="0" borderId="120">
      <alignment vertical="center"/>
    </xf>
    <xf numFmtId="0" fontId="211" fillId="0" borderId="0">
      <alignment horizontal="left"/>
    </xf>
    <xf numFmtId="0" fontId="212" fillId="0" borderId="0">
      <alignment horizontal="center" wrapText="1"/>
    </xf>
    <xf numFmtId="0" fontId="211" fillId="0" borderId="141">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1" fillId="0" borderId="141">
      <alignment horizontal="right" wrapText="1"/>
    </xf>
    <xf numFmtId="0" fontId="211" fillId="0" borderId="141">
      <alignment horizontal="right" wrapText="1"/>
    </xf>
    <xf numFmtId="0" fontId="211" fillId="0" borderId="141">
      <alignment horizontal="right" wrapText="1"/>
    </xf>
    <xf numFmtId="0" fontId="2" fillId="0" borderId="0" applyNumberFormat="0" applyFont="0" applyFill="0" applyBorder="0" applyAlignment="0" applyProtection="0"/>
    <xf numFmtId="0" fontId="211" fillId="0" borderId="141">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1" fillId="0" borderId="141">
      <alignment horizontal="right" wrapText="1"/>
    </xf>
    <xf numFmtId="0" fontId="211" fillId="0" borderId="141">
      <alignment horizontal="right" wrapText="1"/>
    </xf>
    <xf numFmtId="0" fontId="211" fillId="0" borderId="141">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297" fontId="213" fillId="0" borderId="141">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13" fillId="0" borderId="141">
      <alignment horizontal="right"/>
    </xf>
    <xf numFmtId="297" fontId="213" fillId="0" borderId="141">
      <alignment horizontal="right"/>
    </xf>
    <xf numFmtId="297" fontId="213" fillId="0" borderId="141">
      <alignment horizontal="right"/>
    </xf>
    <xf numFmtId="0" fontId="2" fillId="0" borderId="0" applyNumberFormat="0" applyFont="0" applyFill="0" applyBorder="0" applyAlignment="0" applyProtection="0"/>
    <xf numFmtId="0" fontId="214" fillId="0" borderId="0">
      <alignment vertical="center"/>
    </xf>
    <xf numFmtId="298" fontId="214" fillId="0" borderId="0">
      <alignment horizontal="left" vertical="center"/>
    </xf>
    <xf numFmtId="299" fontId="215" fillId="0" borderId="0">
      <alignment vertical="center"/>
    </xf>
    <xf numFmtId="0" fontId="42" fillId="0" borderId="0">
      <alignment vertical="center"/>
    </xf>
    <xf numFmtId="297" fontId="213" fillId="0" borderId="14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13" fillId="0" borderId="141">
      <alignment horizontal="left"/>
    </xf>
    <xf numFmtId="297" fontId="213" fillId="0" borderId="141">
      <alignment horizontal="left"/>
    </xf>
    <xf numFmtId="0" fontId="2" fillId="0" borderId="0" applyNumberFormat="0" applyFont="0" applyFill="0" applyBorder="0" applyAlignment="0" applyProtection="0"/>
    <xf numFmtId="297" fontId="187" fillId="0" borderId="0" applyFill="0" applyBorder="0">
      <alignment vertical="top"/>
    </xf>
    <xf numFmtId="297" fontId="198" fillId="0" borderId="0" applyFill="0" applyBorder="0" applyProtection="0">
      <alignment vertical="top"/>
    </xf>
    <xf numFmtId="297" fontId="216" fillId="0" borderId="0">
      <alignment vertical="top"/>
    </xf>
    <xf numFmtId="297" fontId="125" fillId="0" borderId="0">
      <alignment horizontal="center"/>
    </xf>
    <xf numFmtId="297" fontId="217" fillId="0" borderId="14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17" fillId="0" borderId="141">
      <alignment horizontal="center"/>
    </xf>
    <xf numFmtId="297" fontId="217" fillId="0" borderId="141">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196" fontId="125" fillId="0" borderId="142"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196" fontId="125" fillId="0" borderId="142"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50" fillId="0" borderId="0"/>
    <xf numFmtId="297" fontId="2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179" fillId="0" borderId="120">
      <alignment vertical="center"/>
    </xf>
    <xf numFmtId="297" fontId="21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25" fillId="0" borderId="0" applyFill="0" applyBorder="0">
      <alignment horizontal="left" vertical="top" wrapText="1"/>
    </xf>
    <xf numFmtId="0" fontId="125" fillId="0" borderId="0" applyFill="0" applyBorder="0">
      <alignment horizontal="left" vertical="top" wrapText="1"/>
    </xf>
    <xf numFmtId="3" fontId="179" fillId="0" borderId="120">
      <alignment vertical="center"/>
    </xf>
    <xf numFmtId="0" fontId="220" fillId="0" borderId="0">
      <alignment horizontal="left" vertical="top" wrapText="1"/>
    </xf>
    <xf numFmtId="0" fontId="221" fillId="0" borderId="0">
      <alignment horizontal="left" vertical="top" wrapText="1"/>
    </xf>
    <xf numFmtId="0" fontId="210" fillId="0" borderId="0">
      <alignment horizontal="left" vertical="top" wrapText="1"/>
    </xf>
    <xf numFmtId="3" fontId="222" fillId="84" borderId="61">
      <alignment horizontal="centerContinuous"/>
    </xf>
    <xf numFmtId="0" fontId="135" fillId="0" borderId="54" applyNumberFormat="0" applyFill="0" applyBorder="0" applyAlignment="0"/>
    <xf numFmtId="300" fontId="223" fillId="0" borderId="0"/>
    <xf numFmtId="0" fontId="2" fillId="0" borderId="0" applyNumberFormat="0" applyFont="0" applyFill="0" applyBorder="0" applyAlignment="0" applyProtection="0"/>
    <xf numFmtId="0" fontId="10" fillId="0" borderId="0"/>
    <xf numFmtId="38" fontId="171" fillId="0" borderId="0"/>
    <xf numFmtId="301" fontId="22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179" fillId="0" borderId="120">
      <alignment vertical="center"/>
    </xf>
    <xf numFmtId="0" fontId="10" fillId="0" borderId="0"/>
    <xf numFmtId="0" fontId="225" fillId="0" borderId="0" applyFill="0" applyBorder="0" applyProtection="0">
      <alignment horizontal="left"/>
    </xf>
    <xf numFmtId="0" fontId="226" fillId="68" borderId="0"/>
    <xf numFmtId="37" fontId="227" fillId="68" borderId="0" applyNumberFormat="0" applyBorder="0" applyAlignment="0" applyProtection="0"/>
    <xf numFmtId="295" fontId="227" fillId="68" borderId="0" applyNumberFormat="0" applyBorder="0" applyAlignment="0" applyProtection="0"/>
    <xf numFmtId="3" fontId="179" fillId="0" borderId="120">
      <alignment vertical="center"/>
    </xf>
    <xf numFmtId="0" fontId="228" fillId="121" borderId="0" applyNumberFormat="0" applyFont="0" applyBorder="0" applyAlignment="0"/>
    <xf numFmtId="0" fontId="2" fillId="0" borderId="0" applyFont="0" applyFill="0" applyBorder="0" applyAlignment="0" applyProtection="0"/>
    <xf numFmtId="0" fontId="10" fillId="0" borderId="0"/>
    <xf numFmtId="0" fontId="10" fillId="0" borderId="0"/>
    <xf numFmtId="3" fontId="179" fillId="0" borderId="120">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03"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29" fillId="0" borderId="0">
      <alignment horizontal="centerContinuous" vertical="center"/>
    </xf>
    <xf numFmtId="304" fontId="2" fillId="0" borderId="0" applyFont="0" applyFill="0" applyBorder="0" applyAlignment="0" applyProtection="0"/>
    <xf numFmtId="0" fontId="188" fillId="114" borderId="0">
      <alignment horizontal="left"/>
    </xf>
    <xf numFmtId="1" fontId="230" fillId="0" borderId="143">
      <alignment horizontal="left"/>
    </xf>
    <xf numFmtId="248" fontId="23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43" fillId="122" borderId="0" applyNumberFormat="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39" fontId="143" fillId="122" borderId="0" applyNumberFormat="0" applyBorder="0" applyAlignment="0" applyProtection="0"/>
    <xf numFmtId="0" fontId="2" fillId="0" borderId="0" applyNumberFormat="0" applyFont="0" applyFill="0" applyBorder="0" applyAlignment="0" applyProtection="0"/>
    <xf numFmtId="3" fontId="179" fillId="0" borderId="120">
      <alignment vertical="center"/>
    </xf>
    <xf numFmtId="38" fontId="19" fillId="68" borderId="0" applyNumberFormat="0" applyBorder="0" applyAlignment="0" applyProtection="0"/>
    <xf numFmtId="0" fontId="19" fillId="68" borderId="0" applyNumberFormat="0" applyBorder="0" applyAlignment="0" applyProtection="0"/>
    <xf numFmtId="3" fontId="179" fillId="0" borderId="120">
      <alignment vertical="center"/>
    </xf>
    <xf numFmtId="38" fontId="19" fillId="68" borderId="0" applyNumberFormat="0" applyBorder="0" applyAlignment="0" applyProtection="0"/>
    <xf numFmtId="0" fontId="19" fillId="68" borderId="0" applyNumberFormat="0" applyBorder="0" applyAlignment="0" applyProtection="0"/>
    <xf numFmtId="3" fontId="179" fillId="0" borderId="120">
      <alignment vertical="center"/>
    </xf>
    <xf numFmtId="38" fontId="19" fillId="68" borderId="0" applyNumberFormat="0" applyBorder="0" applyAlignment="0" applyProtection="0"/>
    <xf numFmtId="0" fontId="19" fillId="68" borderId="0" applyNumberFormat="0" applyBorder="0" applyAlignment="0" applyProtection="0"/>
    <xf numFmtId="3" fontId="179" fillId="0" borderId="120">
      <alignment vertical="center"/>
    </xf>
    <xf numFmtId="38" fontId="19" fillId="68" borderId="0" applyNumberFormat="0" applyBorder="0" applyAlignment="0" applyProtection="0"/>
    <xf numFmtId="0" fontId="19" fillId="68" borderId="0" applyNumberFormat="0" applyBorder="0" applyAlignment="0" applyProtection="0"/>
    <xf numFmtId="3" fontId="179" fillId="0" borderId="120">
      <alignment vertical="center"/>
    </xf>
    <xf numFmtId="38" fontId="19" fillId="68" borderId="0" applyNumberFormat="0" applyBorder="0" applyAlignment="0" applyProtection="0"/>
    <xf numFmtId="0" fontId="19" fillId="68" borderId="0" applyNumberFormat="0" applyBorder="0" applyAlignment="0" applyProtection="0"/>
    <xf numFmtId="3" fontId="179" fillId="0" borderId="120">
      <alignment vertical="center"/>
    </xf>
    <xf numFmtId="38" fontId="19" fillId="68" borderId="0" applyNumberFormat="0" applyBorder="0" applyAlignment="0" applyProtection="0"/>
    <xf numFmtId="0" fontId="19" fillId="68" borderId="0" applyNumberFormat="0" applyBorder="0" applyAlignment="0" applyProtection="0"/>
    <xf numFmtId="3" fontId="179" fillId="0" borderId="120">
      <alignment vertical="center"/>
    </xf>
    <xf numFmtId="38" fontId="143" fillId="123"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45" fillId="112" borderId="111"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2" borderId="111" applyAlignment="0" applyProtection="0"/>
    <xf numFmtId="0" fontId="45" fillId="112" borderId="111" applyAlignment="0" applyProtection="0"/>
    <xf numFmtId="0" fontId="2" fillId="0" borderId="0" applyNumberFormat="0" applyFont="0" applyFill="0" applyBorder="0" applyAlignment="0" applyProtection="0"/>
    <xf numFmtId="0" fontId="2" fillId="68" borderId="109"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9"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79" fillId="0" borderId="120">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45" fillId="68" borderId="123"/>
    <xf numFmtId="0" fontId="2" fillId="124" borderId="92" applyNumberFormat="0" applyFont="0" applyBorder="0" applyAlignment="0"/>
    <xf numFmtId="0" fontId="2" fillId="124" borderId="92" applyNumberFormat="0" applyFont="0" applyBorder="0" applyAlignment="0"/>
    <xf numFmtId="0" fontId="2" fillId="124" borderId="92" applyNumberFormat="0" applyFont="0" applyBorder="0" applyAlignment="0"/>
    <xf numFmtId="0" fontId="2" fillId="124" borderId="92" applyNumberFormat="0" applyFont="0" applyBorder="0" applyAlignment="0"/>
    <xf numFmtId="0" fontId="2" fillId="124"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47" fillId="110" borderId="0" applyBorder="0" applyAlignment="0"/>
    <xf numFmtId="306" fontId="13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41" fillId="125" borderId="110" applyNumberFormat="0" applyFont="0" applyBorder="0" applyAlignment="0">
      <alignment horizontal="centerContinuous"/>
    </xf>
    <xf numFmtId="0" fontId="232" fillId="0" borderId="0" applyProtection="0">
      <alignment horizontal="right"/>
    </xf>
    <xf numFmtId="0" fontId="232" fillId="0" borderId="0" applyProtection="0">
      <alignment horizontal="right"/>
    </xf>
    <xf numFmtId="0" fontId="41" fillId="125" borderId="110" applyNumberFormat="0" applyFont="0" applyBorder="0" applyAlignment="0">
      <alignment horizontal="centerContinuous"/>
    </xf>
    <xf numFmtId="0" fontId="41" fillId="125" borderId="110" applyNumberFormat="0" applyFont="0" applyBorder="0" applyAlignment="0">
      <alignment horizontal="centerContinuous"/>
    </xf>
    <xf numFmtId="0" fontId="41" fillId="125" borderId="110" applyNumberFormat="0" applyFont="0" applyBorder="0" applyAlignment="0">
      <alignment horizontal="centerContinuous"/>
    </xf>
    <xf numFmtId="0" fontId="41" fillId="125" borderId="110" applyNumberFormat="0" applyFont="0" applyBorder="0" applyAlignment="0">
      <alignment horizontal="centerContinuous"/>
    </xf>
    <xf numFmtId="0" fontId="23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37" fillId="0" borderId="111">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33" fillId="108" borderId="0"/>
    <xf numFmtId="0" fontId="38" fillId="0" borderId="37" applyNumberFormat="0" applyFill="0" applyAlignment="0" applyProtection="0"/>
    <xf numFmtId="0" fontId="38" fillId="0" borderId="37" applyNumberFormat="0" applyFill="0" applyAlignment="0" applyProtection="0"/>
    <xf numFmtId="0" fontId="38" fillId="0" borderId="37" applyNumberFormat="0" applyFill="0" applyAlignment="0" applyProtection="0"/>
    <xf numFmtId="0" fontId="38" fillId="0" borderId="37" applyNumberFormat="0" applyFill="0" applyAlignment="0" applyProtection="0"/>
    <xf numFmtId="0" fontId="234" fillId="0" borderId="144" applyNumberFormat="0" applyFill="0" applyAlignment="0" applyProtection="0"/>
    <xf numFmtId="0" fontId="234" fillId="0" borderId="144" applyNumberFormat="0" applyFill="0" applyAlignment="0" applyProtection="0"/>
    <xf numFmtId="0" fontId="234" fillId="0" borderId="144" applyNumberFormat="0" applyFill="0" applyAlignment="0" applyProtection="0"/>
    <xf numFmtId="0" fontId="38" fillId="0" borderId="3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7" applyNumberFormat="0" applyFill="0" applyAlignment="0" applyProtection="0"/>
    <xf numFmtId="0" fontId="38" fillId="0" borderId="37" applyNumberFormat="0" applyFill="0" applyAlignment="0" applyProtection="0"/>
    <xf numFmtId="0" fontId="38" fillId="0" borderId="37" applyNumberFormat="0" applyFill="0" applyAlignment="0" applyProtection="0"/>
    <xf numFmtId="0" fontId="235" fillId="0" borderId="0" applyProtection="0">
      <alignment horizontal="left"/>
    </xf>
    <xf numFmtId="0" fontId="235" fillId="0" borderId="0" applyProtection="0">
      <alignment horizontal="left"/>
    </xf>
    <xf numFmtId="0" fontId="235" fillId="0" borderId="0" applyProtection="0">
      <alignment horizontal="left"/>
    </xf>
    <xf numFmtId="0" fontId="235" fillId="0" borderId="0" applyProtection="0">
      <alignment horizontal="left"/>
    </xf>
    <xf numFmtId="0" fontId="10" fillId="0" borderId="0"/>
    <xf numFmtId="0" fontId="10" fillId="0" borderId="0"/>
    <xf numFmtId="0" fontId="10" fillId="0" borderId="0"/>
    <xf numFmtId="0" fontId="10" fillId="0" borderId="0"/>
    <xf numFmtId="0" fontId="236" fillId="0" borderId="145" applyNumberFormat="0" applyFill="0" applyAlignment="0" applyProtection="0"/>
    <xf numFmtId="0" fontId="236" fillId="0" borderId="145" applyNumberFormat="0" applyFill="0" applyAlignment="0" applyProtection="0"/>
    <xf numFmtId="0" fontId="236" fillId="0" borderId="145" applyNumberFormat="0" applyFill="0" applyAlignment="0" applyProtection="0"/>
    <xf numFmtId="0" fontId="23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35" fillId="0" borderId="0" applyProtection="0">
      <alignment horizontal="left"/>
    </xf>
    <xf numFmtId="0" fontId="235" fillId="0" borderId="0" applyProtection="0">
      <alignment horizontal="left"/>
    </xf>
    <xf numFmtId="0" fontId="235" fillId="0" borderId="0" applyProtection="0">
      <alignment horizontal="left"/>
    </xf>
    <xf numFmtId="0" fontId="235" fillId="0" borderId="0" applyProtection="0">
      <alignment horizontal="left"/>
    </xf>
    <xf numFmtId="0" fontId="237" fillId="0" borderId="0" applyProtection="0">
      <alignment horizontal="left"/>
    </xf>
    <xf numFmtId="0" fontId="237" fillId="0" borderId="0" applyProtection="0">
      <alignment horizontal="left"/>
    </xf>
    <xf numFmtId="0" fontId="237" fillId="0" borderId="0" applyProtection="0">
      <alignment horizontal="left"/>
    </xf>
    <xf numFmtId="0" fontId="237" fillId="0" borderId="0" applyProtection="0">
      <alignment horizontal="left"/>
    </xf>
    <xf numFmtId="0" fontId="238" fillId="0" borderId="146" applyNumberFormat="0" applyFill="0" applyAlignment="0" applyProtection="0"/>
    <xf numFmtId="0" fontId="238" fillId="0" borderId="146" applyNumberFormat="0" applyFill="0" applyAlignment="0" applyProtection="0"/>
    <xf numFmtId="0" fontId="238" fillId="0" borderId="146" applyNumberFormat="0" applyFill="0" applyAlignment="0" applyProtection="0"/>
    <xf numFmtId="0" fontId="237" fillId="0" borderId="0" applyProtection="0">
      <alignment horizontal="left"/>
    </xf>
    <xf numFmtId="0" fontId="237" fillId="0" borderId="0" applyProtection="0">
      <alignment horizontal="left"/>
    </xf>
    <xf numFmtId="0" fontId="237" fillId="0" borderId="0" applyProtection="0">
      <alignment horizontal="left"/>
    </xf>
    <xf numFmtId="0" fontId="237" fillId="0" borderId="0" applyProtection="0">
      <alignment horizontal="left"/>
    </xf>
    <xf numFmtId="0" fontId="23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7"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05" fillId="126"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43"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9" applyFont="0" applyProtection="0">
      <alignment horizontal="right"/>
    </xf>
    <xf numFmtId="0" fontId="10" fillId="0" borderId="0"/>
    <xf numFmtId="3" fontId="2" fillId="70" borderId="109" applyFont="0" applyProtection="0">
      <alignment horizontal="right"/>
    </xf>
    <xf numFmtId="0" fontId="2" fillId="0" borderId="0" applyNumberFormat="0" applyFont="0" applyFill="0" applyBorder="0" applyAlignment="0" applyProtection="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79" fillId="0" borderId="120">
      <alignment vertical="center"/>
    </xf>
    <xf numFmtId="0" fontId="2" fillId="0" borderId="0" applyNumberFormat="0" applyFont="0" applyFill="0" applyBorder="0" applyAlignment="0" applyProtection="0"/>
    <xf numFmtId="0" fontId="10" fillId="0" borderId="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0" fontId="2" fillId="70" borderId="109" applyFont="0" applyProtection="0">
      <alignment horizontal="right"/>
    </xf>
    <xf numFmtId="0" fontId="10" fillId="0" borderId="0"/>
    <xf numFmtId="10" fontId="2" fillId="70" borderId="109" applyFont="0" applyProtection="0">
      <alignment horizontal="right"/>
    </xf>
    <xf numFmtId="0" fontId="2" fillId="0" borderId="0" applyNumberFormat="0" applyFont="0" applyFill="0" applyBorder="0" applyAlignment="0" applyProtection="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79" fillId="0" borderId="120">
      <alignment vertical="center"/>
    </xf>
    <xf numFmtId="0" fontId="2" fillId="0" borderId="0" applyNumberFormat="0" applyFont="0" applyFill="0" applyBorder="0" applyAlignment="0" applyProtection="0"/>
    <xf numFmtId="0" fontId="10" fillId="0" borderId="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9" fontId="2" fillId="70" borderId="109" applyFont="0" applyProtection="0">
      <alignment horizontal="right"/>
    </xf>
    <xf numFmtId="0" fontId="10" fillId="0" borderId="0"/>
    <xf numFmtId="9" fontId="2" fillId="70" borderId="109" applyFont="0" applyProtection="0">
      <alignment horizontal="right"/>
    </xf>
    <xf numFmtId="0" fontId="2" fillId="0" borderId="0" applyNumberFormat="0" applyFont="0" applyFill="0" applyBorder="0" applyAlignment="0" applyProtection="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79" fillId="0" borderId="120">
      <alignment vertical="center"/>
    </xf>
    <xf numFmtId="0" fontId="2" fillId="0" borderId="0" applyNumberFormat="0" applyFont="0" applyFill="0" applyBorder="0" applyAlignment="0" applyProtection="0"/>
    <xf numFmtId="0" fontId="10" fillId="0" borderId="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70" borderId="110"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0" applyNumberFormat="0" applyFont="0" applyBorder="0" applyAlignment="0" applyProtection="0">
      <alignment horizontal="left"/>
    </xf>
    <xf numFmtId="0" fontId="2" fillId="0" borderId="0" applyNumberFormat="0" applyFont="0" applyFill="0" applyBorder="0" applyAlignment="0" applyProtection="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79" fillId="0" borderId="120">
      <alignment vertical="center"/>
    </xf>
    <xf numFmtId="0" fontId="2" fillId="0" borderId="0" applyNumberFormat="0" applyFont="0" applyFill="0" applyBorder="0" applyAlignment="0" applyProtection="0"/>
    <xf numFmtId="0" fontId="10" fillId="0" borderId="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7" fontId="227" fillId="0" borderId="0" applyNumberFormat="0" applyBorder="0" applyAlignment="0" applyProtection="0"/>
    <xf numFmtId="295" fontId="227" fillId="0" borderId="0" applyNumberFormat="0" applyBorder="0" applyAlignment="0" applyProtection="0"/>
    <xf numFmtId="3" fontId="179" fillId="0" borderId="120">
      <alignment vertical="center"/>
    </xf>
    <xf numFmtId="37" fontId="45" fillId="0" borderId="0"/>
    <xf numFmtId="295" fontId="45" fillId="0" borderId="0"/>
    <xf numFmtId="3" fontId="179" fillId="0" borderId="120">
      <alignment vertical="center"/>
    </xf>
    <xf numFmtId="0" fontId="23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08" fontId="24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6" borderId="109"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6" borderId="109" applyNumberFormat="0" applyBorder="0" applyAlignment="0" applyProtection="0"/>
    <xf numFmtId="0" fontId="10" fillId="0" borderId="0"/>
    <xf numFmtId="10" fontId="19" fillId="106" borderId="109" applyNumberFormat="0" applyBorder="0" applyAlignment="0" applyProtection="0"/>
    <xf numFmtId="10" fontId="19" fillId="106" borderId="109" applyNumberFormat="0" applyBorder="0" applyAlignment="0" applyProtection="0"/>
    <xf numFmtId="10" fontId="19" fillId="106" borderId="109" applyNumberFormat="0" applyBorder="0" applyAlignment="0" applyProtection="0"/>
    <xf numFmtId="10" fontId="19" fillId="106" borderId="109" applyNumberFormat="0" applyBorder="0" applyAlignment="0" applyProtection="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241" fillId="0" borderId="67">
      <protection locked="0"/>
    </xf>
    <xf numFmtId="0" fontId="241" fillId="0" borderId="67">
      <protection locked="0"/>
    </xf>
    <xf numFmtId="3" fontId="179" fillId="0" borderId="120">
      <alignment vertical="center"/>
    </xf>
    <xf numFmtId="0" fontId="241" fillId="0" borderId="67">
      <protection locked="0"/>
    </xf>
    <xf numFmtId="0" fontId="241" fillId="0" borderId="67">
      <protection locked="0"/>
    </xf>
    <xf numFmtId="3" fontId="179" fillId="0" borderId="120">
      <alignment vertical="center"/>
    </xf>
    <xf numFmtId="0" fontId="241" fillId="0" borderId="67">
      <protection locked="0"/>
    </xf>
    <xf numFmtId="0" fontId="241" fillId="0" borderId="67">
      <protection locked="0"/>
    </xf>
    <xf numFmtId="3" fontId="179" fillId="0" borderId="120">
      <alignment vertical="center"/>
    </xf>
    <xf numFmtId="0" fontId="241" fillId="0" borderId="67">
      <protection locked="0"/>
    </xf>
    <xf numFmtId="0" fontId="241" fillId="0" borderId="67">
      <protection locked="0"/>
    </xf>
    <xf numFmtId="3" fontId="179" fillId="0" borderId="120">
      <alignment vertical="center"/>
    </xf>
    <xf numFmtId="0" fontId="10" fillId="0" borderId="0"/>
    <xf numFmtId="0" fontId="10" fillId="0" borderId="0"/>
    <xf numFmtId="0" fontId="49" fillId="72" borderId="13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1" applyNumberFormat="0" applyAlignment="0" applyProtection="0"/>
    <xf numFmtId="0" fontId="49" fillId="72" borderId="131" applyNumberFormat="0" applyAlignment="0" applyProtection="0"/>
    <xf numFmtId="0" fontId="49" fillId="72" borderId="131" applyNumberFormat="0" applyAlignment="0" applyProtection="0"/>
    <xf numFmtId="0" fontId="2" fillId="0" borderId="0" applyNumberFormat="0" applyFont="0" applyFill="0" applyBorder="0" applyAlignment="0" applyProtection="0"/>
    <xf numFmtId="0" fontId="49" fillId="72" borderId="13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1" applyNumberFormat="0" applyAlignment="0" applyProtection="0"/>
    <xf numFmtId="0" fontId="49" fillId="72" borderId="131" applyNumberFormat="0" applyAlignment="0" applyProtection="0"/>
    <xf numFmtId="0" fontId="49" fillId="72" borderId="131" applyNumberFormat="0" applyAlignment="0" applyProtection="0"/>
    <xf numFmtId="0" fontId="2" fillId="0" borderId="0" applyNumberFormat="0" applyFont="0" applyFill="0" applyBorder="0" applyAlignment="0" applyProtection="0"/>
    <xf numFmtId="0" fontId="49" fillId="72" borderId="13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1" applyNumberFormat="0" applyAlignment="0" applyProtection="0"/>
    <xf numFmtId="0" fontId="49" fillId="72" borderId="131" applyNumberFormat="0" applyAlignment="0" applyProtection="0"/>
    <xf numFmtId="0" fontId="49" fillId="72" borderId="131" applyNumberFormat="0" applyAlignment="0" applyProtection="0"/>
    <xf numFmtId="0" fontId="2" fillId="0" borderId="0" applyNumberFormat="0" applyFont="0" applyFill="0" applyBorder="0" applyAlignment="0" applyProtection="0"/>
    <xf numFmtId="0" fontId="241" fillId="0" borderId="67">
      <protection locked="0"/>
    </xf>
    <xf numFmtId="0" fontId="241" fillId="0" borderId="67">
      <protection locked="0"/>
    </xf>
    <xf numFmtId="0" fontId="49" fillId="72" borderId="131" applyNumberFormat="0" applyAlignment="0" applyProtection="0"/>
    <xf numFmtId="0" fontId="49" fillId="72" borderId="131" applyNumberFormat="0" applyAlignment="0" applyProtection="0"/>
    <xf numFmtId="0" fontId="49" fillId="72" borderId="131" applyNumberFormat="0" applyAlignment="0" applyProtection="0"/>
    <xf numFmtId="0" fontId="49" fillId="72" borderId="131" applyNumberFormat="0" applyAlignment="0" applyProtection="0"/>
    <xf numFmtId="3" fontId="179" fillId="0" borderId="120">
      <alignment vertical="center"/>
    </xf>
    <xf numFmtId="0" fontId="241" fillId="0" borderId="67">
      <protection locked="0"/>
    </xf>
    <xf numFmtId="0" fontId="241" fillId="0" borderId="67">
      <protection locked="0"/>
    </xf>
    <xf numFmtId="3" fontId="179" fillId="0" borderId="120">
      <alignment vertical="center"/>
    </xf>
    <xf numFmtId="0" fontId="241" fillId="0" borderId="67">
      <protection locked="0"/>
    </xf>
    <xf numFmtId="0" fontId="241" fillId="0" borderId="67">
      <protection locked="0"/>
    </xf>
    <xf numFmtId="3" fontId="179" fillId="0" borderId="120">
      <alignment vertical="center"/>
    </xf>
    <xf numFmtId="0" fontId="241" fillId="0" borderId="67">
      <protection locked="0"/>
    </xf>
    <xf numFmtId="0" fontId="241" fillId="0" borderId="67">
      <protection locked="0"/>
    </xf>
    <xf numFmtId="3" fontId="179" fillId="0" borderId="120">
      <alignment vertical="center"/>
    </xf>
    <xf numFmtId="0" fontId="241" fillId="0" borderId="67">
      <protection locked="0"/>
    </xf>
    <xf numFmtId="0" fontId="241" fillId="0" borderId="67">
      <protection locked="0"/>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41" fillId="87" borderId="147">
      <alignment horizontal="right" vertical="center"/>
      <protection locked="0"/>
    </xf>
    <xf numFmtId="310" fontId="241" fillId="87" borderId="147">
      <alignment horizontal="right" vertical="center"/>
      <protection locked="0"/>
    </xf>
    <xf numFmtId="310" fontId="241" fillId="87" borderId="147">
      <alignment horizontal="right" vertical="center"/>
      <protection locked="0"/>
    </xf>
    <xf numFmtId="0" fontId="242" fillId="0" borderId="0" applyProtection="0">
      <alignment horizontal="center"/>
    </xf>
    <xf numFmtId="0" fontId="24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2" fontId="203" fillId="128" borderId="67"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79" fillId="0" borderId="120">
      <alignment vertical="center"/>
    </xf>
    <xf numFmtId="311" fontId="2" fillId="71" borderId="109" applyFont="0" applyAlignment="0">
      <protection locked="0"/>
    </xf>
    <xf numFmtId="0" fontId="10" fillId="0" borderId="0"/>
    <xf numFmtId="311" fontId="2" fillId="71" borderId="109" applyFont="0" applyAlignment="0">
      <protection locked="0"/>
    </xf>
    <xf numFmtId="0" fontId="2" fillId="0" borderId="0" applyNumberFormat="0" applyFont="0" applyFill="0" applyBorder="0" applyAlignment="0" applyProtection="0"/>
    <xf numFmtId="311" fontId="2" fillId="71" borderId="109" applyFont="0" applyAlignment="0">
      <protection locked="0"/>
    </xf>
    <xf numFmtId="311" fontId="2" fillId="71" borderId="109" applyFont="0" applyAlignment="0">
      <protection locked="0"/>
    </xf>
    <xf numFmtId="311" fontId="2" fillId="71" borderId="109" applyFont="0" applyAlignment="0">
      <protection locked="0"/>
    </xf>
    <xf numFmtId="311" fontId="2" fillId="71" borderId="109" applyFont="0" applyAlignment="0">
      <protection locked="0"/>
    </xf>
    <xf numFmtId="3" fontId="179" fillId="0" borderId="120">
      <alignment vertical="center"/>
    </xf>
    <xf numFmtId="0" fontId="2" fillId="0" borderId="0" applyNumberFormat="0" applyFont="0" applyFill="0" applyBorder="0" applyAlignment="0" applyProtection="0"/>
    <xf numFmtId="0" fontId="10" fillId="0" borderId="0"/>
    <xf numFmtId="311" fontId="2" fillId="71" borderId="109" applyFont="0" applyAlignment="0">
      <protection locked="0"/>
    </xf>
    <xf numFmtId="311" fontId="2" fillId="71" borderId="109" applyFont="0" applyAlignment="0">
      <protection locked="0"/>
    </xf>
    <xf numFmtId="311" fontId="2" fillId="71" borderId="109" applyFont="0" applyAlignment="0">
      <protection locked="0"/>
    </xf>
    <xf numFmtId="311" fontId="2" fillId="71" borderId="109" applyFont="0" applyAlignment="0">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2" fillId="71" borderId="109" applyFont="0">
      <alignment horizontal="right"/>
      <protection locked="0"/>
    </xf>
    <xf numFmtId="0" fontId="10" fillId="0" borderId="0"/>
    <xf numFmtId="3"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60" fontId="2" fillId="71" borderId="109" applyFont="0">
      <alignment horizontal="right"/>
      <protection locked="0"/>
    </xf>
    <xf numFmtId="0" fontId="10" fillId="0" borderId="0"/>
    <xf numFmtId="260" fontId="2" fillId="71" borderId="109" applyFont="0">
      <alignment horizontal="right"/>
      <protection locked="0"/>
    </xf>
    <xf numFmtId="0" fontId="2" fillId="0" borderId="0" applyNumberFormat="0" applyFont="0" applyFill="0" applyBorder="0" applyAlignment="0" applyProtection="0"/>
    <xf numFmtId="260" fontId="2" fillId="71" borderId="109" applyFont="0">
      <alignment horizontal="right"/>
      <protection locked="0"/>
    </xf>
    <xf numFmtId="260" fontId="2" fillId="71" borderId="109" applyFont="0">
      <alignment horizontal="right"/>
      <protection locked="0"/>
    </xf>
    <xf numFmtId="260" fontId="2" fillId="71" borderId="109" applyFont="0">
      <alignment horizontal="right"/>
      <protection locked="0"/>
    </xf>
    <xf numFmtId="260" fontId="2" fillId="71" borderId="109" applyFont="0">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260" fontId="2" fillId="71" borderId="109" applyFont="0">
      <alignment horizontal="right"/>
      <protection locked="0"/>
    </xf>
    <xf numFmtId="260" fontId="2" fillId="71" borderId="109" applyFont="0">
      <alignment horizontal="right"/>
      <protection locked="0"/>
    </xf>
    <xf numFmtId="260" fontId="2" fillId="71" borderId="109" applyFont="0">
      <alignment horizontal="right"/>
      <protection locked="0"/>
    </xf>
    <xf numFmtId="260" fontId="2" fillId="71" borderId="109" applyFont="0">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10" fontId="2" fillId="71" borderId="109" applyFont="0">
      <alignment horizontal="right"/>
      <protection locked="0"/>
    </xf>
    <xf numFmtId="0" fontId="10" fillId="0" borderId="0"/>
    <xf numFmtId="10" fontId="2" fillId="71" borderId="109" applyFont="0">
      <alignment horizontal="right"/>
      <protection locked="0"/>
    </xf>
    <xf numFmtId="0" fontId="2" fillId="0" borderId="0" applyNumberFormat="0" applyFont="0" applyFill="0" applyBorder="0" applyAlignment="0" applyProtection="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9" fontId="2" fillId="71" borderId="113"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71" borderId="109" applyFont="0">
      <alignment horizontal="center" wrapText="1"/>
      <protection locked="0"/>
    </xf>
    <xf numFmtId="0" fontId="10" fillId="0" borderId="0"/>
    <xf numFmtId="0" fontId="2" fillId="71" borderId="109" applyFont="0">
      <alignment horizontal="center" wrapText="1"/>
      <protection locked="0"/>
    </xf>
    <xf numFmtId="0" fontId="2" fillId="0" borderId="0" applyNumberFormat="0" applyFont="0" applyFill="0" applyBorder="0" applyAlignment="0" applyProtection="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79" fillId="0" borderId="120">
      <alignment vertical="center"/>
    </xf>
    <xf numFmtId="0" fontId="2" fillId="0" borderId="0" applyNumberFormat="0" applyFont="0" applyFill="0" applyBorder="0" applyAlignment="0" applyProtection="0"/>
    <xf numFmtId="0" fontId="10" fillId="0" borderId="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49" fontId="2" fillId="71" borderId="109" applyFont="0" applyAlignment="0">
      <protection locked="0"/>
    </xf>
    <xf numFmtId="0" fontId="10" fillId="0" borderId="0"/>
    <xf numFmtId="0" fontId="10" fillId="0" borderId="0"/>
    <xf numFmtId="3" fontId="179" fillId="0" borderId="120">
      <alignment vertical="center"/>
    </xf>
    <xf numFmtId="0" fontId="10" fillId="0" borderId="0"/>
    <xf numFmtId="0" fontId="10" fillId="0" borderId="0"/>
    <xf numFmtId="49" fontId="2" fillId="71" borderId="109" applyFont="0" applyAlignment="0">
      <protection locked="0"/>
    </xf>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8" fontId="230" fillId="0" borderId="0" applyNumberFormat="0" applyFill="0" applyBorder="0" applyAlignment="0" applyProtection="0"/>
    <xf numFmtId="0" fontId="2" fillId="0" borderId="0" applyNumberFormat="0" applyFont="0" applyFill="0" applyBorder="0" applyAlignment="0" applyProtection="0"/>
    <xf numFmtId="0" fontId="15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108" borderId="0" applyNumberFormat="0" applyBorder="0" applyProtection="0">
      <alignment horizontal="center"/>
    </xf>
    <xf numFmtId="0" fontId="2" fillId="108"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53" fillId="53" borderId="0" applyNumberFormat="0" applyBorder="0" applyProtection="0">
      <alignment horizontal="center"/>
    </xf>
    <xf numFmtId="314" fontId="24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15" fontId="2" fillId="0" borderId="0" applyFont="0" applyFill="0" applyBorder="0" applyAlignment="0" applyProtection="0"/>
    <xf numFmtId="316" fontId="24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17" fontId="130" fillId="0" borderId="67"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17" fontId="198" fillId="95" borderId="148"/>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198" fillId="95" borderId="67"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44" fillId="0" borderId="0" applyNumberFormat="0" applyFill="0" applyBorder="0">
      <alignment horizontal="right"/>
    </xf>
    <xf numFmtId="0" fontId="245" fillId="0" borderId="0">
      <protection locked="0"/>
    </xf>
    <xf numFmtId="0" fontId="10" fillId="0" borderId="0"/>
    <xf numFmtId="38" fontId="17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42" fillId="0" borderId="0" applyProtection="0">
      <alignment horizontal="center"/>
    </xf>
    <xf numFmtId="0" fontId="24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24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78" fillId="0" borderId="149" applyNumberFormat="0" applyFill="0" applyAlignment="0" applyProtection="0"/>
    <xf numFmtId="0" fontId="78" fillId="0" borderId="149" applyNumberFormat="0" applyFill="0" applyAlignment="0" applyProtection="0"/>
    <xf numFmtId="0" fontId="78" fillId="0" borderId="149"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0" fontId="54" fillId="0" borderId="40" applyNumberFormat="0" applyFill="0" applyAlignment="0" applyProtection="0"/>
    <xf numFmtId="260" fontId="227" fillId="92"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179" fillId="0" borderId="120">
      <alignment vertical="center"/>
    </xf>
    <xf numFmtId="43" fontId="37" fillId="68" borderId="0" applyNumberFormat="0" applyFont="0" applyBorder="0" applyAlignment="0"/>
    <xf numFmtId="0" fontId="2" fillId="68" borderId="0"/>
    <xf numFmtId="319" fontId="99"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99" fillId="0" borderId="0" applyFont="0" applyFill="0" applyBorder="0" applyAlignment="0">
      <alignment vertical="center"/>
    </xf>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3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47" fillId="0" borderId="0" applyNumberFormat="0" applyFill="0" applyBorder="0" applyAlignment="0" applyProtection="0"/>
    <xf numFmtId="0" fontId="248" fillId="0" borderId="0" applyNumberFormat="0" applyFill="0" applyBorder="0" applyAlignment="0" applyProtection="0"/>
    <xf numFmtId="0" fontId="249" fillId="0" borderId="0" applyNumberFormat="0" applyFill="0" applyBorder="0" applyAlignment="0" applyProtection="0"/>
    <xf numFmtId="17" fontId="250" fillId="0" borderId="121" applyAlignment="0" applyProtection="0">
      <alignment horizontal="centerContinuous"/>
    </xf>
    <xf numFmtId="19" fontId="250" fillId="0" borderId="121" applyAlignment="0" applyProtection="0">
      <alignment horizontal="centerContinuous"/>
    </xf>
    <xf numFmtId="3" fontId="179" fillId="0" borderId="120">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179" fillId="0" borderId="120">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88" fillId="114" borderId="0">
      <alignment horizontal="left"/>
    </xf>
    <xf numFmtId="10" fontId="9" fillId="129" borderId="92" applyBorder="0">
      <alignment horizontal="center"/>
      <protection locked="0"/>
    </xf>
    <xf numFmtId="10" fontId="9" fillId="129" borderId="92" applyBorder="0">
      <alignment horizontal="center"/>
      <protection locked="0"/>
    </xf>
    <xf numFmtId="10" fontId="9" fillId="129" borderId="92" applyBorder="0">
      <alignment horizontal="center"/>
      <protection locked="0"/>
    </xf>
    <xf numFmtId="10" fontId="9" fillId="129" borderId="92" applyBorder="0">
      <alignment horizontal="center"/>
      <protection locked="0"/>
    </xf>
    <xf numFmtId="10" fontId="9" fillId="129" borderId="92" applyBorder="0">
      <alignment horizontal="center"/>
      <protection locked="0"/>
    </xf>
    <xf numFmtId="0" fontId="10" fillId="0" borderId="0"/>
    <xf numFmtId="2" fontId="203" fillId="106" borderId="109"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30" fillId="0" borderId="0" applyFont="0" applyFill="0" applyBorder="0" applyAlignment="0" applyProtection="0"/>
    <xf numFmtId="38" fontId="29" fillId="108"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0" borderId="122" applyNumberFormat="0" applyFill="0" applyBorder="0" applyAlignment="0"/>
    <xf numFmtId="17" fontId="45" fillId="130" borderId="122" applyNumberFormat="0" applyFill="0" applyBorder="0" applyAlignment="0"/>
    <xf numFmtId="3" fontId="179" fillId="0" borderId="120">
      <alignment vertical="center"/>
    </xf>
    <xf numFmtId="3" fontId="179" fillId="0" borderId="120">
      <alignment vertical="center"/>
    </xf>
    <xf numFmtId="0" fontId="195" fillId="0" borderId="0" applyNumberFormat="0" applyFont="0" applyBorder="0" applyAlignment="0"/>
    <xf numFmtId="0" fontId="19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24" fontId="181" fillId="0" borderId="0">
      <alignment horizontal="right" vertical="center" wrapText="1"/>
    </xf>
    <xf numFmtId="325" fontId="18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18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51" fillId="72" borderId="0" applyNumberFormat="0" applyBorder="0" applyAlignment="0" applyProtection="0"/>
    <xf numFmtId="0" fontId="251" fillId="72" borderId="0" applyNumberFormat="0" applyBorder="0" applyAlignment="0" applyProtection="0"/>
    <xf numFmtId="0" fontId="25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37" fontId="252" fillId="0" borderId="0"/>
    <xf numFmtId="295" fontId="252"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207" fillId="69" borderId="109" applyNumberFormat="0" applyFont="0" applyBorder="0" applyAlignment="0">
      <alignment horizontal="centerContinuous"/>
    </xf>
    <xf numFmtId="0" fontId="45" fillId="108" borderId="0" applyNumberFormat="0" applyFont="0" applyFill="0" applyBorder="0" applyAlignment="0"/>
    <xf numFmtId="0" fontId="10" fillId="0" borderId="0"/>
    <xf numFmtId="0" fontId="10" fillId="0" borderId="0"/>
    <xf numFmtId="0" fontId="152" fillId="0" borderId="0"/>
    <xf numFmtId="10" fontId="29" fillId="108"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3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79" fillId="0" borderId="120">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xf numFmtId="0" fontId="2" fillId="0" borderId="0" applyNumberFormat="0" applyFont="0" applyFill="0" applyBorder="0" applyAlignment="0" applyProtection="0"/>
    <xf numFmtId="3" fontId="179" fillId="0" borderId="120">
      <alignment vertical="center"/>
    </xf>
    <xf numFmtId="0" fontId="2" fillId="0" borderId="0"/>
    <xf numFmtId="0" fontId="2" fillId="0" borderId="0" applyNumberFormat="0" applyFont="0" applyFill="0" applyBorder="0" applyAlignment="0" applyProtection="0"/>
    <xf numFmtId="3" fontId="179" fillId="0" borderId="120">
      <alignment vertical="center"/>
    </xf>
    <xf numFmtId="0" fontId="2" fillId="0" borderId="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 fontId="179" fillId="0" borderId="120">
      <alignment vertical="center"/>
    </xf>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7" fontId="17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253" fillId="103" borderId="112">
      <alignment horizontal="center" vertical="top" wrapText="1"/>
    </xf>
    <xf numFmtId="0" fontId="253" fillId="103" borderId="112">
      <alignment horizontal="center" vertical="top" wrapText="1"/>
    </xf>
    <xf numFmtId="0" fontId="253" fillId="103" borderId="112">
      <alignment horizontal="center" vertical="top" wrapText="1"/>
    </xf>
    <xf numFmtId="0" fontId="253" fillId="103"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xf numFmtId="0" fontId="2" fillId="0" borderId="111"/>
    <xf numFmtId="0" fontId="2" fillId="0" borderId="111"/>
    <xf numFmtId="0"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xf numFmtId="0" fontId="45" fillId="70" borderId="110"/>
    <xf numFmtId="0" fontId="45" fillId="70" borderId="110"/>
    <xf numFmtId="0" fontId="45" fillId="7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3" fillId="131" borderId="112">
      <alignment horizontal="center" vertical="top"/>
    </xf>
    <xf numFmtId="0" fontId="253" fillId="131" borderId="112">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0"/>
    <xf numFmtId="0" fontId="45" fillId="0" borderId="110"/>
    <xf numFmtId="0" fontId="45" fillId="0" borderId="110"/>
    <xf numFmtId="0" fontId="45" fillId="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2"/>
    <xf numFmtId="0" fontId="2" fillId="0" borderId="112"/>
    <xf numFmtId="0" fontId="2" fillId="0" borderId="112"/>
    <xf numFmtId="0" fontId="2" fillId="0" borderId="112"/>
    <xf numFmtId="0" fontId="2"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4" fillId="70" borderId="113"/>
    <xf numFmtId="0" fontId="254" fillId="7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3" fillId="131" borderId="112">
      <alignment horizontal="center" vertical="top" wrapText="1"/>
    </xf>
    <xf numFmtId="0" fontId="253" fillId="131" borderId="112">
      <alignment horizontal="center" vertical="top" wrapText="1"/>
    </xf>
    <xf numFmtId="0" fontId="253" fillId="131" borderId="112">
      <alignment horizontal="center" vertical="top" wrapText="1"/>
    </xf>
    <xf numFmtId="0" fontId="253" fillId="131"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1"/>
    <xf numFmtId="3" fontId="2" fillId="0" borderId="111"/>
    <xf numFmtId="3" fontId="2" fillId="0" borderId="111"/>
    <xf numFmtId="3"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alignment horizontal="center"/>
    </xf>
    <xf numFmtId="0" fontId="45" fillId="70" borderId="110">
      <alignment horizontal="center"/>
    </xf>
    <xf numFmtId="0" fontId="45" fillId="70" borderId="110">
      <alignment horizontal="center"/>
    </xf>
    <xf numFmtId="0" fontId="45" fillId="70" borderId="11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1">
      <alignment horizontal="center"/>
    </xf>
    <xf numFmtId="0" fontId="45" fillId="70" borderId="111">
      <alignment horizontal="center"/>
    </xf>
    <xf numFmtId="0" fontId="2" fillId="0" borderId="0" applyNumberFormat="0" applyFont="0" applyFill="0" applyBorder="0" applyAlignment="0" applyProtection="0"/>
    <xf numFmtId="0" fontId="45" fillId="70" borderId="112">
      <alignment horizontal="center"/>
    </xf>
    <xf numFmtId="0" fontId="45" fillId="70" borderId="112">
      <alignment horizontal="center"/>
    </xf>
    <xf numFmtId="0" fontId="45" fillId="70" borderId="112">
      <alignment horizontal="center"/>
    </xf>
    <xf numFmtId="0" fontId="45" fillId="70" borderId="11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3" fillId="131" borderId="111">
      <alignment horizontal="center" vertical="center"/>
    </xf>
    <xf numFmtId="0" fontId="253" fillId="131" borderId="111">
      <alignment horizontal="center" vertical="center"/>
    </xf>
    <xf numFmtId="0" fontId="2" fillId="0" borderId="0" applyNumberFormat="0" applyFont="0" applyFill="0" applyBorder="0" applyAlignment="0" applyProtection="0"/>
    <xf numFmtId="0" fontId="253" fillId="131" borderId="112">
      <alignment horizontal="center" vertical="center"/>
    </xf>
    <xf numFmtId="0" fontId="253" fillId="131" borderId="112">
      <alignment horizontal="center" vertical="center"/>
    </xf>
    <xf numFmtId="0" fontId="253" fillId="131" borderId="112">
      <alignment horizontal="center" vertical="center"/>
    </xf>
    <xf numFmtId="0" fontId="253" fillId="131" borderId="112">
      <alignment horizontal="center" vertical="center"/>
    </xf>
    <xf numFmtId="0" fontId="2" fillId="0" borderId="0" applyNumberFormat="0" applyFont="0" applyFill="0" applyBorder="0" applyAlignment="0" applyProtection="0"/>
    <xf numFmtId="0" fontId="253" fillId="103" borderId="110">
      <alignment horizontal="center" vertical="center"/>
    </xf>
    <xf numFmtId="0" fontId="253" fillId="103" borderId="110">
      <alignment horizontal="center" vertical="center"/>
    </xf>
    <xf numFmtId="0" fontId="253" fillId="103" borderId="110">
      <alignment horizontal="center" vertical="center"/>
    </xf>
    <xf numFmtId="0" fontId="253" fillId="103" borderId="11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3" fillId="103" borderId="111">
      <alignment horizontal="center" vertical="center"/>
    </xf>
    <xf numFmtId="0" fontId="253" fillId="103" borderId="111">
      <alignment horizontal="center" vertical="center"/>
    </xf>
    <xf numFmtId="0" fontId="2" fillId="0" borderId="0" applyNumberFormat="0" applyFont="0" applyFill="0" applyBorder="0" applyAlignment="0" applyProtection="0"/>
    <xf numFmtId="0" fontId="253" fillId="103" borderId="112">
      <alignment horizontal="center" vertical="center"/>
    </xf>
    <xf numFmtId="0" fontId="253" fillId="103" borderId="112">
      <alignment horizontal="center" vertical="center"/>
    </xf>
    <xf numFmtId="0" fontId="253" fillId="103" borderId="112">
      <alignment horizontal="center" vertical="center"/>
    </xf>
    <xf numFmtId="0" fontId="253" fillId="103" borderId="11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5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71" fillId="73" borderId="137"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7" applyNumberFormat="0" applyFont="0" applyAlignment="0" applyProtection="0"/>
    <xf numFmtId="0" fontId="2" fillId="73" borderId="137" applyNumberFormat="0" applyFont="0" applyAlignment="0" applyProtection="0"/>
    <xf numFmtId="0" fontId="2" fillId="73" borderId="137"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7" applyNumberFormat="0" applyFont="0" applyAlignment="0" applyProtection="0"/>
    <xf numFmtId="0" fontId="71" fillId="73" borderId="137" applyNumberFormat="0" applyFont="0" applyAlignment="0" applyProtection="0"/>
    <xf numFmtId="0" fontId="2" fillId="0" borderId="0" applyNumberFormat="0" applyFont="0" applyFill="0" applyBorder="0" applyAlignment="0" applyProtection="0"/>
    <xf numFmtId="0" fontId="71" fillId="73" borderId="137"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7" applyNumberFormat="0" applyFont="0" applyAlignment="0" applyProtection="0"/>
    <xf numFmtId="0" fontId="71" fillId="73" borderId="137" applyNumberFormat="0" applyFont="0" applyAlignment="0" applyProtection="0"/>
    <xf numFmtId="0" fontId="71" fillId="73" borderId="137" applyNumberFormat="0" applyFont="0" applyAlignment="0" applyProtection="0"/>
    <xf numFmtId="0" fontId="2" fillId="0" borderId="0" applyNumberFormat="0" applyFont="0" applyFill="0" applyBorder="0" applyAlignment="0" applyProtection="0"/>
    <xf numFmtId="0" fontId="71" fillId="73" borderId="137"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7" applyNumberFormat="0" applyFont="0" applyAlignment="0" applyProtection="0"/>
    <xf numFmtId="0" fontId="71" fillId="73" borderId="137" applyNumberFormat="0" applyFont="0" applyAlignment="0" applyProtection="0"/>
    <xf numFmtId="0" fontId="71" fillId="73" borderId="137" applyNumberFormat="0" applyFont="0" applyAlignment="0" applyProtection="0"/>
    <xf numFmtId="0" fontId="71" fillId="73" borderId="137" applyNumberFormat="0" applyFont="0" applyAlignment="0" applyProtection="0"/>
    <xf numFmtId="0" fontId="2" fillId="0" borderId="0" applyNumberFormat="0" applyFont="0" applyFill="0" applyBorder="0" applyAlignment="0" applyProtection="0"/>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2" fillId="73" borderId="137" applyNumberFormat="0" applyFont="0" applyAlignment="0" applyProtection="0"/>
    <xf numFmtId="0" fontId="2" fillId="73" borderId="137" applyNumberFormat="0" applyFont="0" applyAlignment="0" applyProtection="0"/>
    <xf numFmtId="3" fontId="179" fillId="0" borderId="120">
      <alignment vertical="center"/>
    </xf>
    <xf numFmtId="0" fontId="256" fillId="0" borderId="6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330" fontId="242" fillId="0" borderId="0" applyProtection="0">
      <alignment horizontal="center"/>
    </xf>
    <xf numFmtId="0" fontId="24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0" fillId="0" borderId="0"/>
    <xf numFmtId="0" fontId="207" fillId="0" borderId="67" applyNumberFormat="0" applyBorder="0" applyAlignment="0" applyProtection="0">
      <alignment horizontal="right"/>
      <protection locked="0"/>
    </xf>
    <xf numFmtId="0" fontId="155" fillId="132" borderId="0" applyNumberFormat="0" applyFont="0" applyBorder="0" applyAlignment="0"/>
    <xf numFmtId="0" fontId="2" fillId="0" borderId="0" applyNumberFormat="0" applyFont="0" applyFill="0" applyBorder="0" applyAlignment="0" applyProtection="0"/>
    <xf numFmtId="3" fontId="2" fillId="74" borderId="109">
      <alignment horizontal="right"/>
      <protection locked="0"/>
    </xf>
    <xf numFmtId="0" fontId="10" fillId="0" borderId="0"/>
    <xf numFmtId="3" fontId="2" fillId="74" borderId="109">
      <alignment horizontal="right"/>
      <protection locked="0"/>
    </xf>
    <xf numFmtId="0" fontId="2" fillId="0" borderId="0" applyNumberFormat="0" applyFont="0" applyFill="0" applyBorder="0" applyAlignment="0" applyProtection="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60" fontId="2" fillId="74" borderId="109">
      <alignment horizontal="right"/>
      <protection locked="0"/>
    </xf>
    <xf numFmtId="0" fontId="10" fillId="0" borderId="0"/>
    <xf numFmtId="260" fontId="2" fillId="74" borderId="109">
      <alignment horizontal="right"/>
      <protection locked="0"/>
    </xf>
    <xf numFmtId="0" fontId="2" fillId="0" borderId="0" applyNumberFormat="0" applyFont="0" applyFill="0" applyBorder="0" applyAlignment="0" applyProtection="0"/>
    <xf numFmtId="260" fontId="2" fillId="74" borderId="109">
      <alignment horizontal="right"/>
      <protection locked="0"/>
    </xf>
    <xf numFmtId="260" fontId="2" fillId="74" borderId="109">
      <alignment horizontal="right"/>
      <protection locked="0"/>
    </xf>
    <xf numFmtId="260" fontId="2" fillId="74" borderId="109">
      <alignment horizontal="right"/>
      <protection locked="0"/>
    </xf>
    <xf numFmtId="260" fontId="2" fillId="74" borderId="109">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260" fontId="2" fillId="74" borderId="109">
      <alignment horizontal="right"/>
      <protection locked="0"/>
    </xf>
    <xf numFmtId="260" fontId="2" fillId="74" borderId="109">
      <alignment horizontal="right"/>
      <protection locked="0"/>
    </xf>
    <xf numFmtId="260" fontId="2" fillId="74" borderId="109">
      <alignment horizontal="right"/>
      <protection locked="0"/>
    </xf>
    <xf numFmtId="260" fontId="2" fillId="74" borderId="109">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0" fontId="2" fillId="74" borderId="109" applyFont="0">
      <alignment horizontal="right"/>
      <protection locked="0"/>
    </xf>
    <xf numFmtId="0" fontId="10" fillId="0" borderId="0"/>
    <xf numFmtId="10" fontId="2" fillId="74" borderId="109" applyFont="0">
      <alignment horizontal="right"/>
      <protection locked="0"/>
    </xf>
    <xf numFmtId="0" fontId="2" fillId="0" borderId="0" applyNumberFormat="0" applyFont="0" applyFill="0" applyBorder="0" applyAlignment="0" applyProtection="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9" fontId="2" fillId="74" borderId="109">
      <alignment horizontal="right"/>
      <protection locked="0"/>
    </xf>
    <xf numFmtId="0" fontId="10" fillId="0" borderId="0"/>
    <xf numFmtId="9" fontId="2" fillId="74" borderId="109">
      <alignment horizontal="right"/>
      <protection locked="0"/>
    </xf>
    <xf numFmtId="0" fontId="2" fillId="0" borderId="0" applyNumberFormat="0" applyFont="0" applyFill="0" applyBorder="0" applyAlignment="0" applyProtection="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331" fontId="2" fillId="74" borderId="109" applyFont="0">
      <alignment horizontal="right" vertical="center"/>
      <protection locked="0"/>
    </xf>
    <xf numFmtId="331" fontId="2" fillId="74" borderId="109" applyFont="0">
      <alignment horizontal="right" vertical="center"/>
      <protection locked="0"/>
    </xf>
    <xf numFmtId="331" fontId="2" fillId="74" borderId="109" applyFont="0">
      <alignment horizontal="right" vertical="center"/>
      <protection locked="0"/>
    </xf>
    <xf numFmtId="331" fontId="2" fillId="74" borderId="109" applyFont="0">
      <alignment horizontal="right" vertical="center"/>
      <protection locked="0"/>
    </xf>
    <xf numFmtId="331" fontId="2" fillId="74" borderId="109"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74" borderId="109">
      <alignment horizontal="center" wrapText="1"/>
    </xf>
    <xf numFmtId="0" fontId="10" fillId="0" borderId="0"/>
    <xf numFmtId="0" fontId="2" fillId="74" borderId="109">
      <alignment horizontal="center" wrapText="1"/>
    </xf>
    <xf numFmtId="0" fontId="2" fillId="0" borderId="0" applyNumberFormat="0" applyFont="0" applyFill="0" applyBorder="0" applyAlignment="0" applyProtection="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79" fillId="0" borderId="120">
      <alignment vertical="center"/>
    </xf>
    <xf numFmtId="0" fontId="2" fillId="0" borderId="0" applyNumberFormat="0" applyFont="0" applyFill="0" applyBorder="0" applyAlignment="0" applyProtection="0"/>
    <xf numFmtId="0" fontId="10" fillId="0" borderId="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74" borderId="109" applyNumberFormat="0" applyFont="0">
      <alignment horizontal="center" wrapText="1"/>
      <protection locked="0"/>
    </xf>
    <xf numFmtId="0" fontId="10" fillId="0" borderId="0"/>
    <xf numFmtId="0" fontId="2" fillId="74" borderId="109" applyNumberFormat="0" applyFont="0">
      <alignment horizontal="center" wrapText="1"/>
      <protection locked="0"/>
    </xf>
    <xf numFmtId="0" fontId="2" fillId="0" borderId="0" applyNumberFormat="0" applyFont="0" applyFill="0" applyBorder="0" applyAlignment="0" applyProtection="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79" fillId="0" borderId="120">
      <alignment vertical="center"/>
    </xf>
    <xf numFmtId="0" fontId="2" fillId="0" borderId="0" applyNumberFormat="0" applyFont="0" applyFill="0" applyBorder="0" applyAlignment="0" applyProtection="0"/>
    <xf numFmtId="0" fontId="10" fillId="0" borderId="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66" fillId="63" borderId="150" applyNumberFormat="0" applyAlignment="0" applyProtection="0"/>
    <xf numFmtId="0" fontId="68" fillId="63" borderId="150" applyNumberFormat="0" applyAlignment="0" applyProtection="0"/>
    <xf numFmtId="0" fontId="68" fillId="63" borderId="150" applyNumberFormat="0" applyAlignment="0" applyProtection="0"/>
    <xf numFmtId="0" fontId="68" fillId="63" borderId="150" applyNumberFormat="0" applyAlignment="0" applyProtection="0"/>
    <xf numFmtId="0" fontId="68" fillId="63" borderId="150" applyNumberFormat="0" applyAlignment="0" applyProtection="0"/>
    <xf numFmtId="0" fontId="10" fillId="0" borderId="0"/>
    <xf numFmtId="0" fontId="10" fillId="0" borderId="0"/>
    <xf numFmtId="0" fontId="10" fillId="0" borderId="0"/>
    <xf numFmtId="0" fontId="10" fillId="0" borderId="0"/>
    <xf numFmtId="0" fontId="66" fillId="108"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50" applyNumberFormat="0" applyAlignment="0" applyProtection="0"/>
    <xf numFmtId="0" fontId="66" fillId="108" borderId="150" applyNumberFormat="0" applyAlignment="0" applyProtection="0"/>
    <xf numFmtId="0" fontId="2" fillId="0" borderId="0" applyNumberFormat="0" applyFont="0" applyFill="0" applyBorder="0" applyAlignment="0" applyProtection="0"/>
    <xf numFmtId="0" fontId="66" fillId="108"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50" applyNumberFormat="0" applyAlignment="0" applyProtection="0"/>
    <xf numFmtId="0" fontId="66" fillId="108" borderId="150" applyNumberFormat="0" applyAlignment="0" applyProtection="0"/>
    <xf numFmtId="0" fontId="2" fillId="0" borderId="0" applyNumberFormat="0" applyFont="0" applyFill="0" applyBorder="0" applyAlignment="0" applyProtection="0"/>
    <xf numFmtId="0" fontId="66" fillId="108"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50" applyNumberFormat="0" applyAlignment="0" applyProtection="0"/>
    <xf numFmtId="0" fontId="66" fillId="108" borderId="150" applyNumberFormat="0" applyAlignment="0" applyProtection="0"/>
    <xf numFmtId="0" fontId="2" fillId="0" borderId="0" applyNumberFormat="0" applyFont="0" applyFill="0" applyBorder="0" applyAlignment="0" applyProtection="0"/>
    <xf numFmtId="0" fontId="68" fillId="63" borderId="150" applyNumberFormat="0" applyAlignment="0" applyProtection="0"/>
    <xf numFmtId="0" fontId="68" fillId="63"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0" applyNumberFormat="0" applyAlignment="0" applyProtection="0"/>
    <xf numFmtId="0" fontId="68" fillId="63" borderId="150" applyNumberFormat="0" applyAlignment="0" applyProtection="0"/>
    <xf numFmtId="173" fontId="203" fillId="133" borderId="67"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32" fontId="99"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99" fillId="0" borderId="0" applyFont="0" applyFill="0" applyBorder="0" applyAlignment="0">
      <alignment vertical="center"/>
    </xf>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57" fillId="57"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3" fontId="258" fillId="134"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259" fillId="0" borderId="0" applyFill="0" applyBorder="0" applyProtection="0">
      <alignment horizontal="left"/>
    </xf>
    <xf numFmtId="0" fontId="260" fillId="0" borderId="0" applyFill="0" applyBorder="0" applyProtection="0">
      <alignment horizontal="left"/>
    </xf>
    <xf numFmtId="1" fontId="26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0" fillId="74" borderId="0" applyNumberFormat="0" applyFont="0" applyBorder="0" applyAlignment="0" applyProtection="0"/>
    <xf numFmtId="0" fontId="19" fillId="130" borderId="67" applyNumberFormat="0" applyFont="0" applyBorder="0" applyAlignment="0" applyProtection="0">
      <alignment horizontal="center"/>
    </xf>
    <xf numFmtId="0" fontId="19" fillId="130" borderId="6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9" fillId="95" borderId="67" applyNumberFormat="0" applyFont="0" applyBorder="0" applyAlignment="0" applyProtection="0">
      <alignment horizontal="center"/>
    </xf>
    <xf numFmtId="0" fontId="19" fillId="95" borderId="6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30" fillId="0"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0" fillId="0" borderId="15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79" fillId="0" borderId="120">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2" fillId="0" borderId="0" applyNumberFormat="0" applyFont="0" applyFill="0" applyBorder="0" applyAlignment="0" applyProtection="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7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79" fillId="0" borderId="120">
      <alignment vertical="center"/>
    </xf>
    <xf numFmtId="10" fontId="2" fillId="0" borderId="155"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223" fillId="0" borderId="0"/>
    <xf numFmtId="0" fontId="2" fillId="0" borderId="0" applyNumberFormat="0" applyFont="0" applyFill="0" applyBorder="0" applyAlignment="0" applyProtection="0"/>
    <xf numFmtId="0" fontId="10" fillId="0" borderId="0"/>
    <xf numFmtId="0" fontId="46" fillId="69" borderId="61">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6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79" fillId="0" borderId="120">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24" fillId="0" borderId="0">
      <protection locked="0"/>
    </xf>
    <xf numFmtId="0" fontId="26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45" fillId="91" borderId="61"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7" fontId="265" fillId="0" borderId="0" applyNumberFormat="0" applyFill="0" applyBorder="0" applyAlignment="0" applyProtection="0"/>
    <xf numFmtId="295" fontId="265" fillId="0" borderId="0" applyNumberFormat="0" applyFill="0" applyBorder="0" applyAlignment="0" applyProtection="0"/>
    <xf numFmtId="3" fontId="179" fillId="0" borderId="120">
      <alignment vertical="center"/>
    </xf>
    <xf numFmtId="0" fontId="10" fillId="0" borderId="0"/>
    <xf numFmtId="0" fontId="147" fillId="11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3" fontId="2" fillId="94" borderId="109" applyFont="0">
      <alignment horizontal="right" vertical="center"/>
      <protection locked="0"/>
    </xf>
    <xf numFmtId="3" fontId="2" fillId="94" borderId="109" applyFont="0">
      <alignment horizontal="right" vertical="center"/>
      <protection locked="0"/>
    </xf>
    <xf numFmtId="3" fontId="2" fillId="94" borderId="109" applyFont="0">
      <alignment horizontal="right" vertical="center"/>
      <protection locked="0"/>
    </xf>
    <xf numFmtId="3" fontId="2" fillId="94" borderId="109" applyFont="0">
      <alignment horizontal="right" vertical="center"/>
      <protection locked="0"/>
    </xf>
    <xf numFmtId="3" fontId="2" fillId="94" borderId="109"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69" fillId="0" borderId="0"/>
    <xf numFmtId="0" fontId="10" fillId="0" borderId="0"/>
    <xf numFmtId="38" fontId="266" fillId="0" borderId="0">
      <alignment horizontal="center"/>
    </xf>
    <xf numFmtId="0" fontId="10" fillId="0" borderId="0"/>
    <xf numFmtId="0" fontId="267" fillId="45" borderId="109"/>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165" fontId="268" fillId="0" borderId="0">
      <alignment horizontal="right"/>
    </xf>
    <xf numFmtId="0" fontId="10" fillId="0" borderId="0"/>
    <xf numFmtId="0" fontId="2" fillId="0" borderId="15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7" borderId="150" applyNumberFormat="0" applyProtection="0">
      <alignment vertical="center"/>
    </xf>
    <xf numFmtId="4" fontId="29" fillId="87" borderId="150" applyNumberFormat="0" applyProtection="0">
      <alignment vertical="center"/>
    </xf>
    <xf numFmtId="4" fontId="29" fillId="87" borderId="150" applyNumberFormat="0" applyProtection="0">
      <alignment vertical="center"/>
    </xf>
    <xf numFmtId="4" fontId="29" fillId="87" borderId="150" applyNumberFormat="0" applyProtection="0">
      <alignment vertical="center"/>
    </xf>
    <xf numFmtId="4" fontId="29" fillId="87" borderId="150" applyNumberFormat="0" applyProtection="0">
      <alignment vertical="center"/>
    </xf>
    <xf numFmtId="4" fontId="269" fillId="87" borderId="150" applyNumberFormat="0" applyProtection="0">
      <alignment vertical="center"/>
    </xf>
    <xf numFmtId="4" fontId="269" fillId="87" borderId="150" applyNumberFormat="0" applyProtection="0">
      <alignment vertical="center"/>
    </xf>
    <xf numFmtId="4" fontId="269" fillId="87" borderId="150" applyNumberFormat="0" applyProtection="0">
      <alignment vertical="center"/>
    </xf>
    <xf numFmtId="4" fontId="269" fillId="87" borderId="150" applyNumberFormat="0" applyProtection="0">
      <alignment vertical="center"/>
    </xf>
    <xf numFmtId="4" fontId="269" fillId="87" borderId="150" applyNumberFormat="0" applyProtection="0">
      <alignment vertical="center"/>
    </xf>
    <xf numFmtId="4" fontId="29" fillId="87" borderId="150" applyNumberFormat="0" applyProtection="0">
      <alignment horizontal="left" vertical="center" indent="1"/>
    </xf>
    <xf numFmtId="4" fontId="29" fillId="87" borderId="150" applyNumberFormat="0" applyProtection="0">
      <alignment horizontal="left" vertical="center" indent="1"/>
    </xf>
    <xf numFmtId="4" fontId="29" fillId="87" borderId="150" applyNumberFormat="0" applyProtection="0">
      <alignment horizontal="left" vertical="center" indent="1"/>
    </xf>
    <xf numFmtId="4" fontId="29" fillId="87" borderId="150" applyNumberFormat="0" applyProtection="0">
      <alignment horizontal="left" vertical="center" indent="1"/>
    </xf>
    <xf numFmtId="4" fontId="29" fillId="87" borderId="150" applyNumberFormat="0" applyProtection="0">
      <alignment horizontal="left" vertical="center" indent="1"/>
    </xf>
    <xf numFmtId="4" fontId="29" fillId="87" borderId="150" applyNumberFormat="0" applyProtection="0">
      <alignment horizontal="left" vertical="center" indent="1"/>
    </xf>
    <xf numFmtId="4" fontId="29" fillId="87" borderId="150" applyNumberFormat="0" applyProtection="0">
      <alignment horizontal="left" vertical="center" indent="1"/>
    </xf>
    <xf numFmtId="4" fontId="29" fillId="87" borderId="150" applyNumberFormat="0" applyProtection="0">
      <alignment horizontal="left" vertical="center" indent="1"/>
    </xf>
    <xf numFmtId="4" fontId="29" fillId="87" borderId="150" applyNumberFormat="0" applyProtection="0">
      <alignment horizontal="left" vertical="center" indent="1"/>
    </xf>
    <xf numFmtId="4" fontId="29" fillId="87"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4" fontId="29" fillId="92" borderId="150" applyNumberFormat="0" applyProtection="0">
      <alignment horizontal="right" vertical="center"/>
    </xf>
    <xf numFmtId="4" fontId="29" fillId="92" borderId="150" applyNumberFormat="0" applyProtection="0">
      <alignment horizontal="right" vertical="center"/>
    </xf>
    <xf numFmtId="4" fontId="29" fillId="92" borderId="150" applyNumberFormat="0" applyProtection="0">
      <alignment horizontal="right" vertical="center"/>
    </xf>
    <xf numFmtId="4" fontId="29" fillId="92" borderId="150" applyNumberFormat="0" applyProtection="0">
      <alignment horizontal="right" vertical="center"/>
    </xf>
    <xf numFmtId="4" fontId="29" fillId="92" borderId="150" applyNumberFormat="0" applyProtection="0">
      <alignment horizontal="right" vertical="center"/>
    </xf>
    <xf numFmtId="4" fontId="29" fillId="96" borderId="150" applyNumberFormat="0" applyProtection="0">
      <alignment horizontal="right" vertical="center"/>
    </xf>
    <xf numFmtId="4" fontId="29" fillId="96" borderId="150" applyNumberFormat="0" applyProtection="0">
      <alignment horizontal="right" vertical="center"/>
    </xf>
    <xf numFmtId="4" fontId="29" fillId="96" borderId="150" applyNumberFormat="0" applyProtection="0">
      <alignment horizontal="right" vertical="center"/>
    </xf>
    <xf numFmtId="4" fontId="29" fillId="96" borderId="150" applyNumberFormat="0" applyProtection="0">
      <alignment horizontal="right" vertical="center"/>
    </xf>
    <xf numFmtId="4" fontId="29" fillId="96" borderId="150" applyNumberFormat="0" applyProtection="0">
      <alignment horizontal="right" vertical="center"/>
    </xf>
    <xf numFmtId="4" fontId="29" fillId="103" borderId="150" applyNumberFormat="0" applyProtection="0">
      <alignment horizontal="right" vertical="center"/>
    </xf>
    <xf numFmtId="4" fontId="29" fillId="103" borderId="150" applyNumberFormat="0" applyProtection="0">
      <alignment horizontal="right" vertical="center"/>
    </xf>
    <xf numFmtId="4" fontId="29" fillId="103" borderId="150" applyNumberFormat="0" applyProtection="0">
      <alignment horizontal="right" vertical="center"/>
    </xf>
    <xf numFmtId="4" fontId="29" fillId="103" borderId="150" applyNumberFormat="0" applyProtection="0">
      <alignment horizontal="right" vertical="center"/>
    </xf>
    <xf numFmtId="4" fontId="29" fillId="103" borderId="150" applyNumberFormat="0" applyProtection="0">
      <alignment horizontal="right" vertical="center"/>
    </xf>
    <xf numFmtId="4" fontId="29" fillId="98" borderId="150" applyNumberFormat="0" applyProtection="0">
      <alignment horizontal="right" vertical="center"/>
    </xf>
    <xf numFmtId="4" fontId="29" fillId="98" borderId="150" applyNumberFormat="0" applyProtection="0">
      <alignment horizontal="right" vertical="center"/>
    </xf>
    <xf numFmtId="4" fontId="29" fillId="98" borderId="150" applyNumberFormat="0" applyProtection="0">
      <alignment horizontal="right" vertical="center"/>
    </xf>
    <xf numFmtId="4" fontId="29" fillId="98" borderId="150" applyNumberFormat="0" applyProtection="0">
      <alignment horizontal="right" vertical="center"/>
    </xf>
    <xf numFmtId="4" fontId="29" fillId="98" borderId="150" applyNumberFormat="0" applyProtection="0">
      <alignment horizontal="right" vertical="center"/>
    </xf>
    <xf numFmtId="4" fontId="29" fillId="101" borderId="150" applyNumberFormat="0" applyProtection="0">
      <alignment horizontal="right" vertical="center"/>
    </xf>
    <xf numFmtId="4" fontId="29" fillId="101" borderId="150" applyNumberFormat="0" applyProtection="0">
      <alignment horizontal="right" vertical="center"/>
    </xf>
    <xf numFmtId="4" fontId="29" fillId="101" borderId="150" applyNumberFormat="0" applyProtection="0">
      <alignment horizontal="right" vertical="center"/>
    </xf>
    <xf numFmtId="4" fontId="29" fillId="101" borderId="150" applyNumberFormat="0" applyProtection="0">
      <alignment horizontal="right" vertical="center"/>
    </xf>
    <xf numFmtId="4" fontId="29" fillId="101" borderId="150" applyNumberFormat="0" applyProtection="0">
      <alignment horizontal="right" vertical="center"/>
    </xf>
    <xf numFmtId="4" fontId="29" fillId="105" borderId="150" applyNumberFormat="0" applyProtection="0">
      <alignment horizontal="right" vertical="center"/>
    </xf>
    <xf numFmtId="4" fontId="29" fillId="105" borderId="150" applyNumberFormat="0" applyProtection="0">
      <alignment horizontal="right" vertical="center"/>
    </xf>
    <xf numFmtId="4" fontId="29" fillId="105" borderId="150" applyNumberFormat="0" applyProtection="0">
      <alignment horizontal="right" vertical="center"/>
    </xf>
    <xf numFmtId="4" fontId="29" fillId="105" borderId="150" applyNumberFormat="0" applyProtection="0">
      <alignment horizontal="right" vertical="center"/>
    </xf>
    <xf numFmtId="4" fontId="29" fillId="105" borderId="150" applyNumberFormat="0" applyProtection="0">
      <alignment horizontal="right" vertical="center"/>
    </xf>
    <xf numFmtId="4" fontId="29" fillId="104" borderId="150" applyNumberFormat="0" applyProtection="0">
      <alignment horizontal="right" vertical="center"/>
    </xf>
    <xf numFmtId="4" fontId="29" fillId="104" borderId="150" applyNumberFormat="0" applyProtection="0">
      <alignment horizontal="right" vertical="center"/>
    </xf>
    <xf numFmtId="4" fontId="29" fillId="104" borderId="150" applyNumberFormat="0" applyProtection="0">
      <alignment horizontal="right" vertical="center"/>
    </xf>
    <xf numFmtId="4" fontId="29" fillId="104" borderId="150" applyNumberFormat="0" applyProtection="0">
      <alignment horizontal="right" vertical="center"/>
    </xf>
    <xf numFmtId="4" fontId="29" fillId="104" borderId="150" applyNumberFormat="0" applyProtection="0">
      <alignment horizontal="right" vertical="center"/>
    </xf>
    <xf numFmtId="4" fontId="29" fillId="135" borderId="150" applyNumberFormat="0" applyProtection="0">
      <alignment horizontal="right" vertical="center"/>
    </xf>
    <xf numFmtId="4" fontId="29" fillId="135" borderId="150" applyNumberFormat="0" applyProtection="0">
      <alignment horizontal="right" vertical="center"/>
    </xf>
    <xf numFmtId="4" fontId="29" fillId="135" borderId="150" applyNumberFormat="0" applyProtection="0">
      <alignment horizontal="right" vertical="center"/>
    </xf>
    <xf numFmtId="4" fontId="29" fillId="135" borderId="150" applyNumberFormat="0" applyProtection="0">
      <alignment horizontal="right" vertical="center"/>
    </xf>
    <xf numFmtId="4" fontId="29" fillId="135" borderId="150" applyNumberFormat="0" applyProtection="0">
      <alignment horizontal="right" vertical="center"/>
    </xf>
    <xf numFmtId="4" fontId="29" fillId="97" borderId="150" applyNumberFormat="0" applyProtection="0">
      <alignment horizontal="right" vertical="center"/>
    </xf>
    <xf numFmtId="4" fontId="29" fillId="97" borderId="150" applyNumberFormat="0" applyProtection="0">
      <alignment horizontal="right" vertical="center"/>
    </xf>
    <xf numFmtId="4" fontId="29" fillId="97" borderId="150" applyNumberFormat="0" applyProtection="0">
      <alignment horizontal="right" vertical="center"/>
    </xf>
    <xf numFmtId="4" fontId="29" fillId="97" borderId="150" applyNumberFormat="0" applyProtection="0">
      <alignment horizontal="right" vertical="center"/>
    </xf>
    <xf numFmtId="4" fontId="29" fillId="97" borderId="150" applyNumberFormat="0" applyProtection="0">
      <alignment horizontal="right" vertical="center"/>
    </xf>
    <xf numFmtId="4" fontId="158" fillId="136" borderId="150" applyNumberFormat="0" applyProtection="0">
      <alignment horizontal="left" vertical="center" indent="1"/>
    </xf>
    <xf numFmtId="4" fontId="158" fillId="136" borderId="150" applyNumberFormat="0" applyProtection="0">
      <alignment horizontal="left" vertical="center" indent="1"/>
    </xf>
    <xf numFmtId="4" fontId="158" fillId="136" borderId="150" applyNumberFormat="0" applyProtection="0">
      <alignment horizontal="left" vertical="center" indent="1"/>
    </xf>
    <xf numFmtId="4" fontId="158" fillId="136" borderId="150" applyNumberFormat="0" applyProtection="0">
      <alignment horizontal="left" vertical="center" indent="1"/>
    </xf>
    <xf numFmtId="4" fontId="158" fillId="136" borderId="150" applyNumberFormat="0" applyProtection="0">
      <alignment horizontal="left" vertical="center" indent="1"/>
    </xf>
    <xf numFmtId="4" fontId="29" fillId="137" borderId="157" applyNumberFormat="0" applyProtection="0">
      <alignment horizontal="left" vertical="center" indent="1"/>
    </xf>
    <xf numFmtId="4" fontId="29" fillId="137" borderId="157" applyNumberFormat="0" applyProtection="0">
      <alignment horizontal="left" vertical="center" indent="1"/>
    </xf>
    <xf numFmtId="4" fontId="29" fillId="137" borderId="157" applyNumberFormat="0" applyProtection="0">
      <alignment horizontal="left" vertical="center" indent="1"/>
    </xf>
    <xf numFmtId="4" fontId="29" fillId="137" borderId="157" applyNumberFormat="0" applyProtection="0">
      <alignment horizontal="left" vertical="center" indent="1"/>
    </xf>
    <xf numFmtId="4" fontId="29" fillId="137" borderId="157" applyNumberFormat="0" applyProtection="0">
      <alignment horizontal="left" vertical="center" indent="1"/>
    </xf>
    <xf numFmtId="4" fontId="270" fillId="138" borderId="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4" fontId="29" fillId="137" borderId="150" applyNumberFormat="0" applyProtection="0">
      <alignment horizontal="left" vertical="center" indent="1"/>
    </xf>
    <xf numFmtId="4" fontId="29" fillId="137" borderId="150" applyNumberFormat="0" applyProtection="0">
      <alignment horizontal="left" vertical="center" indent="1"/>
    </xf>
    <xf numFmtId="4" fontId="29" fillId="137" borderId="150" applyNumberFormat="0" applyProtection="0">
      <alignment horizontal="left" vertical="center" indent="1"/>
    </xf>
    <xf numFmtId="4" fontId="29" fillId="137" borderId="150" applyNumberFormat="0" applyProtection="0">
      <alignment horizontal="left" vertical="center" indent="1"/>
    </xf>
    <xf numFmtId="4" fontId="29" fillId="137" borderId="150" applyNumberFormat="0" applyProtection="0">
      <alignment horizontal="left" vertical="center" indent="1"/>
    </xf>
    <xf numFmtId="4" fontId="29" fillId="139" borderId="150" applyNumberFormat="0" applyProtection="0">
      <alignment horizontal="left" vertical="center" indent="1"/>
    </xf>
    <xf numFmtId="4" fontId="29" fillId="139" borderId="150" applyNumberFormat="0" applyProtection="0">
      <alignment horizontal="left" vertical="center" indent="1"/>
    </xf>
    <xf numFmtId="4" fontId="29" fillId="139" borderId="150" applyNumberFormat="0" applyProtection="0">
      <alignment horizontal="left" vertical="center" indent="1"/>
    </xf>
    <xf numFmtId="4" fontId="29" fillId="139" borderId="150" applyNumberFormat="0" applyProtection="0">
      <alignment horizontal="left" vertical="center" indent="1"/>
    </xf>
    <xf numFmtId="4" fontId="29"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2" fillId="139" borderId="150" applyNumberFormat="0" applyProtection="0">
      <alignment horizontal="left" vertical="center" indent="1"/>
    </xf>
    <xf numFmtId="0" fontId="45" fillId="132" borderId="158"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2" borderId="158" applyNumberFormat="0" applyProtection="0">
      <alignment horizontal="left" vertical="center" indent="1"/>
    </xf>
    <xf numFmtId="0" fontId="45" fillId="132" borderId="158" applyNumberFormat="0" applyProtection="0">
      <alignment horizontal="left" vertical="center" indent="1"/>
    </xf>
    <xf numFmtId="0" fontId="2" fillId="0" borderId="0" applyNumberFormat="0" applyFont="0" applyFill="0" applyBorder="0" applyAlignment="0" applyProtection="0"/>
    <xf numFmtId="0" fontId="2" fillId="112" borderId="150" applyNumberFormat="0" applyProtection="0">
      <alignment horizontal="left" vertical="center" indent="1"/>
    </xf>
    <xf numFmtId="0" fontId="2" fillId="112" borderId="150" applyNumberFormat="0" applyProtection="0">
      <alignment horizontal="left" vertical="center" indent="1"/>
    </xf>
    <xf numFmtId="0" fontId="2" fillId="112" borderId="150" applyNumberFormat="0" applyProtection="0">
      <alignment horizontal="left" vertical="center" indent="1"/>
    </xf>
    <xf numFmtId="0" fontId="2" fillId="112" borderId="150" applyNumberFormat="0" applyProtection="0">
      <alignment horizontal="left" vertical="center" indent="1"/>
    </xf>
    <xf numFmtId="0" fontId="2" fillId="112"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68"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4" fontId="29" fillId="106" borderId="150" applyNumberFormat="0" applyProtection="0">
      <alignment vertical="center"/>
    </xf>
    <xf numFmtId="4" fontId="29" fillId="106" borderId="150" applyNumberFormat="0" applyProtection="0">
      <alignment vertical="center"/>
    </xf>
    <xf numFmtId="4" fontId="29" fillId="106" borderId="150" applyNumberFormat="0" applyProtection="0">
      <alignment vertical="center"/>
    </xf>
    <xf numFmtId="4" fontId="29" fillId="106" borderId="150" applyNumberFormat="0" applyProtection="0">
      <alignment vertical="center"/>
    </xf>
    <xf numFmtId="4" fontId="29" fillId="106" borderId="150" applyNumberFormat="0" applyProtection="0">
      <alignment vertical="center"/>
    </xf>
    <xf numFmtId="4" fontId="269" fillId="106" borderId="150" applyNumberFormat="0" applyProtection="0">
      <alignment vertical="center"/>
    </xf>
    <xf numFmtId="4" fontId="269" fillId="106" borderId="150" applyNumberFormat="0" applyProtection="0">
      <alignment vertical="center"/>
    </xf>
    <xf numFmtId="4" fontId="269" fillId="106" borderId="150" applyNumberFormat="0" applyProtection="0">
      <alignment vertical="center"/>
    </xf>
    <xf numFmtId="4" fontId="269" fillId="106" borderId="150" applyNumberFormat="0" applyProtection="0">
      <alignment vertical="center"/>
    </xf>
    <xf numFmtId="4" fontId="269" fillId="106" borderId="150" applyNumberFormat="0" applyProtection="0">
      <alignment vertical="center"/>
    </xf>
    <xf numFmtId="4" fontId="29" fillId="106" borderId="150" applyNumberFormat="0" applyProtection="0">
      <alignment horizontal="left" vertical="center" indent="1"/>
    </xf>
    <xf numFmtId="4" fontId="29" fillId="106" borderId="150" applyNumberFormat="0" applyProtection="0">
      <alignment horizontal="left" vertical="center" indent="1"/>
    </xf>
    <xf numFmtId="4" fontId="29" fillId="106" borderId="150" applyNumberFormat="0" applyProtection="0">
      <alignment horizontal="left" vertical="center" indent="1"/>
    </xf>
    <xf numFmtId="4" fontId="29" fillId="106" borderId="150" applyNumberFormat="0" applyProtection="0">
      <alignment horizontal="left" vertical="center" indent="1"/>
    </xf>
    <xf numFmtId="4" fontId="29" fillId="106" borderId="150" applyNumberFormat="0" applyProtection="0">
      <alignment horizontal="left" vertical="center" indent="1"/>
    </xf>
    <xf numFmtId="4" fontId="29" fillId="106" borderId="150" applyNumberFormat="0" applyProtection="0">
      <alignment horizontal="left" vertical="center" indent="1"/>
    </xf>
    <xf numFmtId="4" fontId="29" fillId="106" borderId="150" applyNumberFormat="0" applyProtection="0">
      <alignment horizontal="left" vertical="center" indent="1"/>
    </xf>
    <xf numFmtId="4" fontId="29" fillId="106" borderId="150" applyNumberFormat="0" applyProtection="0">
      <alignment horizontal="left" vertical="center" indent="1"/>
    </xf>
    <xf numFmtId="4" fontId="29" fillId="106" borderId="150" applyNumberFormat="0" applyProtection="0">
      <alignment horizontal="left" vertical="center" indent="1"/>
    </xf>
    <xf numFmtId="4" fontId="29" fillId="106" borderId="150" applyNumberFormat="0" applyProtection="0">
      <alignment horizontal="left" vertical="center" indent="1"/>
    </xf>
    <xf numFmtId="340" fontId="29" fillId="130" borderId="158" applyProtection="0">
      <alignment horizontal="right" vertical="center"/>
    </xf>
    <xf numFmtId="340" fontId="29" fillId="130" borderId="158"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0" borderId="158" applyProtection="0">
      <alignment horizontal="right" vertical="center"/>
    </xf>
    <xf numFmtId="340" fontId="29" fillId="130" borderId="158" applyProtection="0">
      <alignment horizontal="right" vertical="center"/>
    </xf>
    <xf numFmtId="340" fontId="29" fillId="130" borderId="158"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4" fontId="269" fillId="137" borderId="150" applyNumberFormat="0" applyProtection="0">
      <alignment horizontal="right" vertical="center"/>
    </xf>
    <xf numFmtId="4" fontId="269" fillId="137" borderId="150" applyNumberFormat="0" applyProtection="0">
      <alignment horizontal="right" vertical="center"/>
    </xf>
    <xf numFmtId="4" fontId="269" fillId="137" borderId="150" applyNumberFormat="0" applyProtection="0">
      <alignment horizontal="right" vertical="center"/>
    </xf>
    <xf numFmtId="4" fontId="269" fillId="137" borderId="150" applyNumberFormat="0" applyProtection="0">
      <alignment horizontal="right" vertical="center"/>
    </xf>
    <xf numFmtId="4" fontId="269" fillId="137" borderId="150" applyNumberFormat="0" applyProtection="0">
      <alignment horizontal="right" vertical="center"/>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 fillId="91" borderId="150" applyNumberFormat="0" applyProtection="0">
      <alignment horizontal="left" vertical="center" indent="1"/>
    </xf>
    <xf numFmtId="0" fontId="271" fillId="0" borderId="0"/>
    <xf numFmtId="4" fontId="176" fillId="137" borderId="150" applyNumberFormat="0" applyProtection="0">
      <alignment horizontal="right" vertical="center"/>
    </xf>
    <xf numFmtId="4" fontId="176" fillId="137" borderId="150" applyNumberFormat="0" applyProtection="0">
      <alignment horizontal="right" vertical="center"/>
    </xf>
    <xf numFmtId="4" fontId="176" fillId="137" borderId="150" applyNumberFormat="0" applyProtection="0">
      <alignment horizontal="right" vertical="center"/>
    </xf>
    <xf numFmtId="4" fontId="176" fillId="137" borderId="150" applyNumberFormat="0" applyProtection="0">
      <alignment horizontal="right" vertical="center"/>
    </xf>
    <xf numFmtId="4" fontId="176" fillId="137" borderId="150"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272" fillId="0" borderId="0"/>
    <xf numFmtId="341" fontId="130" fillId="0" borderId="0"/>
    <xf numFmtId="342" fontId="130" fillId="0" borderId="0"/>
    <xf numFmtId="0" fontId="180" fillId="0" borderId="24"/>
    <xf numFmtId="0" fontId="273" fillId="71" borderId="9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4" fillId="140" borderId="0"/>
    <xf numFmtId="0" fontId="275" fillId="140" borderId="0"/>
    <xf numFmtId="0" fontId="276" fillId="140" borderId="159">
      <alignment horizontal="right"/>
    </xf>
    <xf numFmtId="0" fontId="276" fillId="140" borderId="0"/>
    <xf numFmtId="0" fontId="274" fillId="69" borderId="159">
      <protection locked="0"/>
    </xf>
    <xf numFmtId="0" fontId="274" fillId="140" borderId="0"/>
    <xf numFmtId="0" fontId="277" fillId="71" borderId="0"/>
    <xf numFmtId="0" fontId="277" fillId="97" borderId="0"/>
    <xf numFmtId="0" fontId="277" fillId="98"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4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68" fillId="0" borderId="0">
      <alignment horizontal="right"/>
    </xf>
    <xf numFmtId="0" fontId="201" fillId="0" borderId="0"/>
    <xf numFmtId="164" fontId="171" fillId="141" borderId="0" applyNumberFormat="0" applyFont="0"/>
    <xf numFmtId="0" fontId="130" fillId="142" borderId="0" applyNumberFormat="0" applyFont="0" applyBorder="0" applyAlignment="0" applyProtection="0"/>
    <xf numFmtId="346" fontId="278" fillId="0" borderId="0" applyFont="0" applyFill="0" applyBorder="0" applyAlignment="0" applyProtection="0"/>
    <xf numFmtId="1" fontId="2" fillId="0" borderId="0"/>
    <xf numFmtId="347" fontId="2" fillId="69" borderId="109">
      <alignment horizontal="center"/>
    </xf>
    <xf numFmtId="0" fontId="10" fillId="0" borderId="0"/>
    <xf numFmtId="347" fontId="2" fillId="69" borderId="109">
      <alignment horizontal="center"/>
    </xf>
    <xf numFmtId="0" fontId="2" fillId="0" borderId="0" applyNumberFormat="0" applyFont="0" applyFill="0" applyBorder="0" applyAlignment="0" applyProtection="0"/>
    <xf numFmtId="347" fontId="2" fillId="69" borderId="109">
      <alignment horizontal="center"/>
    </xf>
    <xf numFmtId="347" fontId="2" fillId="69" borderId="109">
      <alignment horizontal="center"/>
    </xf>
    <xf numFmtId="347" fontId="2" fillId="69" borderId="109">
      <alignment horizontal="center"/>
    </xf>
    <xf numFmtId="347" fontId="2" fillId="69" borderId="109">
      <alignment horizontal="center"/>
    </xf>
    <xf numFmtId="3" fontId="179" fillId="0" borderId="120">
      <alignment vertical="center"/>
    </xf>
    <xf numFmtId="0" fontId="2" fillId="0" borderId="0" applyNumberFormat="0" applyFont="0" applyFill="0" applyBorder="0" applyAlignment="0" applyProtection="0"/>
    <xf numFmtId="0" fontId="10" fillId="0" borderId="0"/>
    <xf numFmtId="347" fontId="2" fillId="69" borderId="109">
      <alignment horizontal="center"/>
    </xf>
    <xf numFmtId="347" fontId="2" fillId="69" borderId="109">
      <alignment horizontal="center"/>
    </xf>
    <xf numFmtId="347" fontId="2" fillId="69" borderId="109">
      <alignment horizontal="center"/>
    </xf>
    <xf numFmtId="347" fontId="2" fillId="69" borderId="109">
      <alignment horizontal="center"/>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 fontId="2" fillId="69" borderId="109" applyFont="0">
      <alignment horizontal="right"/>
    </xf>
    <xf numFmtId="0" fontId="10" fillId="0" borderId="0"/>
    <xf numFmtId="3" fontId="2" fillId="69" borderId="109"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87" fontId="2" fillId="69" borderId="109" applyFont="0">
      <alignment horizontal="right"/>
    </xf>
    <xf numFmtId="0" fontId="10" fillId="0" borderId="0"/>
    <xf numFmtId="187" fontId="2" fillId="69" borderId="109" applyFont="0">
      <alignment horizontal="right"/>
    </xf>
    <xf numFmtId="0" fontId="2" fillId="0" borderId="0" applyNumberFormat="0" applyFont="0" applyFill="0" applyBorder="0" applyAlignment="0" applyProtection="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60" fontId="2" fillId="69" borderId="109" applyFont="0">
      <alignment horizontal="right"/>
    </xf>
    <xf numFmtId="0" fontId="10" fillId="0" borderId="0"/>
    <xf numFmtId="260" fontId="2" fillId="69" borderId="109" applyFont="0">
      <alignment horizontal="right"/>
    </xf>
    <xf numFmtId="0" fontId="2" fillId="0" borderId="0" applyNumberFormat="0" applyFont="0" applyFill="0" applyBorder="0" applyAlignment="0" applyProtection="0"/>
    <xf numFmtId="260" fontId="2" fillId="69" borderId="109" applyFont="0">
      <alignment horizontal="right"/>
    </xf>
    <xf numFmtId="260" fontId="2" fillId="69" borderId="109" applyFont="0">
      <alignment horizontal="right"/>
    </xf>
    <xf numFmtId="260" fontId="2" fillId="69" borderId="109" applyFont="0">
      <alignment horizontal="right"/>
    </xf>
    <xf numFmtId="260"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260" fontId="2" fillId="69" borderId="109" applyFont="0">
      <alignment horizontal="right"/>
    </xf>
    <xf numFmtId="260" fontId="2" fillId="69" borderId="109" applyFont="0">
      <alignment horizontal="right"/>
    </xf>
    <xf numFmtId="260" fontId="2" fillId="69" borderId="109" applyFont="0">
      <alignment horizontal="right"/>
    </xf>
    <xf numFmtId="260"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0" fontId="2" fillId="69" borderId="109" applyFont="0">
      <alignment horizontal="right"/>
    </xf>
    <xf numFmtId="0" fontId="10" fillId="0" borderId="0"/>
    <xf numFmtId="10" fontId="2" fillId="69" borderId="109" applyFont="0">
      <alignment horizontal="right"/>
    </xf>
    <xf numFmtId="0" fontId="2" fillId="0" borderId="0" applyNumberFormat="0" applyFont="0" applyFill="0" applyBorder="0" applyAlignment="0" applyProtection="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9" fontId="2" fillId="69" borderId="109" applyFont="0">
      <alignment horizontal="right"/>
    </xf>
    <xf numFmtId="0" fontId="10" fillId="0" borderId="0"/>
    <xf numFmtId="9" fontId="2" fillId="69" borderId="109" applyFont="0">
      <alignment horizontal="right"/>
    </xf>
    <xf numFmtId="0" fontId="2" fillId="0" borderId="0" applyNumberFormat="0" applyFont="0" applyFill="0" applyBorder="0" applyAlignment="0" applyProtection="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48" fontId="2" fillId="69" borderId="109" applyFont="0">
      <alignment horizontal="center" wrapText="1"/>
    </xf>
    <xf numFmtId="0" fontId="10" fillId="0" borderId="0"/>
    <xf numFmtId="348" fontId="2" fillId="69" borderId="109" applyFont="0">
      <alignment horizontal="center" wrapText="1"/>
    </xf>
    <xf numFmtId="0" fontId="2" fillId="0" borderId="0" applyNumberFormat="0" applyFont="0" applyFill="0" applyBorder="0" applyAlignment="0" applyProtection="0"/>
    <xf numFmtId="348" fontId="2" fillId="69" borderId="109" applyFont="0">
      <alignment horizontal="center" wrapText="1"/>
    </xf>
    <xf numFmtId="348" fontId="2" fillId="69" borderId="109" applyFont="0">
      <alignment horizontal="center" wrapText="1"/>
    </xf>
    <xf numFmtId="348" fontId="2" fillId="69" borderId="109" applyFont="0">
      <alignment horizontal="center" wrapText="1"/>
    </xf>
    <xf numFmtId="348" fontId="2" fillId="69" borderId="109" applyFont="0">
      <alignment horizontal="center" wrapText="1"/>
    </xf>
    <xf numFmtId="3" fontId="179" fillId="0" borderId="120">
      <alignment vertical="center"/>
    </xf>
    <xf numFmtId="0" fontId="2" fillId="0" borderId="0" applyNumberFormat="0" applyFont="0" applyFill="0" applyBorder="0" applyAlignment="0" applyProtection="0"/>
    <xf numFmtId="0" fontId="10" fillId="0" borderId="0"/>
    <xf numFmtId="348" fontId="2" fillId="69" borderId="109" applyFont="0">
      <alignment horizontal="center" wrapText="1"/>
    </xf>
    <xf numFmtId="348" fontId="2" fillId="69" borderId="109" applyFont="0">
      <alignment horizontal="center" wrapText="1"/>
    </xf>
    <xf numFmtId="348" fontId="2" fillId="69" borderId="109" applyFont="0">
      <alignment horizontal="center" wrapText="1"/>
    </xf>
    <xf numFmtId="348" fontId="2" fillId="69" borderId="109" applyFont="0">
      <alignment horizontal="center" wrapText="1"/>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65" fontId="27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80" fillId="104" borderId="160" applyNumberFormat="0" applyBorder="0">
      <alignment horizontal="centerContinuous"/>
    </xf>
    <xf numFmtId="0" fontId="280" fillId="104" borderId="160" applyNumberFormat="0" applyBorder="0">
      <alignment horizontal="centerContinuous"/>
    </xf>
    <xf numFmtId="0" fontId="280" fillId="104" borderId="160" applyNumberFormat="0" applyBorder="0">
      <alignment horizontal="centerContinuous"/>
    </xf>
    <xf numFmtId="0" fontId="280" fillId="104" borderId="160" applyNumberFormat="0" applyBorder="0">
      <alignment horizontal="centerContinuous"/>
    </xf>
    <xf numFmtId="38" fontId="143" fillId="0" borderId="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4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0" applyNumberFormat="0" applyAlignment="0" applyProtection="0"/>
    <xf numFmtId="0" fontId="66" fillId="63" borderId="150" applyNumberFormat="0" applyAlignment="0" applyProtection="0"/>
    <xf numFmtId="0" fontId="66" fillId="63" borderId="150" applyNumberFormat="0" applyAlignment="0" applyProtection="0"/>
    <xf numFmtId="0" fontId="66" fillId="63" borderId="150" applyNumberFormat="0" applyAlignment="0" applyProtection="0"/>
    <xf numFmtId="0" fontId="66" fillId="63" borderId="150" applyNumberFormat="0" applyAlignment="0" applyProtection="0"/>
    <xf numFmtId="0" fontId="66" fillId="63"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45" fillId="0" borderId="0" applyNumberFormat="0"/>
    <xf numFmtId="0" fontId="10" fillId="0" borderId="0"/>
    <xf numFmtId="165" fontId="28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1" applyBorder="0"/>
    <xf numFmtId="3" fontId="2" fillId="68" borderId="111" applyBorder="0"/>
    <xf numFmtId="3" fontId="2" fillId="68" borderId="111" applyBorder="0"/>
    <xf numFmtId="3" fontId="2" fillId="68" borderId="111" applyBorder="0"/>
    <xf numFmtId="3" fontId="2" fillId="68" borderId="111" applyBorder="0"/>
    <xf numFmtId="0" fontId="10" fillId="0" borderId="0"/>
    <xf numFmtId="221" fontId="130" fillId="108"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282" fillId="0" borderId="0"/>
    <xf numFmtId="344" fontId="24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83" fillId="0" borderId="6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281" fillId="68" borderId="0">
      <alignment horizontal="center"/>
    </xf>
    <xf numFmtId="0" fontId="2" fillId="0" borderId="0" applyNumberFormat="0" applyFont="0" applyFill="0" applyBorder="0" applyAlignment="0" applyProtection="0"/>
    <xf numFmtId="0" fontId="10" fillId="0" borderId="0"/>
    <xf numFmtId="236" fontId="28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60" fillId="0" borderId="0"/>
    <xf numFmtId="40" fontId="284" fillId="0" borderId="0" applyBorder="0">
      <alignment horizontal="right"/>
    </xf>
    <xf numFmtId="0" fontId="285" fillId="0" borderId="0" applyNumberFormat="0" applyFont="0" applyBorder="0" applyAlignment="0">
      <alignment horizontal="left"/>
    </xf>
    <xf numFmtId="0" fontId="130" fillId="0" borderId="109" applyNumberFormat="0" applyFont="0" applyFill="0" applyBorder="0" applyAlignment="0">
      <protection hidden="1"/>
    </xf>
    <xf numFmtId="0" fontId="10" fillId="0" borderId="0"/>
    <xf numFmtId="0" fontId="130" fillId="0" borderId="109" applyNumberFormat="0" applyFont="0" applyFill="0" applyBorder="0" applyAlignment="0">
      <protection hidden="1"/>
    </xf>
    <xf numFmtId="0" fontId="10" fillId="0" borderId="0"/>
    <xf numFmtId="0" fontId="130" fillId="0" borderId="109" applyNumberFormat="0" applyFont="0" applyFill="0" applyBorder="0" applyAlignment="0">
      <protection hidden="1"/>
    </xf>
    <xf numFmtId="0" fontId="130" fillId="0" borderId="109" applyNumberFormat="0" applyFont="0" applyFill="0" applyBorder="0" applyAlignment="0">
      <protection hidden="1"/>
    </xf>
    <xf numFmtId="0" fontId="130" fillId="0" borderId="109" applyNumberFormat="0" applyFont="0" applyFill="0" applyBorder="0" applyAlignment="0">
      <protection hidden="1"/>
    </xf>
    <xf numFmtId="0" fontId="130" fillId="0" borderId="109" applyNumberFormat="0" applyFont="0" applyFill="0" applyBorder="0" applyAlignment="0">
      <protection hidden="1"/>
    </xf>
    <xf numFmtId="3" fontId="179" fillId="0" borderId="120">
      <alignment vertical="center"/>
    </xf>
    <xf numFmtId="0" fontId="2" fillId="0" borderId="0" applyNumberFormat="0" applyFont="0" applyFill="0" applyBorder="0" applyAlignment="0" applyProtection="0"/>
    <xf numFmtId="0" fontId="10" fillId="0" borderId="0"/>
    <xf numFmtId="0" fontId="130" fillId="0" borderId="109" applyNumberFormat="0" applyFont="0" applyFill="0" applyBorder="0" applyAlignment="0">
      <protection hidden="1"/>
    </xf>
    <xf numFmtId="0" fontId="130" fillId="0" borderId="109" applyNumberFormat="0" applyFont="0" applyFill="0" applyBorder="0" applyAlignment="0">
      <protection hidden="1"/>
    </xf>
    <xf numFmtId="0" fontId="130" fillId="0" borderId="109" applyNumberFormat="0" applyFont="0" applyFill="0" applyBorder="0" applyAlignment="0">
      <protection hidden="1"/>
    </xf>
    <xf numFmtId="0" fontId="130" fillId="0" borderId="109" applyNumberFormat="0" applyFont="0" applyFill="0" applyBorder="0" applyAlignment="0">
      <protection hidden="1"/>
    </xf>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 fontId="2" fillId="143" borderId="109" applyFont="0">
      <alignment horizontal="right"/>
    </xf>
    <xf numFmtId="0" fontId="10" fillId="0" borderId="0"/>
    <xf numFmtId="1" fontId="2" fillId="143" borderId="109" applyFont="0">
      <alignment horizontal="right"/>
    </xf>
    <xf numFmtId="0" fontId="2" fillId="0" borderId="0" applyNumberFormat="0" applyFont="0" applyFill="0" applyBorder="0" applyAlignment="0" applyProtection="0"/>
    <xf numFmtId="1" fontId="2" fillId="143" borderId="109" applyFont="0">
      <alignment horizontal="right"/>
    </xf>
    <xf numFmtId="1" fontId="2" fillId="143" borderId="109" applyFont="0">
      <alignment horizontal="right"/>
    </xf>
    <xf numFmtId="1" fontId="2" fillId="143" borderId="109" applyFont="0">
      <alignment horizontal="right"/>
    </xf>
    <xf numFmtId="1" fontId="2" fillId="143"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1" fontId="2" fillId="143" borderId="109" applyFont="0">
      <alignment horizontal="right"/>
    </xf>
    <xf numFmtId="1" fontId="2" fillId="143" borderId="109" applyFont="0">
      <alignment horizontal="right"/>
    </xf>
    <xf numFmtId="1" fontId="2" fillId="143" borderId="109" applyFont="0">
      <alignment horizontal="right"/>
    </xf>
    <xf numFmtId="1" fontId="2" fillId="143"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04" fontId="2" fillId="143" borderId="109" applyFont="0"/>
    <xf numFmtId="0" fontId="10" fillId="0" borderId="0"/>
    <xf numFmtId="304" fontId="2" fillId="143" borderId="109" applyFont="0"/>
    <xf numFmtId="0" fontId="2" fillId="0" borderId="0" applyNumberFormat="0" applyFont="0" applyFill="0" applyBorder="0" applyAlignment="0" applyProtection="0"/>
    <xf numFmtId="304" fontId="2" fillId="143" borderId="109" applyFont="0"/>
    <xf numFmtId="304" fontId="2" fillId="143" borderId="109" applyFont="0"/>
    <xf numFmtId="304" fontId="2" fillId="143" borderId="109" applyFont="0"/>
    <xf numFmtId="304" fontId="2" fillId="143" borderId="109" applyFont="0"/>
    <xf numFmtId="3" fontId="179" fillId="0" borderId="120">
      <alignment vertical="center"/>
    </xf>
    <xf numFmtId="0" fontId="2" fillId="0" borderId="0" applyNumberFormat="0" applyFont="0" applyFill="0" applyBorder="0" applyAlignment="0" applyProtection="0"/>
    <xf numFmtId="0" fontId="10" fillId="0" borderId="0"/>
    <xf numFmtId="304" fontId="2" fillId="143" borderId="109" applyFont="0"/>
    <xf numFmtId="304" fontId="2" fillId="143" borderId="109" applyFont="0"/>
    <xf numFmtId="304" fontId="2" fillId="143" borderId="109" applyFont="0"/>
    <xf numFmtId="304" fontId="2" fillId="143" borderId="109" applyFont="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9" fontId="2" fillId="143" borderId="109" applyFont="0">
      <alignment horizontal="right"/>
    </xf>
    <xf numFmtId="0" fontId="10" fillId="0" borderId="0"/>
    <xf numFmtId="9" fontId="2" fillId="143" borderId="109" applyFont="0">
      <alignment horizontal="right"/>
    </xf>
    <xf numFmtId="0" fontId="2" fillId="0" borderId="0" applyNumberFormat="0" applyFont="0" applyFill="0" applyBorder="0" applyAlignment="0" applyProtection="0"/>
    <xf numFmtId="9" fontId="2" fillId="143" borderId="109" applyFont="0">
      <alignment horizontal="right"/>
    </xf>
    <xf numFmtId="9" fontId="2" fillId="143" borderId="109" applyFont="0">
      <alignment horizontal="right"/>
    </xf>
    <xf numFmtId="9" fontId="2" fillId="143" borderId="109" applyFont="0">
      <alignment horizontal="right"/>
    </xf>
    <xf numFmtId="9" fontId="2" fillId="143"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9" fontId="2" fillId="143" borderId="109" applyFont="0">
      <alignment horizontal="right"/>
    </xf>
    <xf numFmtId="9" fontId="2" fillId="143" borderId="109" applyFont="0">
      <alignment horizontal="right"/>
    </xf>
    <xf numFmtId="9" fontId="2" fillId="143" borderId="109" applyFont="0">
      <alignment horizontal="right"/>
    </xf>
    <xf numFmtId="9" fontId="2" fillId="143"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31" fontId="2" fillId="143" borderId="109" applyFont="0">
      <alignment horizontal="right"/>
    </xf>
    <xf numFmtId="0" fontId="10" fillId="0" borderId="0"/>
    <xf numFmtId="331" fontId="2" fillId="143" borderId="109" applyFont="0">
      <alignment horizontal="right"/>
    </xf>
    <xf numFmtId="0" fontId="2" fillId="0" borderId="0" applyNumberFormat="0" applyFont="0" applyFill="0" applyBorder="0" applyAlignment="0" applyProtection="0"/>
    <xf numFmtId="331" fontId="2" fillId="143" borderId="109" applyFont="0">
      <alignment horizontal="right"/>
    </xf>
    <xf numFmtId="331" fontId="2" fillId="143" borderId="109" applyFont="0">
      <alignment horizontal="right"/>
    </xf>
    <xf numFmtId="331" fontId="2" fillId="143" borderId="109" applyFont="0">
      <alignment horizontal="right"/>
    </xf>
    <xf numFmtId="331" fontId="2" fillId="143"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331" fontId="2" fillId="143" borderId="109" applyFont="0">
      <alignment horizontal="right"/>
    </xf>
    <xf numFmtId="331" fontId="2" fillId="143" borderId="109" applyFont="0">
      <alignment horizontal="right"/>
    </xf>
    <xf numFmtId="331" fontId="2" fillId="143" borderId="109" applyFont="0">
      <alignment horizontal="right"/>
    </xf>
    <xf numFmtId="331" fontId="2" fillId="143"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0" fontId="2" fillId="143" borderId="109" applyFont="0">
      <alignment horizontal="right"/>
    </xf>
    <xf numFmtId="0" fontId="10" fillId="0" borderId="0"/>
    <xf numFmtId="10" fontId="2" fillId="143" borderId="109" applyFont="0">
      <alignment horizontal="right"/>
    </xf>
    <xf numFmtId="0" fontId="2" fillId="0" borderId="0" applyNumberFormat="0" applyFont="0" applyFill="0" applyBorder="0" applyAlignment="0" applyProtection="0"/>
    <xf numFmtId="10" fontId="2" fillId="143" borderId="109" applyFont="0">
      <alignment horizontal="right"/>
    </xf>
    <xf numFmtId="10" fontId="2" fillId="143" borderId="109" applyFont="0">
      <alignment horizontal="right"/>
    </xf>
    <xf numFmtId="10" fontId="2" fillId="143" borderId="109" applyFont="0">
      <alignment horizontal="right"/>
    </xf>
    <xf numFmtId="10" fontId="2" fillId="143"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10" fontId="2" fillId="143" borderId="109" applyFont="0">
      <alignment horizontal="right"/>
    </xf>
    <xf numFmtId="10" fontId="2" fillId="143" borderId="109" applyFont="0">
      <alignment horizontal="right"/>
    </xf>
    <xf numFmtId="10" fontId="2" fillId="143" borderId="109" applyFont="0">
      <alignment horizontal="right"/>
    </xf>
    <xf numFmtId="10" fontId="2" fillId="143"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143" borderId="109" applyFont="0">
      <alignment horizontal="center" wrapText="1"/>
    </xf>
    <xf numFmtId="0" fontId="10" fillId="0" borderId="0"/>
    <xf numFmtId="0" fontId="2" fillId="143" borderId="109" applyFont="0">
      <alignment horizontal="center" wrapText="1"/>
    </xf>
    <xf numFmtId="0" fontId="2" fillId="0" borderId="0" applyNumberFormat="0" applyFont="0" applyFill="0" applyBorder="0" applyAlignment="0" applyProtection="0"/>
    <xf numFmtId="0" fontId="2" fillId="143" borderId="109" applyFont="0">
      <alignment horizontal="center" wrapText="1"/>
    </xf>
    <xf numFmtId="0" fontId="2" fillId="143" borderId="109" applyFont="0">
      <alignment horizontal="center" wrapText="1"/>
    </xf>
    <xf numFmtId="0" fontId="2" fillId="143" borderId="109" applyFont="0">
      <alignment horizontal="center" wrapText="1"/>
    </xf>
    <xf numFmtId="0" fontId="2" fillId="143" borderId="109" applyFont="0">
      <alignment horizontal="center" wrapText="1"/>
    </xf>
    <xf numFmtId="3" fontId="179" fillId="0" borderId="120">
      <alignment vertical="center"/>
    </xf>
    <xf numFmtId="0" fontId="2" fillId="0" borderId="0" applyNumberFormat="0" applyFont="0" applyFill="0" applyBorder="0" applyAlignment="0" applyProtection="0"/>
    <xf numFmtId="0" fontId="10" fillId="0" borderId="0"/>
    <xf numFmtId="0" fontId="2" fillId="143" borderId="109" applyFont="0">
      <alignment horizontal="center" wrapText="1"/>
    </xf>
    <xf numFmtId="0" fontId="2" fillId="143" borderId="109" applyFont="0">
      <alignment horizontal="center" wrapText="1"/>
    </xf>
    <xf numFmtId="0" fontId="2" fillId="143" borderId="109" applyFont="0">
      <alignment horizontal="center" wrapText="1"/>
    </xf>
    <xf numFmtId="0" fontId="2" fillId="143" borderId="109" applyFont="0">
      <alignment horizontal="center" wrapText="1"/>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49" fontId="2" fillId="143" borderId="109" applyFont="0"/>
    <xf numFmtId="0" fontId="10" fillId="0" borderId="0"/>
    <xf numFmtId="0" fontId="10" fillId="0" borderId="0"/>
    <xf numFmtId="3" fontId="179" fillId="0" borderId="120">
      <alignment vertical="center"/>
    </xf>
    <xf numFmtId="0" fontId="10" fillId="0" borderId="0"/>
    <xf numFmtId="0" fontId="10" fillId="0" borderId="0"/>
    <xf numFmtId="49" fontId="2" fillId="143" borderId="109" applyFont="0"/>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304" fontId="2" fillId="144" borderId="109" applyFont="0"/>
    <xf numFmtId="0" fontId="10" fillId="0" borderId="0"/>
    <xf numFmtId="304" fontId="2" fillId="144" borderId="109" applyFont="0"/>
    <xf numFmtId="0" fontId="2" fillId="0" borderId="0" applyNumberFormat="0" applyFont="0" applyFill="0" applyBorder="0" applyAlignment="0" applyProtection="0"/>
    <xf numFmtId="304" fontId="2" fillId="144" borderId="109" applyFont="0"/>
    <xf numFmtId="304" fontId="2" fillId="144" borderId="109" applyFont="0"/>
    <xf numFmtId="304" fontId="2" fillId="144" borderId="109" applyFont="0"/>
    <xf numFmtId="304" fontId="2" fillId="144" borderId="109" applyFont="0"/>
    <xf numFmtId="3" fontId="179" fillId="0" borderId="120">
      <alignment vertical="center"/>
    </xf>
    <xf numFmtId="0" fontId="2" fillId="0" borderId="0" applyNumberFormat="0" applyFont="0" applyFill="0" applyBorder="0" applyAlignment="0" applyProtection="0"/>
    <xf numFmtId="0" fontId="10" fillId="0" borderId="0"/>
    <xf numFmtId="304" fontId="2" fillId="144" borderId="109" applyFont="0"/>
    <xf numFmtId="304" fontId="2" fillId="144" borderId="109" applyFont="0"/>
    <xf numFmtId="304" fontId="2" fillId="144" borderId="109" applyFont="0"/>
    <xf numFmtId="304" fontId="2" fillId="144" borderId="109" applyFont="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9" fontId="2" fillId="144" borderId="109" applyFont="0">
      <alignment horizontal="right"/>
    </xf>
    <xf numFmtId="0" fontId="10" fillId="0" borderId="0"/>
    <xf numFmtId="9" fontId="2" fillId="144" borderId="109" applyFont="0">
      <alignment horizontal="right"/>
    </xf>
    <xf numFmtId="0" fontId="2" fillId="0" borderId="0" applyNumberFormat="0" applyFont="0" applyFill="0" applyBorder="0" applyAlignment="0" applyProtection="0"/>
    <xf numFmtId="9" fontId="2" fillId="144" borderId="109" applyFont="0">
      <alignment horizontal="right"/>
    </xf>
    <xf numFmtId="9" fontId="2" fillId="144" borderId="109" applyFont="0">
      <alignment horizontal="right"/>
    </xf>
    <xf numFmtId="9" fontId="2" fillId="144" borderId="109" applyFont="0">
      <alignment horizontal="right"/>
    </xf>
    <xf numFmtId="9" fontId="2" fillId="144"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9" fontId="2" fillId="144" borderId="109" applyFont="0">
      <alignment horizontal="right"/>
    </xf>
    <xf numFmtId="9" fontId="2" fillId="144" borderId="109" applyFont="0">
      <alignment horizontal="right"/>
    </xf>
    <xf numFmtId="9" fontId="2" fillId="144" borderId="109" applyFont="0">
      <alignment horizontal="right"/>
    </xf>
    <xf numFmtId="9" fontId="2" fillId="144"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311" fontId="2" fillId="145" borderId="109">
      <alignment vertical="center"/>
    </xf>
    <xf numFmtId="311" fontId="2" fillId="145" borderId="109">
      <alignment vertical="center"/>
    </xf>
    <xf numFmtId="311" fontId="2" fillId="145" borderId="109">
      <alignment vertical="center"/>
    </xf>
    <xf numFmtId="311" fontId="2" fillId="145" borderId="109">
      <alignment vertical="center"/>
    </xf>
    <xf numFmtId="311" fontId="2" fillId="145" borderId="109">
      <alignment vertical="center"/>
    </xf>
    <xf numFmtId="304" fontId="2" fillId="92" borderId="109" applyFont="0">
      <alignment horizontal="right"/>
    </xf>
    <xf numFmtId="0" fontId="10" fillId="0" borderId="0"/>
    <xf numFmtId="304" fontId="2" fillId="92" borderId="109" applyFont="0">
      <alignment horizontal="right"/>
    </xf>
    <xf numFmtId="0" fontId="2" fillId="0" borderId="0" applyNumberFormat="0" applyFont="0" applyFill="0" applyBorder="0" applyAlignment="0" applyProtection="0"/>
    <xf numFmtId="304" fontId="2" fillId="92" borderId="109" applyFont="0">
      <alignment horizontal="right"/>
    </xf>
    <xf numFmtId="304" fontId="2" fillId="92" borderId="109" applyFont="0">
      <alignment horizontal="right"/>
    </xf>
    <xf numFmtId="304" fontId="2" fillId="92" borderId="109" applyFont="0">
      <alignment horizontal="right"/>
    </xf>
    <xf numFmtId="304"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304" fontId="2" fillId="92" borderId="109" applyFont="0">
      <alignment horizontal="right"/>
    </xf>
    <xf numFmtId="304" fontId="2" fillId="92" borderId="109" applyFont="0">
      <alignment horizontal="right"/>
    </xf>
    <xf numFmtId="304" fontId="2" fillId="92" borderId="109" applyFont="0">
      <alignment horizontal="right"/>
    </xf>
    <xf numFmtId="304"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 fontId="2" fillId="92" borderId="109" applyFont="0">
      <alignment horizontal="right"/>
    </xf>
    <xf numFmtId="0" fontId="10" fillId="0" borderId="0"/>
    <xf numFmtId="1" fontId="2" fillId="92" borderId="109" applyFont="0">
      <alignment horizontal="right"/>
    </xf>
    <xf numFmtId="0" fontId="2" fillId="0" borderId="0" applyNumberFormat="0" applyFont="0" applyFill="0" applyBorder="0" applyAlignment="0" applyProtection="0"/>
    <xf numFmtId="1" fontId="2" fillId="92" borderId="109" applyFont="0">
      <alignment horizontal="right"/>
    </xf>
    <xf numFmtId="1" fontId="2" fillId="92" borderId="109" applyFont="0">
      <alignment horizontal="right"/>
    </xf>
    <xf numFmtId="1" fontId="2" fillId="92" borderId="109" applyFont="0">
      <alignment horizontal="right"/>
    </xf>
    <xf numFmtId="1"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1" fontId="2" fillId="92" borderId="109" applyFont="0">
      <alignment horizontal="right"/>
    </xf>
    <xf numFmtId="1" fontId="2" fillId="92" borderId="109" applyFont="0">
      <alignment horizontal="right"/>
    </xf>
    <xf numFmtId="1" fontId="2" fillId="92" borderId="109" applyFont="0">
      <alignment horizontal="right"/>
    </xf>
    <xf numFmtId="1"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04" fontId="2" fillId="92" borderId="109" applyFont="0"/>
    <xf numFmtId="0" fontId="10" fillId="0" borderId="0"/>
    <xf numFmtId="304" fontId="2" fillId="92" borderId="109" applyFont="0"/>
    <xf numFmtId="0" fontId="2" fillId="0" borderId="0" applyNumberFormat="0" applyFont="0" applyFill="0" applyBorder="0" applyAlignment="0" applyProtection="0"/>
    <xf numFmtId="304" fontId="2" fillId="92" borderId="109" applyFont="0"/>
    <xf numFmtId="304" fontId="2" fillId="92" borderId="109" applyFont="0"/>
    <xf numFmtId="304" fontId="2" fillId="92" borderId="109" applyFont="0"/>
    <xf numFmtId="304" fontId="2" fillId="92" borderId="109" applyFont="0"/>
    <xf numFmtId="3" fontId="179" fillId="0" borderId="120">
      <alignment vertical="center"/>
    </xf>
    <xf numFmtId="0" fontId="2" fillId="0" borderId="0" applyNumberFormat="0" applyFont="0" applyFill="0" applyBorder="0" applyAlignment="0" applyProtection="0"/>
    <xf numFmtId="0" fontId="10" fillId="0" borderId="0"/>
    <xf numFmtId="304" fontId="2" fillId="92" borderId="109" applyFont="0"/>
    <xf numFmtId="304" fontId="2" fillId="92" borderId="109" applyFont="0"/>
    <xf numFmtId="304" fontId="2" fillId="92" borderId="109" applyFont="0"/>
    <xf numFmtId="304" fontId="2" fillId="92" borderId="109" applyFont="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260" fontId="2" fillId="92" borderId="109" applyFont="0"/>
    <xf numFmtId="0" fontId="10" fillId="0" borderId="0"/>
    <xf numFmtId="260" fontId="2" fillId="92" borderId="109" applyFont="0"/>
    <xf numFmtId="0" fontId="2" fillId="0" borderId="0" applyNumberFormat="0" applyFont="0" applyFill="0" applyBorder="0" applyAlignment="0" applyProtection="0"/>
    <xf numFmtId="260" fontId="2" fillId="92" borderId="109" applyFont="0"/>
    <xf numFmtId="260" fontId="2" fillId="92" borderId="109" applyFont="0"/>
    <xf numFmtId="260" fontId="2" fillId="92" borderId="109" applyFont="0"/>
    <xf numFmtId="260" fontId="2" fillId="92" borderId="109" applyFont="0"/>
    <xf numFmtId="3" fontId="179" fillId="0" borderId="120">
      <alignment vertical="center"/>
    </xf>
    <xf numFmtId="0" fontId="2" fillId="0" borderId="0" applyNumberFormat="0" applyFont="0" applyFill="0" applyBorder="0" applyAlignment="0" applyProtection="0"/>
    <xf numFmtId="0" fontId="10" fillId="0" borderId="0"/>
    <xf numFmtId="260" fontId="2" fillId="92" borderId="109" applyFont="0"/>
    <xf numFmtId="260" fontId="2" fillId="92" borderId="109" applyFont="0"/>
    <xf numFmtId="260" fontId="2" fillId="92" borderId="109" applyFont="0"/>
    <xf numFmtId="260" fontId="2" fillId="92" borderId="109" applyFont="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0" fontId="2" fillId="92" borderId="109" applyFont="0">
      <alignment horizontal="right"/>
    </xf>
    <xf numFmtId="0" fontId="10" fillId="0" borderId="0"/>
    <xf numFmtId="10" fontId="2" fillId="92" borderId="109" applyFont="0">
      <alignment horizontal="right"/>
    </xf>
    <xf numFmtId="0" fontId="2" fillId="0" borderId="0" applyNumberFormat="0" applyFont="0" applyFill="0" applyBorder="0" applyAlignment="0" applyProtection="0"/>
    <xf numFmtId="10" fontId="2" fillId="92" borderId="109" applyFont="0">
      <alignment horizontal="right"/>
    </xf>
    <xf numFmtId="10" fontId="2" fillId="92" borderId="109" applyFont="0">
      <alignment horizontal="right"/>
    </xf>
    <xf numFmtId="10" fontId="2" fillId="92" borderId="109" applyFont="0">
      <alignment horizontal="right"/>
    </xf>
    <xf numFmtId="10"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10" fontId="2" fillId="92" borderId="109" applyFont="0">
      <alignment horizontal="right"/>
    </xf>
    <xf numFmtId="10" fontId="2" fillId="92" borderId="109" applyFont="0">
      <alignment horizontal="right"/>
    </xf>
    <xf numFmtId="10" fontId="2" fillId="92" borderId="109" applyFont="0">
      <alignment horizontal="right"/>
    </xf>
    <xf numFmtId="10"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9" fontId="2" fillId="92" borderId="109" applyFont="0">
      <alignment horizontal="right"/>
    </xf>
    <xf numFmtId="0" fontId="10" fillId="0" borderId="0"/>
    <xf numFmtId="9" fontId="2" fillId="92" borderId="109" applyFont="0">
      <alignment horizontal="right"/>
    </xf>
    <xf numFmtId="0" fontId="2" fillId="0" borderId="0" applyNumberFormat="0" applyFont="0" applyFill="0" applyBorder="0" applyAlignment="0" applyProtection="0"/>
    <xf numFmtId="9" fontId="2" fillId="92" borderId="109" applyFont="0">
      <alignment horizontal="right"/>
    </xf>
    <xf numFmtId="9" fontId="2" fillId="92" borderId="109" applyFont="0">
      <alignment horizontal="right"/>
    </xf>
    <xf numFmtId="9" fontId="2" fillId="92" borderId="109" applyFont="0">
      <alignment horizontal="right"/>
    </xf>
    <xf numFmtId="9"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9" fontId="2" fillId="92" borderId="109" applyFont="0">
      <alignment horizontal="right"/>
    </xf>
    <xf numFmtId="9" fontId="2" fillId="92" borderId="109" applyFont="0">
      <alignment horizontal="right"/>
    </xf>
    <xf numFmtId="9" fontId="2" fillId="92" borderId="109" applyFont="0">
      <alignment horizontal="right"/>
    </xf>
    <xf numFmtId="9"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31" fontId="2" fillId="92" borderId="109" applyFont="0">
      <alignment horizontal="right"/>
    </xf>
    <xf numFmtId="0" fontId="10" fillId="0" borderId="0"/>
    <xf numFmtId="331" fontId="2" fillId="92" borderId="109" applyFont="0">
      <alignment horizontal="right"/>
    </xf>
    <xf numFmtId="0" fontId="2" fillId="0" borderId="0" applyNumberFormat="0" applyFont="0" applyFill="0" applyBorder="0" applyAlignment="0" applyProtection="0"/>
    <xf numFmtId="331" fontId="2" fillId="92" borderId="109" applyFont="0">
      <alignment horizontal="right"/>
    </xf>
    <xf numFmtId="331" fontId="2" fillId="92" borderId="109" applyFont="0">
      <alignment horizontal="right"/>
    </xf>
    <xf numFmtId="331" fontId="2" fillId="92" borderId="109" applyFont="0">
      <alignment horizontal="right"/>
    </xf>
    <xf numFmtId="331"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331" fontId="2" fillId="92" borderId="109" applyFont="0">
      <alignment horizontal="right"/>
    </xf>
    <xf numFmtId="331" fontId="2" fillId="92" borderId="109" applyFont="0">
      <alignment horizontal="right"/>
    </xf>
    <xf numFmtId="331" fontId="2" fillId="92" borderId="109" applyFont="0">
      <alignment horizontal="right"/>
    </xf>
    <xf numFmtId="331" fontId="2" fillId="92" borderId="109"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10" fontId="2" fillId="92" borderId="112"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2" borderId="112" applyFont="0">
      <alignment horizontal="right"/>
    </xf>
    <xf numFmtId="0" fontId="2" fillId="0" borderId="0" applyNumberFormat="0" applyFont="0" applyFill="0" applyBorder="0" applyAlignment="0" applyProtection="0"/>
    <xf numFmtId="10" fontId="2" fillId="92" borderId="112" applyFont="0">
      <alignment horizontal="right"/>
    </xf>
    <xf numFmtId="10" fontId="2" fillId="92" borderId="112" applyFont="0">
      <alignment horizontal="right"/>
    </xf>
    <xf numFmtId="10" fontId="2" fillId="92" borderId="112" applyFont="0">
      <alignment horizontal="right"/>
    </xf>
    <xf numFmtId="10" fontId="2" fillId="92" borderId="112"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10" fontId="2" fillId="92" borderId="112" applyFont="0">
      <alignment horizontal="right"/>
    </xf>
    <xf numFmtId="10" fontId="2" fillId="92" borderId="112" applyFont="0">
      <alignment horizontal="right"/>
    </xf>
    <xf numFmtId="10" fontId="2" fillId="92" borderId="112" applyFont="0">
      <alignment horizontal="right"/>
    </xf>
    <xf numFmtId="10" fontId="2" fillId="92" borderId="112" applyFont="0">
      <alignment horizontal="right"/>
    </xf>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92" borderId="109" applyFont="0">
      <alignment horizontal="center" wrapText="1"/>
      <protection locked="0"/>
    </xf>
    <xf numFmtId="0" fontId="10" fillId="0" borderId="0"/>
    <xf numFmtId="0" fontId="2" fillId="92" borderId="109" applyFont="0">
      <alignment horizontal="center" wrapText="1"/>
      <protection locked="0"/>
    </xf>
    <xf numFmtId="0" fontId="2" fillId="0" borderId="0" applyNumberFormat="0" applyFont="0" applyFill="0" applyBorder="0" applyAlignment="0" applyProtection="0"/>
    <xf numFmtId="0" fontId="2" fillId="92" borderId="109" applyFont="0">
      <alignment horizontal="center" wrapText="1"/>
      <protection locked="0"/>
    </xf>
    <xf numFmtId="0" fontId="2" fillId="92" borderId="109" applyFont="0">
      <alignment horizontal="center" wrapText="1"/>
      <protection locked="0"/>
    </xf>
    <xf numFmtId="0" fontId="2" fillId="92" borderId="109" applyFont="0">
      <alignment horizontal="center" wrapText="1"/>
      <protection locked="0"/>
    </xf>
    <xf numFmtId="0" fontId="2" fillId="92" borderId="109" applyFont="0">
      <alignment horizontal="center" wrapText="1"/>
      <protection locked="0"/>
    </xf>
    <xf numFmtId="3" fontId="179" fillId="0" borderId="120">
      <alignment vertical="center"/>
    </xf>
    <xf numFmtId="0" fontId="2" fillId="0" borderId="0" applyNumberFormat="0" applyFont="0" applyFill="0" applyBorder="0" applyAlignment="0" applyProtection="0"/>
    <xf numFmtId="0" fontId="10" fillId="0" borderId="0"/>
    <xf numFmtId="0" fontId="2" fillId="92" borderId="109" applyFont="0">
      <alignment horizontal="center" wrapText="1"/>
      <protection locked="0"/>
    </xf>
    <xf numFmtId="0" fontId="2" fillId="92" borderId="109" applyFont="0">
      <alignment horizontal="center" wrapText="1"/>
      <protection locked="0"/>
    </xf>
    <xf numFmtId="0" fontId="2" fillId="92" borderId="109" applyFont="0">
      <alignment horizontal="center" wrapText="1"/>
      <protection locked="0"/>
    </xf>
    <xf numFmtId="0" fontId="2" fillId="92" borderId="109" applyFont="0">
      <alignment horizontal="center" wrapText="1"/>
      <protection locked="0"/>
    </xf>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49" fontId="2" fillId="92" borderId="109" applyFont="0"/>
    <xf numFmtId="0" fontId="10" fillId="0" borderId="0"/>
    <xf numFmtId="0" fontId="10" fillId="0" borderId="0"/>
    <xf numFmtId="3" fontId="179" fillId="0" borderId="120">
      <alignment vertical="center"/>
    </xf>
    <xf numFmtId="0" fontId="10" fillId="0" borderId="0"/>
    <xf numFmtId="0" fontId="10" fillId="0" borderId="0"/>
    <xf numFmtId="49" fontId="2" fillId="92" borderId="109" applyFont="0"/>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 fontId="179" fillId="0" borderId="120">
      <alignment vertical="center"/>
    </xf>
    <xf numFmtId="0" fontId="286" fillId="0" borderId="161" applyNumberFormat="0" applyAlignment="0" applyProtection="0"/>
    <xf numFmtId="0" fontId="287" fillId="0" borderId="161"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Alignment="0" applyProtection="0"/>
    <xf numFmtId="0" fontId="288" fillId="0" borderId="0" applyNumberFormat="0" applyFill="0" applyBorder="0" applyProtection="0"/>
    <xf numFmtId="0" fontId="289" fillId="0" borderId="0" applyNumberFormat="0" applyFill="0" applyBorder="0" applyProtection="0">
      <alignment vertical="top"/>
    </xf>
    <xf numFmtId="0" fontId="290" fillId="0" borderId="111"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0" fillId="0" borderId="111" applyNumberFormat="0" applyProtection="0">
      <alignment horizontal="left" vertical="top"/>
    </xf>
    <xf numFmtId="0" fontId="290" fillId="0" borderId="111" applyNumberFormat="0" applyProtection="0">
      <alignment horizontal="left" vertical="top"/>
    </xf>
    <xf numFmtId="0" fontId="2" fillId="0" borderId="0" applyNumberFormat="0" applyFont="0" applyFill="0" applyBorder="0" applyAlignment="0" applyProtection="0"/>
    <xf numFmtId="0" fontId="290" fillId="0" borderId="111" applyNumberFormat="0" applyProtection="0">
      <alignment horizontal="right" vertical="top"/>
    </xf>
    <xf numFmtId="0" fontId="290" fillId="0" borderId="111" applyNumberFormat="0" applyProtection="0">
      <alignment horizontal="right" vertical="top"/>
    </xf>
    <xf numFmtId="0" fontId="290" fillId="0" borderId="111" applyNumberFormat="0" applyProtection="0">
      <alignment horizontal="right" vertical="top"/>
    </xf>
    <xf numFmtId="0" fontId="290" fillId="0" borderId="111" applyNumberFormat="0" applyProtection="0">
      <alignment horizontal="right" vertical="top"/>
    </xf>
    <xf numFmtId="0" fontId="290" fillId="0" borderId="111" applyNumberFormat="0" applyProtection="0">
      <alignment horizontal="right" vertical="top"/>
    </xf>
    <xf numFmtId="0" fontId="287" fillId="0" borderId="0" applyNumberFormat="0" applyProtection="0">
      <alignment horizontal="left" vertical="top"/>
    </xf>
    <xf numFmtId="0" fontId="287" fillId="0" borderId="0" applyNumberFormat="0" applyProtection="0">
      <alignment horizontal="right" vertical="top"/>
    </xf>
    <xf numFmtId="0" fontId="286" fillId="0" borderId="0" applyNumberFormat="0" applyProtection="0">
      <alignment horizontal="left" vertical="top"/>
    </xf>
    <xf numFmtId="0" fontId="286" fillId="0" borderId="0" applyNumberFormat="0" applyProtection="0">
      <alignment horizontal="right" vertical="top"/>
    </xf>
    <xf numFmtId="0" fontId="2" fillId="0" borderId="162" applyNumberFormat="0" applyFont="0" applyAlignment="0" applyProtection="0"/>
    <xf numFmtId="0" fontId="2" fillId="0" borderId="163" applyNumberFormat="0" applyFont="0" applyAlignment="0" applyProtection="0"/>
    <xf numFmtId="0" fontId="2" fillId="0" borderId="164" applyNumberFormat="0" applyFont="0" applyAlignment="0" applyProtection="0"/>
    <xf numFmtId="10" fontId="291" fillId="0" borderId="0" applyNumberFormat="0" applyFill="0" applyBorder="0" applyProtection="0">
      <alignment horizontal="right" vertical="top"/>
    </xf>
    <xf numFmtId="0" fontId="287" fillId="0" borderId="111" applyNumberFormat="0" applyFill="0" applyAlignment="0" applyProtection="0"/>
    <xf numFmtId="0" fontId="287" fillId="0" borderId="111" applyNumberFormat="0" applyFill="0" applyAlignment="0" applyProtection="0"/>
    <xf numFmtId="0" fontId="287" fillId="0" borderId="111" applyNumberFormat="0" applyFill="0" applyAlignment="0" applyProtection="0"/>
    <xf numFmtId="0" fontId="287" fillId="0" borderId="111" applyNumberFormat="0" applyFill="0" applyAlignment="0" applyProtection="0"/>
    <xf numFmtId="0" fontId="287" fillId="0" borderId="111" applyNumberFormat="0" applyFill="0" applyAlignment="0" applyProtection="0"/>
    <xf numFmtId="0" fontId="286" fillId="0" borderId="93" applyNumberFormat="0" applyFont="0" applyFill="0" applyAlignment="0" applyProtection="0">
      <alignment horizontal="left" vertical="top"/>
    </xf>
    <xf numFmtId="0" fontId="286" fillId="0" borderId="93" applyNumberFormat="0" applyFont="0" applyFill="0" applyAlignment="0" applyProtection="0">
      <alignment horizontal="left" vertical="top"/>
    </xf>
    <xf numFmtId="0" fontId="286" fillId="0" borderId="93" applyNumberFormat="0" applyFont="0" applyFill="0" applyAlignment="0" applyProtection="0">
      <alignment horizontal="left" vertical="top"/>
    </xf>
    <xf numFmtId="0" fontId="286" fillId="0" borderId="93" applyNumberFormat="0" applyFont="0" applyFill="0" applyAlignment="0" applyProtection="0">
      <alignment horizontal="left" vertical="top"/>
    </xf>
    <xf numFmtId="0" fontId="286" fillId="0" borderId="93" applyNumberFormat="0" applyFont="0" applyFill="0" applyAlignment="0" applyProtection="0">
      <alignment horizontal="left" vertical="top"/>
    </xf>
    <xf numFmtId="0" fontId="287" fillId="0" borderId="96" applyNumberFormat="0" applyFill="0" applyAlignment="0" applyProtection="0">
      <alignment vertical="top"/>
    </xf>
    <xf numFmtId="0" fontId="287" fillId="0" borderId="96" applyNumberFormat="0" applyFill="0" applyAlignment="0" applyProtection="0">
      <alignment vertical="top"/>
    </xf>
    <xf numFmtId="349" fontId="24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98" fillId="0" borderId="0" applyFill="0" applyBorder="0" applyProtection="0">
      <alignment horizontal="center" vertical="center"/>
    </xf>
    <xf numFmtId="0" fontId="292" fillId="0" borderId="0" applyBorder="0" applyProtection="0">
      <alignment vertical="center"/>
    </xf>
    <xf numFmtId="277" fontId="292" fillId="0" borderId="9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93" fillId="146"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3" fillId="110" borderId="9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31" fillId="0" borderId="0" applyBorder="0" applyProtection="0">
      <alignment horizontal="left"/>
    </xf>
    <xf numFmtId="0" fontId="98"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5" fillId="0" borderId="61"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 fillId="0" borderId="0">
      <alignment horizontal="centerContinuous"/>
    </xf>
    <xf numFmtId="0" fontId="10" fillId="0" borderId="0"/>
    <xf numFmtId="0" fontId="10" fillId="0" borderId="0"/>
    <xf numFmtId="3" fontId="179" fillId="0" borderId="120">
      <alignment vertical="center"/>
    </xf>
    <xf numFmtId="0" fontId="29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55" fillId="130" borderId="165" applyNumberFormat="0" applyFont="0">
      <alignment horizontal="center" vertical="center"/>
    </xf>
    <xf numFmtId="0" fontId="29" fillId="108"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3" fontId="179" fillId="0" borderId="120">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79" fillId="0" borderId="120">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13"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29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297" fillId="147" borderId="0" applyNumberFormat="0">
      <alignment horizontal="left"/>
    </xf>
    <xf numFmtId="0" fontId="297" fillId="147" borderId="0" applyNumberFormat="0">
      <alignment horizontal="left"/>
    </xf>
    <xf numFmtId="0" fontId="297" fillId="147"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19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351" fontId="298" fillId="0" borderId="0">
      <protection locked="0"/>
    </xf>
    <xf numFmtId="351" fontId="298" fillId="0" borderId="0">
      <protection locked="0"/>
    </xf>
    <xf numFmtId="0" fontId="10" fillId="0" borderId="0"/>
    <xf numFmtId="0" fontId="76" fillId="0" borderId="0" applyNumberForma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38" fillId="0" borderId="37" applyNumberFormat="0" applyFill="0" applyAlignment="0" applyProtection="0"/>
    <xf numFmtId="0" fontId="10" fillId="0" borderId="0"/>
    <xf numFmtId="0" fontId="10" fillId="0" borderId="0"/>
    <xf numFmtId="0" fontId="10" fillId="0" borderId="0"/>
    <xf numFmtId="0" fontId="39" fillId="0" borderId="38" applyNumberFormat="0" applyFill="0" applyAlignment="0" applyProtection="0"/>
    <xf numFmtId="0" fontId="10" fillId="0" borderId="0"/>
    <xf numFmtId="0" fontId="10" fillId="0" borderId="0"/>
    <xf numFmtId="0" fontId="10" fillId="0" borderId="0"/>
    <xf numFmtId="0" fontId="40" fillId="0" borderId="39"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299" fillId="148" borderId="0">
      <alignment horizontal="centerContinuous"/>
    </xf>
    <xf numFmtId="0" fontId="300" fillId="63" borderId="0" applyNumberFormat="0" applyBorder="0" applyAlignment="0">
      <alignment horizontal="center"/>
    </xf>
    <xf numFmtId="0" fontId="301" fillId="0" borderId="92"/>
    <xf numFmtId="0" fontId="10" fillId="0" borderId="0"/>
    <xf numFmtId="0" fontId="301" fillId="0" borderId="92"/>
    <xf numFmtId="0" fontId="10" fillId="0" borderId="0"/>
    <xf numFmtId="0" fontId="301" fillId="0" borderId="92"/>
    <xf numFmtId="0" fontId="10" fillId="0" borderId="0"/>
    <xf numFmtId="0" fontId="301" fillId="0" borderId="92"/>
    <xf numFmtId="0" fontId="301" fillId="0" borderId="92"/>
    <xf numFmtId="246" fontId="223" fillId="0" borderId="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6" applyNumberFormat="0" applyFill="0" applyAlignment="0" applyProtection="0"/>
    <xf numFmtId="0" fontId="77" fillId="0" borderId="166" applyNumberFormat="0" applyFill="0" applyAlignment="0" applyProtection="0"/>
    <xf numFmtId="0" fontId="77" fillId="0" borderId="166" applyNumberFormat="0" applyFill="0" applyAlignment="0" applyProtection="0"/>
    <xf numFmtId="0" fontId="77"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6" applyNumberFormat="0" applyFill="0" applyAlignment="0" applyProtection="0"/>
    <xf numFmtId="0" fontId="30" fillId="0" borderId="166" applyNumberFormat="0" applyFill="0" applyAlignment="0" applyProtection="0"/>
    <xf numFmtId="3" fontId="179" fillId="0" borderId="120">
      <alignment vertical="center"/>
    </xf>
    <xf numFmtId="0" fontId="30" fillId="0" borderId="16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6" applyNumberFormat="0" applyFill="0" applyAlignment="0" applyProtection="0"/>
    <xf numFmtId="0" fontId="30" fillId="0" borderId="166" applyNumberFormat="0" applyFill="0" applyAlignment="0" applyProtection="0"/>
    <xf numFmtId="0" fontId="2" fillId="0" borderId="0" applyNumberFormat="0" applyFont="0" applyFill="0" applyBorder="0" applyAlignment="0" applyProtection="0"/>
    <xf numFmtId="0" fontId="30" fillId="0" borderId="16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6" applyNumberFormat="0" applyFill="0" applyAlignment="0" applyProtection="0"/>
    <xf numFmtId="0" fontId="30" fillId="0" borderId="166" applyNumberFormat="0" applyFill="0" applyAlignment="0" applyProtection="0"/>
    <xf numFmtId="0" fontId="2" fillId="0" borderId="0" applyNumberFormat="0" applyFont="0" applyFill="0" applyBorder="0" applyAlignment="0" applyProtection="0"/>
    <xf numFmtId="0" fontId="77" fillId="0" borderId="16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6" applyNumberFormat="0" applyFill="0" applyAlignment="0" applyProtection="0"/>
    <xf numFmtId="0" fontId="77" fillId="0" borderId="166" applyNumberFormat="0" applyFill="0" applyAlignment="0" applyProtection="0"/>
    <xf numFmtId="0" fontId="77" fillId="0" borderId="166" applyNumberFormat="0" applyFill="0" applyAlignment="0" applyProtection="0"/>
    <xf numFmtId="0" fontId="2" fillId="0" borderId="0" applyNumberFormat="0" applyFont="0" applyFill="0" applyBorder="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0" fontId="30" fillId="0" borderId="166" applyNumberFormat="0" applyFill="0" applyAlignment="0" applyProtection="0"/>
    <xf numFmtId="38" fontId="171" fillId="0" borderId="167">
      <alignment horizontal="right"/>
    </xf>
    <xf numFmtId="0" fontId="242" fillId="0" borderId="168"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42" fillId="0" borderId="168" applyProtection="0">
      <alignment horizontal="center"/>
    </xf>
    <xf numFmtId="0" fontId="242" fillId="0" borderId="168" applyProtection="0">
      <alignment horizontal="center"/>
    </xf>
    <xf numFmtId="0" fontId="242" fillId="0" borderId="168" applyProtection="0">
      <alignment horizontal="center"/>
    </xf>
    <xf numFmtId="0" fontId="242" fillId="0" borderId="168" applyProtection="0">
      <alignment horizontal="center"/>
    </xf>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99" fillId="69" borderId="0">
      <alignment horizontal="center"/>
    </xf>
    <xf numFmtId="0" fontId="99" fillId="69" borderId="0">
      <alignment horizontal="center"/>
    </xf>
    <xf numFmtId="3" fontId="179" fillId="0" borderId="120">
      <alignment vertical="center"/>
    </xf>
    <xf numFmtId="0" fontId="302" fillId="103" borderId="0" applyNumberFormat="0" applyBorder="0"/>
    <xf numFmtId="0" fontId="155" fillId="0" borderId="169" applyNumberFormat="0" applyFont="0" applyFill="0" applyAlignment="0"/>
    <xf numFmtId="0" fontId="303" fillId="0" borderId="113"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49" fillId="0" borderId="54" applyNumberFormat="0" applyBorder="0">
      <protection locked="0"/>
    </xf>
    <xf numFmtId="37" fontId="304" fillId="110" borderId="0"/>
    <xf numFmtId="37" fontId="130" fillId="149" borderId="109" applyNumberFormat="0" applyAlignment="0" applyProtection="0"/>
    <xf numFmtId="0" fontId="2" fillId="0" borderId="0" applyNumberFormat="0" applyFont="0" applyFill="0" applyBorder="0" applyAlignment="0" applyProtection="0"/>
    <xf numFmtId="37" fontId="130" fillId="149" borderId="109" applyNumberFormat="0" applyAlignment="0" applyProtection="0"/>
    <xf numFmtId="37" fontId="130" fillId="149" borderId="109" applyNumberFormat="0" applyAlignment="0" applyProtection="0"/>
    <xf numFmtId="37" fontId="130" fillId="149" borderId="109" applyNumberFormat="0" applyAlignment="0" applyProtection="0"/>
    <xf numFmtId="37" fontId="130" fillId="149" borderId="109" applyNumberFormat="0" applyAlignment="0" applyProtection="0"/>
    <xf numFmtId="3" fontId="179" fillId="0" borderId="120">
      <alignment vertical="center"/>
    </xf>
    <xf numFmtId="0" fontId="2" fillId="0" borderId="0" applyNumberFormat="0" applyFont="0" applyFill="0" applyBorder="0" applyAlignment="0" applyProtection="0"/>
    <xf numFmtId="0" fontId="118" fillId="0" borderId="0" applyNumberFormat="0" applyFill="0" applyBorder="0" applyAlignment="0" applyProtection="0"/>
    <xf numFmtId="0" fontId="10" fillId="0" borderId="0"/>
    <xf numFmtId="0" fontId="10" fillId="0" borderId="0"/>
    <xf numFmtId="221" fontId="30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06" fillId="0" borderId="96">
      <alignment horizontal="center"/>
    </xf>
    <xf numFmtId="43" fontId="2" fillId="0" borderId="0" applyNumberFormat="0" applyFont="0" applyBorder="0" applyAlignment="0">
      <protection locked="0"/>
    </xf>
    <xf numFmtId="2" fontId="304" fillId="110" borderId="0" applyNumberFormat="0" applyFill="0" applyBorder="0" applyAlignment="0" applyProtection="0"/>
    <xf numFmtId="352" fontId="307" fillId="110" borderId="0" applyNumberFormat="0" applyFill="0" applyBorder="0" applyAlignment="0" applyProtection="0"/>
    <xf numFmtId="37" fontId="308" fillId="109" borderId="0" applyNumberFormat="0" applyFill="0" applyBorder="0" applyAlignment="0"/>
    <xf numFmtId="0" fontId="120" fillId="110"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338" fontId="2" fillId="0" borderId="0"/>
    <xf numFmtId="2" fontId="203" fillId="69" borderId="109"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0" fontId="10" fillId="0" borderId="0"/>
    <xf numFmtId="3" fontId="179" fillId="0" borderId="120">
      <alignment vertical="center"/>
    </xf>
    <xf numFmtId="0" fontId="10" fillId="0" borderId="0"/>
    <xf numFmtId="165" fontId="309" fillId="69" borderId="61">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79" fillId="0" borderId="120">
      <alignment vertical="center"/>
    </xf>
    <xf numFmtId="354" fontId="2" fillId="0" borderId="0" applyFont="0" applyFill="0" applyBorder="0" applyAlignment="0" applyProtection="0"/>
    <xf numFmtId="355" fontId="224" fillId="0" borderId="0">
      <protection locked="0"/>
    </xf>
    <xf numFmtId="0" fontId="10" fillId="0" borderId="0"/>
    <xf numFmtId="0" fontId="10" fillId="0" borderId="0"/>
    <xf numFmtId="0" fontId="10" fillId="0" borderId="0"/>
    <xf numFmtId="0" fontId="24" fillId="64" borderId="35" applyNumberFormat="0" applyAlignment="0" applyProtection="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0" fontId="10" fillId="0" borderId="0"/>
    <xf numFmtId="3" fontId="179" fillId="0" borderId="120">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10" fillId="108"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5" borderId="0">
      <alignment horizontal="right"/>
    </xf>
    <xf numFmtId="0" fontId="311" fillId="74" borderId="9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66" fillId="0" borderId="0">
      <alignment horizontal="center"/>
    </xf>
    <xf numFmtId="0" fontId="10" fillId="0" borderId="0"/>
    <xf numFmtId="3" fontId="179" fillId="0" borderId="120">
      <alignment vertical="center"/>
    </xf>
    <xf numFmtId="0" fontId="279" fillId="0" borderId="0" applyProtection="0">
      <alignment horizontal="center"/>
    </xf>
    <xf numFmtId="0" fontId="10" fillId="0" borderId="0"/>
    <xf numFmtId="3" fontId="179" fillId="0" borderId="120">
      <alignment vertical="center"/>
    </xf>
    <xf numFmtId="0" fontId="2" fillId="0" borderId="0" applyNumberFormat="0" applyFont="0" applyFill="0" applyBorder="0" applyAlignment="0" applyProtection="0"/>
    <xf numFmtId="0" fontId="312" fillId="0" borderId="0" applyProtection="0">
      <alignment horizontal="center"/>
    </xf>
    <xf numFmtId="0" fontId="10" fillId="0" borderId="0"/>
    <xf numFmtId="3" fontId="179" fillId="0" borderId="120">
      <alignment vertical="center"/>
    </xf>
    <xf numFmtId="0" fontId="45" fillId="0" borderId="0" applyNumberFormat="0" applyFill="0" applyBorder="0" applyProtection="0">
      <alignment horizontal="left"/>
    </xf>
    <xf numFmtId="331" fontId="130" fillId="0" borderId="0" applyNumberFormat="0" applyFont="0" applyFill="0" applyBorder="0" applyProtection="0">
      <alignment vertical="top" wrapText="1"/>
    </xf>
    <xf numFmtId="0" fontId="176" fillId="0" borderId="0" applyNumberFormat="0" applyFill="0" applyBorder="0" applyProtection="0">
      <alignment horizontal="right"/>
    </xf>
    <xf numFmtId="0" fontId="149" fillId="0" borderId="0" applyNumberFormat="0" applyFill="0" applyBorder="0" applyProtection="0">
      <alignment horizontal="center"/>
    </xf>
    <xf numFmtId="15" fontId="149" fillId="0" borderId="0" applyFill="0" applyBorder="0" applyProtection="0">
      <alignment horizontal="center"/>
    </xf>
    <xf numFmtId="357" fontId="99" fillId="0" borderId="0"/>
    <xf numFmtId="357" fontId="99" fillId="0" borderId="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10" fillId="0" borderId="0"/>
    <xf numFmtId="3" fontId="179" fillId="0" borderId="120">
      <alignment vertical="center"/>
    </xf>
    <xf numFmtId="0" fontId="45" fillId="0" borderId="170" applyNumberFormat="0"/>
    <xf numFmtId="14" fontId="130" fillId="0" borderId="0" applyFont="0" applyFill="0" applyBorder="0" applyProtection="0"/>
    <xf numFmtId="16" fontId="130" fillId="0" borderId="0" applyFont="0" applyFill="0" applyBorder="0" applyProtection="0"/>
    <xf numFmtId="3" fontId="179" fillId="0" borderId="120">
      <alignment vertical="center"/>
    </xf>
    <xf numFmtId="358" fontId="313" fillId="0" borderId="9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2" fillId="0" borderId="0" applyNumberFormat="0" applyFont="0" applyFill="0" applyBorder="0" applyAlignment="0" applyProtection="0"/>
    <xf numFmtId="0" fontId="10" fillId="0" borderId="0"/>
    <xf numFmtId="3" fontId="179" fillId="0" borderId="120">
      <alignment vertical="center"/>
    </xf>
    <xf numFmtId="0" fontId="10" fillId="0" borderId="0"/>
    <xf numFmtId="0" fontId="10" fillId="0" borderId="0"/>
    <xf numFmtId="0" fontId="10" fillId="0" borderId="0"/>
    <xf numFmtId="0" fontId="10" fillId="0" borderId="0"/>
    <xf numFmtId="3" fontId="179" fillId="0" borderId="120">
      <alignment vertical="center"/>
    </xf>
    <xf numFmtId="0" fontId="18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4" fillId="0" borderId="0" applyNumberFormat="0" applyFont="0" applyBorder="0" applyAlignment="0"/>
    <xf numFmtId="0" fontId="315" fillId="0" borderId="0"/>
    <xf numFmtId="0" fontId="6" fillId="0" borderId="0" applyNumberFormat="0" applyFill="0" applyBorder="0" applyAlignment="0" applyProtection="0">
      <alignment vertical="top"/>
      <protection locked="0"/>
    </xf>
    <xf numFmtId="208" fontId="315" fillId="0" borderId="0" applyFont="0" applyFill="0" applyBorder="0" applyAlignment="0" applyProtection="0"/>
    <xf numFmtId="209" fontId="315" fillId="0" borderId="0" applyFont="0" applyFill="0" applyBorder="0" applyAlignment="0" applyProtection="0"/>
    <xf numFmtId="207" fontId="315" fillId="0" borderId="0" applyFont="0" applyFill="0" applyBorder="0" applyAlignment="0" applyProtection="0"/>
    <xf numFmtId="210" fontId="31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16" fillId="0" borderId="0" applyNumberFormat="0" applyFill="0" applyBorder="0" applyAlignment="0" applyProtection="0"/>
    <xf numFmtId="3" fontId="2" fillId="74" borderId="177" applyFont="0">
      <alignment horizontal="right" vertical="center"/>
      <protection locked="0"/>
    </xf>
    <xf numFmtId="0" fontId="45" fillId="69" borderId="173" applyFont="0" applyBorder="0">
      <alignment horizontal="center" wrapText="1"/>
    </xf>
    <xf numFmtId="0" fontId="117" fillId="69" borderId="176" applyNumberFormat="0" applyFill="0" applyBorder="0" applyAlignment="0" applyProtection="0">
      <alignment horizontal="left"/>
    </xf>
    <xf numFmtId="0" fontId="1" fillId="0" borderId="0"/>
    <xf numFmtId="0" fontId="144" fillId="0" borderId="181"/>
    <xf numFmtId="244" fontId="146" fillId="0" borderId="182"/>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0" fontId="19" fillId="0" borderId="174" applyFont="0" applyFill="0" applyBorder="0" applyAlignment="0"/>
    <xf numFmtId="3" fontId="151" fillId="87" borderId="177" applyNumberFormat="0" applyFont="0" applyAlignment="0"/>
    <xf numFmtId="3" fontId="151" fillId="87" borderId="177" applyNumberFormat="0" applyFont="0" applyAlignment="0"/>
    <xf numFmtId="3" fontId="151" fillId="87" borderId="177" applyNumberFormat="0" applyFont="0" applyAlignment="0"/>
    <xf numFmtId="3" fontId="151" fillId="87" borderId="177" applyNumberFormat="0" applyFont="0" applyAlignment="0"/>
    <xf numFmtId="3" fontId="151" fillId="87" borderId="177" applyNumberFormat="0" applyFont="0" applyAlignment="0"/>
    <xf numFmtId="247"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247" fontId="149" fillId="106" borderId="177" applyNumberFormat="0" applyFill="0" applyBorder="0" applyAlignment="0" applyProtection="0"/>
    <xf numFmtId="0"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0"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247" fontId="149" fillId="106" borderId="177" applyNumberFormat="0" applyFill="0" applyBorder="0" applyAlignment="0" applyProtection="0"/>
    <xf numFmtId="0" fontId="149" fillId="106" borderId="177" applyNumberFormat="0" applyFill="0" applyBorder="0" applyAlignment="0" applyProtection="0"/>
    <xf numFmtId="0" fontId="153" fillId="107" borderId="183" applyNumberFormat="0" applyAlignment="0" applyProtection="0"/>
    <xf numFmtId="0" fontId="153" fillId="107" borderId="183" applyNumberFormat="0" applyAlignment="0" applyProtection="0"/>
    <xf numFmtId="252" fontId="99" fillId="0" borderId="183" applyNumberFormat="0" applyFont="0" applyFill="0" applyAlignment="0">
      <alignment vertical="center"/>
    </xf>
    <xf numFmtId="0" fontId="99" fillId="0" borderId="183" applyNumberFormat="0" applyFont="0" applyFill="0"/>
    <xf numFmtId="0" fontId="99" fillId="0" borderId="183" applyNumberFormat="0" applyFont="0" applyFill="0"/>
    <xf numFmtId="0" fontId="99" fillId="0" borderId="183" applyNumberFormat="0" applyFont="0" applyFill="0"/>
    <xf numFmtId="0" fontId="99" fillId="0" borderId="183" applyNumberFormat="0" applyFont="0" applyFill="0"/>
    <xf numFmtId="0" fontId="99" fillId="0" borderId="183" applyNumberFormat="0" applyFont="0" applyFill="0"/>
    <xf numFmtId="0" fontId="99" fillId="0" borderId="183" applyNumberFormat="0" applyFont="0" applyFill="0"/>
    <xf numFmtId="0" fontId="99" fillId="0" borderId="183" applyNumberFormat="0" applyFont="0" applyFill="0"/>
    <xf numFmtId="0" fontId="99" fillId="0" borderId="183" applyNumberFormat="0" applyFont="0" applyFill="0"/>
    <xf numFmtId="252" fontId="99" fillId="0" borderId="183" applyNumberFormat="0" applyFont="0" applyFill="0" applyAlignment="0">
      <alignment vertical="center"/>
    </xf>
    <xf numFmtId="0" fontId="99" fillId="0" borderId="183" applyNumberFormat="0" applyFont="0" applyFill="0"/>
    <xf numFmtId="252" fontId="99" fillId="0" borderId="183" applyNumberFormat="0" applyFont="0" applyFill="0" applyAlignment="0">
      <alignment vertical="center"/>
    </xf>
    <xf numFmtId="0" fontId="99" fillId="0" borderId="183" applyNumberFormat="0" applyFont="0" applyFill="0"/>
    <xf numFmtId="0" fontId="99" fillId="0" borderId="183" applyNumberFormat="0" applyFont="0" applyFill="0"/>
    <xf numFmtId="0" fontId="99" fillId="0" borderId="183" applyNumberFormat="0" applyFont="0" applyFill="0"/>
    <xf numFmtId="0" fontId="99" fillId="0" borderId="183" applyNumberFormat="0" applyFont="0" applyFill="0"/>
    <xf numFmtId="0" fontId="99" fillId="0" borderId="183" applyNumberFormat="0" applyFont="0" applyFill="0"/>
    <xf numFmtId="0" fontId="99" fillId="0" borderId="183" applyNumberFormat="0" applyFont="0" applyFill="0"/>
    <xf numFmtId="0" fontId="171" fillId="0" borderId="172" applyNumberFormat="0" applyFont="0" applyFill="0" applyAlignment="0" applyProtection="0"/>
    <xf numFmtId="0" fontId="119" fillId="0" borderId="176" applyNumberFormat="0" applyFont="0" applyFill="0" applyAlignment="0" applyProtection="0"/>
    <xf numFmtId="0" fontId="119" fillId="0" borderId="176" applyNumberFormat="0" applyFont="0" applyFill="0" applyAlignment="0" applyProtection="0"/>
    <xf numFmtId="0" fontId="119" fillId="0" borderId="176" applyNumberFormat="0" applyFont="0" applyFill="0" applyAlignment="0" applyProtection="0"/>
    <xf numFmtId="0" fontId="119" fillId="0" borderId="181" applyNumberFormat="0" applyFont="0" applyFill="0" applyAlignment="0" applyProtection="0"/>
    <xf numFmtId="0" fontId="119" fillId="0" borderId="181" applyNumberFormat="0" applyFont="0" applyFill="0" applyAlignment="0" applyProtection="0"/>
    <xf numFmtId="0" fontId="119" fillId="0" borderId="175" applyNumberFormat="0" applyFont="0" applyFill="0" applyAlignment="0" applyProtection="0"/>
    <xf numFmtId="0" fontId="119" fillId="0" borderId="175" applyNumberFormat="0" applyFont="0" applyFill="0" applyAlignment="0" applyProtection="0"/>
    <xf numFmtId="0" fontId="119" fillId="0" borderId="175" applyNumberFormat="0" applyFont="0" applyFill="0" applyAlignment="0" applyProtection="0"/>
    <xf numFmtId="0" fontId="119" fillId="0" borderId="175" applyNumberFormat="0" applyFont="0" applyFill="0" applyAlignment="0" applyProtection="0"/>
    <xf numFmtId="0" fontId="119" fillId="0" borderId="175" applyNumberFormat="0" applyFont="0" applyFill="0" applyAlignment="0" applyProtection="0"/>
    <xf numFmtId="0" fontId="119" fillId="0" borderId="175" applyNumberFormat="0" applyFont="0" applyFill="0" applyAlignment="0" applyProtection="0"/>
    <xf numFmtId="253" fontId="2" fillId="0" borderId="182">
      <alignment horizontal="left"/>
    </xf>
    <xf numFmtId="253" fontId="2" fillId="0" borderId="182">
      <alignment horizontal="left"/>
    </xf>
    <xf numFmtId="253" fontId="2" fillId="0" borderId="182">
      <alignment horizontal="left"/>
    </xf>
    <xf numFmtId="253" fontId="2" fillId="0" borderId="182">
      <alignment horizontal="left"/>
    </xf>
    <xf numFmtId="253" fontId="2" fillId="0" borderId="182">
      <alignment horizontal="left"/>
    </xf>
    <xf numFmtId="253" fontId="2" fillId="0" borderId="182">
      <alignment horizontal="left"/>
    </xf>
    <xf numFmtId="253" fontId="2" fillId="0" borderId="182">
      <alignment horizontal="left"/>
    </xf>
    <xf numFmtId="253" fontId="2" fillId="0" borderId="182">
      <alignment horizontal="left"/>
    </xf>
    <xf numFmtId="3" fontId="45" fillId="41" borderId="176">
      <protection hidden="1"/>
    </xf>
    <xf numFmtId="0" fontId="174" fillId="0" borderId="176" applyBorder="0"/>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vertical="center"/>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3" fontId="176" fillId="69" borderId="177" applyFont="0" applyFill="0" applyProtection="0">
      <alignment horizontal="right"/>
    </xf>
    <xf numFmtId="201" fontId="17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190" fillId="0" borderId="184" applyNumberFormat="0" applyFill="0" applyBorder="0" applyAlignment="0" applyProtection="0">
      <alignment horizontal="center"/>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0" fillId="0" borderId="184" applyNumberFormat="0" applyFill="0" applyBorder="0" applyAlignment="0" applyProtection="0">
      <alignment horizontal="center"/>
      <protection locked="0"/>
    </xf>
    <xf numFmtId="0" fontId="190" fillId="0" borderId="184" applyNumberFormat="0" applyFill="0" applyBorder="0" applyAlignment="0" applyProtection="0">
      <alignment horizontal="center"/>
      <protection locked="0"/>
    </xf>
    <xf numFmtId="0" fontId="190" fillId="0" borderId="184" applyNumberFormat="0" applyFill="0" applyBorder="0" applyAlignment="0" applyProtection="0">
      <alignment horizontal="center"/>
      <protection locked="0"/>
    </xf>
    <xf numFmtId="0" fontId="190" fillId="0" borderId="184" applyNumberFormat="0" applyFill="0" applyBorder="0" applyAlignment="0" applyProtection="0">
      <alignment horizontal="center"/>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191" fillId="0" borderId="184"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32" fillId="0" borderId="0" applyFont="0" applyFill="0" applyBorder="0" applyAlignment="0" applyProtection="0">
      <alignment horizontal="righ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197" fillId="118" borderId="174" applyNumberFormat="0" applyBorder="0">
      <alignment horizontal="left"/>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0"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275" fontId="2" fillId="0" borderId="176" applyFill="0" applyProtection="0">
      <alignment horizontal="centerContinuous"/>
    </xf>
    <xf numFmtId="0" fontId="202" fillId="119" borderId="177" applyNumberFormat="0" applyBorder="0" applyAlignment="0">
      <alignment horizontal="center"/>
      <protection locked="0"/>
    </xf>
    <xf numFmtId="0" fontId="202" fillId="119" borderId="177" applyNumberFormat="0" applyBorder="0" applyAlignment="0">
      <alignment horizontal="center"/>
      <protection locked="0"/>
    </xf>
    <xf numFmtId="3" fontId="203" fillId="120" borderId="184" applyNumberFormat="0" applyBorder="0" applyAlignment="0" applyProtection="0">
      <protection hidden="1"/>
    </xf>
    <xf numFmtId="281" fontId="2" fillId="0" borderId="0" applyFont="0" applyFill="0" applyBorder="0" applyAlignment="0" applyProtection="0"/>
    <xf numFmtId="0" fontId="2" fillId="71" borderId="175" applyNumberFormat="0" applyFont="0" applyAlignment="0" applyProtection="0"/>
    <xf numFmtId="0" fontId="2" fillId="71" borderId="175" applyNumberFormat="0" applyFont="0" applyAlignment="0" applyProtection="0"/>
    <xf numFmtId="0" fontId="2" fillId="71" borderId="175" applyNumberFormat="0" applyFont="0" applyAlignment="0" applyProtection="0"/>
    <xf numFmtId="0" fontId="2" fillId="71" borderId="175" applyNumberFormat="0" applyFont="0" applyAlignment="0" applyProtection="0"/>
    <xf numFmtId="0" fontId="2" fillId="71" borderId="175" applyNumberFormat="0" applyFont="0" applyAlignment="0" applyProtection="0"/>
    <xf numFmtId="0" fontId="2" fillId="0" borderId="175" applyNumberFormat="0" applyFont="0" applyFill="0" applyAlignment="0" applyProtection="0"/>
    <xf numFmtId="0" fontId="2" fillId="0" borderId="175" applyNumberFormat="0" applyFont="0" applyFill="0" applyAlignment="0" applyProtection="0"/>
    <xf numFmtId="0" fontId="2" fillId="0" borderId="175" applyNumberFormat="0" applyFont="0" applyFill="0" applyAlignment="0" applyProtection="0"/>
    <xf numFmtId="0" fontId="2" fillId="0" borderId="175" applyNumberFormat="0" applyFont="0" applyFill="0" applyAlignment="0" applyProtection="0"/>
    <xf numFmtId="0" fontId="2" fillId="0" borderId="175" applyNumberFormat="0" applyFont="0" applyFill="0" applyAlignment="0" applyProtection="0"/>
    <xf numFmtId="0" fontId="45" fillId="112" borderId="179" applyAlignment="0" applyProtection="0"/>
    <xf numFmtId="0" fontId="45" fillId="112" borderId="179" applyAlignment="0" applyProtection="0"/>
    <xf numFmtId="0" fontId="45" fillId="112" borderId="179" applyAlignment="0" applyProtection="0"/>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68" borderId="177" applyNumberFormat="0" applyFont="0" applyBorder="0" applyProtection="0">
      <alignment horizontal="center" vertical="center"/>
    </xf>
    <xf numFmtId="0" fontId="2" fillId="68" borderId="177" applyNumberFormat="0" applyFont="0" applyBorder="0" applyProtection="0">
      <alignment horizontal="center" vertical="center"/>
    </xf>
    <xf numFmtId="0" fontId="2" fillId="68" borderId="177" applyNumberFormat="0" applyFont="0" applyBorder="0" applyProtection="0">
      <alignment horizontal="center" vertical="center"/>
    </xf>
    <xf numFmtId="0" fontId="2" fillId="68" borderId="177" applyNumberFormat="0" applyFont="0" applyBorder="0" applyProtection="0">
      <alignment horizontal="center" vertical="center"/>
    </xf>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68" borderId="177" applyNumberFormat="0" applyFont="0" applyBorder="0" applyAlignment="0" applyProtection="0">
      <alignment horizontal="center"/>
    </xf>
    <xf numFmtId="0" fontId="2" fillId="124" borderId="174" applyNumberFormat="0" applyFont="0" applyBorder="0" applyAlignment="0"/>
    <xf numFmtId="0" fontId="2" fillId="124" borderId="174" applyNumberFormat="0" applyFont="0" applyBorder="0" applyAlignment="0"/>
    <xf numFmtId="0" fontId="2" fillId="124" borderId="174" applyNumberFormat="0" applyFont="0" applyBorder="0" applyAlignment="0"/>
    <xf numFmtId="0" fontId="2" fillId="124" borderId="174" applyNumberFormat="0" applyFont="0" applyBorder="0" applyAlignment="0"/>
    <xf numFmtId="0" fontId="2" fillId="124" borderId="174" applyNumberFormat="0" applyFont="0" applyBorder="0" applyAlignment="0"/>
    <xf numFmtId="0" fontId="41" fillId="125" borderId="173" applyNumberFormat="0" applyFont="0" applyBorder="0" applyAlignment="0">
      <alignment horizontal="centerContinuous"/>
    </xf>
    <xf numFmtId="0" fontId="41" fillId="125" borderId="173" applyNumberFormat="0" applyFont="0" applyBorder="0" applyAlignment="0">
      <alignment horizontal="centerContinuous"/>
    </xf>
    <xf numFmtId="0" fontId="41" fillId="125" borderId="173" applyNumberFormat="0" applyFont="0" applyBorder="0" applyAlignment="0">
      <alignment horizontal="centerContinuous"/>
    </xf>
    <xf numFmtId="0" fontId="41" fillId="125" borderId="173" applyNumberFormat="0" applyFont="0" applyBorder="0" applyAlignment="0">
      <alignment horizontal="centerContinuous"/>
    </xf>
    <xf numFmtId="0" fontId="41" fillId="125" borderId="173" applyNumberFormat="0" applyFont="0" applyBorder="0" applyAlignment="0">
      <alignment horizontal="centerContinuous"/>
    </xf>
    <xf numFmtId="0" fontId="37" fillId="0" borderId="179">
      <alignment horizontal="left" vertical="center"/>
    </xf>
    <xf numFmtId="3" fontId="2" fillId="70" borderId="177" applyFont="0" applyProtection="0">
      <alignment horizontal="right"/>
    </xf>
    <xf numFmtId="3" fontId="2" fillId="70" borderId="177" applyFont="0" applyProtection="0">
      <alignment horizontal="right"/>
    </xf>
    <xf numFmtId="3" fontId="2" fillId="70" borderId="177" applyFont="0" applyProtection="0">
      <alignment horizontal="right"/>
    </xf>
    <xf numFmtId="3" fontId="2" fillId="70" borderId="177" applyFont="0" applyProtection="0">
      <alignment horizontal="right"/>
    </xf>
    <xf numFmtId="3" fontId="2" fillId="70" borderId="177" applyFont="0" applyProtection="0">
      <alignment horizontal="right"/>
    </xf>
    <xf numFmtId="3" fontId="2" fillId="70" borderId="177" applyFont="0" applyProtection="0">
      <alignment horizontal="right"/>
    </xf>
    <xf numFmtId="3" fontId="2" fillId="70" borderId="177" applyFont="0" applyProtection="0">
      <alignment horizontal="right"/>
    </xf>
    <xf numFmtId="3" fontId="2" fillId="70" borderId="177" applyFont="0" applyProtection="0">
      <alignment horizontal="right"/>
    </xf>
    <xf numFmtId="3" fontId="2" fillId="70" borderId="177" applyFont="0" applyProtection="0">
      <alignment horizontal="right"/>
    </xf>
    <xf numFmtId="3"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10"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9" fontId="2" fillId="70" borderId="177" applyFont="0" applyProtection="0">
      <alignment horizontal="righ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70" borderId="173" applyNumberFormat="0" applyFont="0" applyBorder="0" applyAlignment="0" applyProtection="0">
      <alignment horizontal="left"/>
    </xf>
    <xf numFmtId="0" fontId="2" fillId="0" borderId="0" applyNumberFormat="0" applyFont="0" applyFill="0" applyBorder="0" applyAlignment="0" applyProtection="0"/>
    <xf numFmtId="10" fontId="19" fillId="106" borderId="177" applyNumberFormat="0" applyBorder="0" applyAlignment="0" applyProtection="0"/>
    <xf numFmtId="10" fontId="19" fillId="106" borderId="177" applyNumberFormat="0" applyBorder="0" applyAlignment="0" applyProtection="0"/>
    <xf numFmtId="10" fontId="19" fillId="106" borderId="177" applyNumberFormat="0" applyBorder="0" applyAlignment="0" applyProtection="0"/>
    <xf numFmtId="10" fontId="19" fillId="106" borderId="177" applyNumberFormat="0" applyBorder="0" applyAlignment="0" applyProtection="0"/>
    <xf numFmtId="10" fontId="19" fillId="106" borderId="177" applyNumberFormat="0" applyBorder="0" applyAlignment="0" applyProtection="0"/>
    <xf numFmtId="10" fontId="19" fillId="106" borderId="177" applyNumberFormat="0" applyBorder="0" applyAlignment="0" applyProtection="0"/>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0" fontId="241" fillId="0" borderId="182">
      <protection locked="0"/>
    </xf>
    <xf numFmtId="2" fontId="203" fillId="128" borderId="182" applyNumberFormat="0" applyBorder="0" applyAlignment="0" applyProtection="0">
      <alignment horizontal="center"/>
      <protection locked="0"/>
    </xf>
    <xf numFmtId="311" fontId="2" fillId="71" borderId="177" applyFont="0" applyAlignment="0">
      <protection locked="0"/>
    </xf>
    <xf numFmtId="311" fontId="2" fillId="71" borderId="177" applyFont="0" applyAlignment="0">
      <protection locked="0"/>
    </xf>
    <xf numFmtId="311" fontId="2" fillId="71" borderId="177" applyFont="0" applyAlignment="0">
      <protection locked="0"/>
    </xf>
    <xf numFmtId="311" fontId="2" fillId="71" borderId="177" applyFont="0" applyAlignment="0">
      <protection locked="0"/>
    </xf>
    <xf numFmtId="311" fontId="2" fillId="71" borderId="177" applyFont="0" applyAlignment="0">
      <protection locked="0"/>
    </xf>
    <xf numFmtId="311" fontId="2" fillId="71" borderId="177" applyFont="0" applyAlignment="0">
      <protection locked="0"/>
    </xf>
    <xf numFmtId="311" fontId="2" fillId="71" borderId="177" applyFont="0" applyAlignment="0">
      <protection locked="0"/>
    </xf>
    <xf numFmtId="311" fontId="2" fillId="71" borderId="177" applyFont="0" applyAlignment="0">
      <protection locked="0"/>
    </xf>
    <xf numFmtId="311" fontId="2" fillId="71" borderId="177" applyFont="0" applyAlignment="0">
      <protection locked="0"/>
    </xf>
    <xf numFmtId="311" fontId="2" fillId="71" borderId="177" applyFont="0" applyAlignment="0">
      <protection locked="0"/>
    </xf>
    <xf numFmtId="3" fontId="2" fillId="71" borderId="177" applyFont="0">
      <alignment horizontal="right"/>
      <protection locked="0"/>
    </xf>
    <xf numFmtId="3" fontId="2" fillId="71" borderId="177" applyFont="0">
      <alignment horizontal="right"/>
      <protection locked="0"/>
    </xf>
    <xf numFmtId="3" fontId="2" fillId="71" borderId="177" applyFont="0">
      <alignment horizontal="right" vertical="center"/>
      <protection locked="0"/>
    </xf>
    <xf numFmtId="3" fontId="2" fillId="71" borderId="177" applyFont="0">
      <alignment horizontal="right" vertical="center"/>
      <protection locked="0"/>
    </xf>
    <xf numFmtId="3" fontId="2" fillId="71" borderId="177" applyFont="0">
      <alignment horizontal="right" vertical="center"/>
      <protection locked="0"/>
    </xf>
    <xf numFmtId="3" fontId="2" fillId="71" borderId="177" applyFont="0">
      <alignment horizontal="right" vertical="center"/>
      <protection locked="0"/>
    </xf>
    <xf numFmtId="3" fontId="2" fillId="71" borderId="177" applyFont="0">
      <alignment horizontal="right"/>
      <protection locked="0"/>
    </xf>
    <xf numFmtId="3" fontId="2" fillId="71" borderId="177" applyFont="0">
      <alignment horizontal="right"/>
      <protection locked="0"/>
    </xf>
    <xf numFmtId="3" fontId="2" fillId="71" borderId="177" applyFont="0">
      <alignment horizontal="right"/>
      <protection locked="0"/>
    </xf>
    <xf numFmtId="3" fontId="2" fillId="71" borderId="177" applyFont="0">
      <alignment horizontal="right"/>
      <protection locked="0"/>
    </xf>
    <xf numFmtId="3" fontId="2" fillId="71" borderId="177" applyFont="0">
      <alignment horizontal="right"/>
      <protection locked="0"/>
    </xf>
    <xf numFmtId="3" fontId="2" fillId="71" borderId="177" applyFont="0">
      <alignment horizontal="right"/>
      <protection locked="0"/>
    </xf>
    <xf numFmtId="3" fontId="2" fillId="71" borderId="177" applyFont="0">
      <alignment horizontal="right"/>
      <protection locked="0"/>
    </xf>
    <xf numFmtId="3" fontId="2" fillId="71" borderId="177" applyFont="0">
      <alignment horizontal="right"/>
      <protection locked="0"/>
    </xf>
    <xf numFmtId="3"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26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10" fontId="2" fillId="71" borderId="177" applyFont="0">
      <alignment horizontal="right"/>
      <protection locked="0"/>
    </xf>
    <xf numFmtId="9" fontId="2" fillId="71" borderId="184" applyFont="0">
      <alignment horizontal="right"/>
      <protection locked="0"/>
    </xf>
    <xf numFmtId="9" fontId="2" fillId="71" borderId="184" applyFont="0">
      <alignment horizontal="right"/>
      <protection locked="0"/>
    </xf>
    <xf numFmtId="9" fontId="2" fillId="71" borderId="184" applyFont="0">
      <alignment horizontal="right"/>
      <protection locked="0"/>
    </xf>
    <xf numFmtId="9" fontId="2" fillId="71" borderId="184" applyFont="0">
      <alignment horizontal="right"/>
      <protection locked="0"/>
    </xf>
    <xf numFmtId="9" fontId="2" fillId="71" borderId="184" applyFont="0">
      <alignment horizontal="right"/>
      <protection locked="0"/>
    </xf>
    <xf numFmtId="9" fontId="2" fillId="71" borderId="184" applyFont="0">
      <alignment horizontal="right"/>
      <protection locked="0"/>
    </xf>
    <xf numFmtId="9" fontId="2" fillId="71" borderId="184" applyFont="0">
      <alignment horizontal="right"/>
      <protection locked="0"/>
    </xf>
    <xf numFmtId="9" fontId="2" fillId="71" borderId="184" applyFont="0">
      <alignment horizontal="right"/>
      <protection locked="0"/>
    </xf>
    <xf numFmtId="0" fontId="2" fillId="71" borderId="177" applyFont="0">
      <alignment horizontal="center" wrapText="1"/>
      <protection locked="0"/>
    </xf>
    <xf numFmtId="0" fontId="2" fillId="71" borderId="177" applyFont="0">
      <alignment horizontal="center" wrapText="1"/>
      <protection locked="0"/>
    </xf>
    <xf numFmtId="0" fontId="2" fillId="71" borderId="177" applyFont="0">
      <alignment horizontal="center" wrapText="1"/>
      <protection locked="0"/>
    </xf>
    <xf numFmtId="0" fontId="2" fillId="71" borderId="177" applyFont="0">
      <alignment horizontal="center" wrapText="1"/>
      <protection locked="0"/>
    </xf>
    <xf numFmtId="0" fontId="2" fillId="71" borderId="177" applyFont="0">
      <alignment horizontal="center" wrapText="1"/>
      <protection locked="0"/>
    </xf>
    <xf numFmtId="0" fontId="2" fillId="71" borderId="177" applyFont="0">
      <alignment horizontal="center" wrapText="1"/>
      <protection locked="0"/>
    </xf>
    <xf numFmtId="0" fontId="2" fillId="71" borderId="177" applyFont="0">
      <alignment horizontal="center" wrapText="1"/>
      <protection locked="0"/>
    </xf>
    <xf numFmtId="0" fontId="2" fillId="71" borderId="177" applyFont="0">
      <alignment horizontal="center" wrapText="1"/>
      <protection locked="0"/>
    </xf>
    <xf numFmtId="0" fontId="2" fillId="71" borderId="177" applyFont="0">
      <alignment horizontal="center" wrapText="1"/>
      <protection locked="0"/>
    </xf>
    <xf numFmtId="0" fontId="2" fillId="71" borderId="177" applyFont="0">
      <alignment horizontal="center" wrapText="1"/>
      <protection locked="0"/>
    </xf>
    <xf numFmtId="49" fontId="2" fillId="71" borderId="177" applyFont="0" applyAlignment="0">
      <protection locked="0"/>
    </xf>
    <xf numFmtId="49" fontId="2" fillId="71" borderId="177" applyFont="0" applyAlignment="0">
      <protection locked="0"/>
    </xf>
    <xf numFmtId="317" fontId="130" fillId="0" borderId="182" applyBorder="0"/>
    <xf numFmtId="253" fontId="198" fillId="95" borderId="182" applyBorder="0"/>
    <xf numFmtId="10" fontId="9" fillId="129" borderId="174" applyBorder="0">
      <alignment horizontal="center"/>
      <protection locked="0"/>
    </xf>
    <xf numFmtId="10" fontId="9" fillId="129" borderId="174" applyBorder="0">
      <alignment horizontal="center"/>
      <protection locked="0"/>
    </xf>
    <xf numFmtId="10" fontId="9" fillId="129" borderId="174" applyBorder="0">
      <alignment horizontal="center"/>
      <protection locked="0"/>
    </xf>
    <xf numFmtId="10" fontId="9" fillId="129" borderId="174" applyBorder="0">
      <alignment horizontal="center"/>
      <protection locked="0"/>
    </xf>
    <xf numFmtId="10" fontId="9" fillId="129" borderId="174" applyBorder="0">
      <alignment horizontal="center"/>
      <protection locked="0"/>
    </xf>
    <xf numFmtId="2" fontId="203" fillId="106" borderId="177" applyNumberFormat="0" applyBorder="0" applyAlignment="0">
      <protection locked="0"/>
    </xf>
    <xf numFmtId="3" fontId="179" fillId="0" borderId="120">
      <alignment vertical="center"/>
    </xf>
    <xf numFmtId="37" fontId="171" fillId="0" borderId="0" applyNumberFormat="0" applyFill="0" applyAlignment="0"/>
    <xf numFmtId="0" fontId="253" fillId="103" borderId="178">
      <alignment horizontal="center" vertical="top" wrapText="1"/>
    </xf>
    <xf numFmtId="0" fontId="253" fillId="103" borderId="178">
      <alignment horizontal="center" vertical="top" wrapText="1"/>
    </xf>
    <xf numFmtId="0" fontId="253" fillId="103" borderId="178">
      <alignment horizontal="center" vertical="top" wrapText="1"/>
    </xf>
    <xf numFmtId="0" fontId="253" fillId="103" borderId="178">
      <alignment horizontal="center" vertical="top" wrapText="1"/>
    </xf>
    <xf numFmtId="0" fontId="2" fillId="0" borderId="179"/>
    <xf numFmtId="0" fontId="2" fillId="0" borderId="179"/>
    <xf numFmtId="0" fontId="2" fillId="0" borderId="179"/>
    <xf numFmtId="0" fontId="2" fillId="0" borderId="179"/>
    <xf numFmtId="0" fontId="45" fillId="70" borderId="173"/>
    <xf numFmtId="0" fontId="45" fillId="70" borderId="173"/>
    <xf numFmtId="0" fontId="45" fillId="70" borderId="173"/>
    <xf numFmtId="0" fontId="45" fillId="70" borderId="173"/>
    <xf numFmtId="0" fontId="45" fillId="0" borderId="174"/>
    <xf numFmtId="0" fontId="45" fillId="0" borderId="174"/>
    <xf numFmtId="0" fontId="45" fillId="0" borderId="174"/>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0" fontId="253" fillId="131" borderId="178">
      <alignment horizontal="center" vertical="top"/>
    </xf>
    <xf numFmtId="0" fontId="253" fillId="131" borderId="178">
      <alignment horizontal="center" vertical="top"/>
    </xf>
    <xf numFmtId="0" fontId="45" fillId="0" borderId="173"/>
    <xf numFmtId="0" fontId="45" fillId="0" borderId="173"/>
    <xf numFmtId="0" fontId="45" fillId="0" borderId="173"/>
    <xf numFmtId="0" fontId="45" fillId="0" borderId="173"/>
    <xf numFmtId="0" fontId="2" fillId="0" borderId="178"/>
    <xf numFmtId="0" fontId="2" fillId="0" borderId="178"/>
    <xf numFmtId="0" fontId="2" fillId="0" borderId="178"/>
    <xf numFmtId="0" fontId="2" fillId="0" borderId="178"/>
    <xf numFmtId="0" fontId="2" fillId="0" borderId="178"/>
    <xf numFmtId="0" fontId="254" fillId="70" borderId="184"/>
    <xf numFmtId="0" fontId="254" fillId="70" borderId="184"/>
    <xf numFmtId="0" fontId="2" fillId="0" borderId="174">
      <alignment horizontal="center"/>
    </xf>
    <xf numFmtId="0" fontId="2" fillId="0" borderId="174">
      <alignment horizontal="center"/>
    </xf>
    <xf numFmtId="0" fontId="2" fillId="0" borderId="174">
      <alignment horizontal="center"/>
    </xf>
    <xf numFmtId="0" fontId="2" fillId="0" borderId="175">
      <alignment horizontal="center"/>
    </xf>
    <xf numFmtId="0" fontId="2" fillId="0" borderId="175">
      <alignment horizontal="center"/>
    </xf>
    <xf numFmtId="0" fontId="2" fillId="0" borderId="175">
      <alignment horizontal="center"/>
    </xf>
    <xf numFmtId="0" fontId="2" fillId="0" borderId="175">
      <alignment horizontal="center"/>
    </xf>
    <xf numFmtId="0" fontId="2" fillId="0" borderId="180">
      <alignment horizontal="center"/>
    </xf>
    <xf numFmtId="0" fontId="2" fillId="0" borderId="180">
      <alignment horizontal="center"/>
    </xf>
    <xf numFmtId="0" fontId="253" fillId="131" borderId="178">
      <alignment horizontal="center" vertical="top" wrapText="1"/>
    </xf>
    <xf numFmtId="0" fontId="253" fillId="131" borderId="178">
      <alignment horizontal="center" vertical="top" wrapText="1"/>
    </xf>
    <xf numFmtId="0" fontId="253" fillId="131" borderId="178">
      <alignment horizontal="center" vertical="top" wrapText="1"/>
    </xf>
    <xf numFmtId="0" fontId="253" fillId="131" borderId="178">
      <alignment horizontal="center" vertical="top" wrapText="1"/>
    </xf>
    <xf numFmtId="3" fontId="2" fillId="0" borderId="179"/>
    <xf numFmtId="3" fontId="2" fillId="0" borderId="179"/>
    <xf numFmtId="3" fontId="2" fillId="0" borderId="179"/>
    <xf numFmtId="3" fontId="2" fillId="0" borderId="179"/>
    <xf numFmtId="0" fontId="45" fillId="70" borderId="173">
      <alignment horizontal="center"/>
    </xf>
    <xf numFmtId="0" fontId="45" fillId="70" borderId="173">
      <alignment horizontal="center"/>
    </xf>
    <xf numFmtId="0" fontId="45" fillId="70" borderId="173">
      <alignment horizontal="center"/>
    </xf>
    <xf numFmtId="0" fontId="45" fillId="70" borderId="173">
      <alignment horizontal="center"/>
    </xf>
    <xf numFmtId="0" fontId="45" fillId="70" borderId="179">
      <alignment horizontal="center"/>
    </xf>
    <xf numFmtId="0" fontId="45" fillId="70" borderId="179">
      <alignment horizontal="center"/>
    </xf>
    <xf numFmtId="0" fontId="45" fillId="70" borderId="178">
      <alignment horizontal="center"/>
    </xf>
    <xf numFmtId="0" fontId="45" fillId="70" borderId="178">
      <alignment horizontal="center"/>
    </xf>
    <xf numFmtId="0" fontId="45" fillId="70" borderId="178">
      <alignment horizontal="center"/>
    </xf>
    <xf numFmtId="0" fontId="45" fillId="70" borderId="178">
      <alignment horizontal="center"/>
    </xf>
    <xf numFmtId="0" fontId="45" fillId="70" borderId="174">
      <alignment horizontal="left" vertical="top"/>
    </xf>
    <xf numFmtId="0" fontId="45" fillId="70" borderId="174">
      <alignment horizontal="left" vertical="top"/>
    </xf>
    <xf numFmtId="0" fontId="45" fillId="70" borderId="174">
      <alignment horizontal="left" vertical="top"/>
    </xf>
    <xf numFmtId="0" fontId="253" fillId="131" borderId="179">
      <alignment horizontal="center" vertical="center"/>
    </xf>
    <xf numFmtId="0" fontId="253" fillId="131" borderId="179">
      <alignment horizontal="center" vertical="center"/>
    </xf>
    <xf numFmtId="0" fontId="253" fillId="131" borderId="178">
      <alignment horizontal="center" vertical="center"/>
    </xf>
    <xf numFmtId="0" fontId="253" fillId="131" borderId="178">
      <alignment horizontal="center" vertical="center"/>
    </xf>
    <xf numFmtId="0" fontId="253" fillId="131" borderId="178">
      <alignment horizontal="center" vertical="center"/>
    </xf>
    <xf numFmtId="0" fontId="253" fillId="131" borderId="178">
      <alignment horizontal="center" vertical="center"/>
    </xf>
    <xf numFmtId="0" fontId="253" fillId="103" borderId="173">
      <alignment horizontal="center" vertical="center"/>
    </xf>
    <xf numFmtId="0" fontId="253" fillId="103" borderId="173">
      <alignment horizontal="center" vertical="center"/>
    </xf>
    <xf numFmtId="0" fontId="253" fillId="103" borderId="173">
      <alignment horizontal="center" vertical="center"/>
    </xf>
    <xf numFmtId="0" fontId="253" fillId="103" borderId="173">
      <alignment horizontal="center" vertical="center"/>
    </xf>
    <xf numFmtId="0" fontId="253" fillId="103" borderId="179">
      <alignment horizontal="center" vertical="center"/>
    </xf>
    <xf numFmtId="0" fontId="253" fillId="103" borderId="179">
      <alignment horizontal="center" vertical="center"/>
    </xf>
    <xf numFmtId="0" fontId="253" fillId="103" borderId="178">
      <alignment horizontal="center" vertical="center"/>
    </xf>
    <xf numFmtId="0" fontId="253" fillId="103" borderId="178">
      <alignment horizontal="center" vertical="center"/>
    </xf>
    <xf numFmtId="0" fontId="253" fillId="103" borderId="178">
      <alignment horizontal="center" vertical="center"/>
    </xf>
    <xf numFmtId="0" fontId="253" fillId="103" borderId="178">
      <alignment horizontal="center" vertical="center"/>
    </xf>
    <xf numFmtId="0" fontId="2" fillId="0" borderId="175"/>
    <xf numFmtId="0" fontId="2" fillId="0" borderId="175"/>
    <xf numFmtId="0" fontId="2" fillId="0" borderId="175"/>
    <xf numFmtId="0" fontId="2" fillId="0" borderId="175"/>
    <xf numFmtId="0" fontId="2" fillId="0" borderId="180"/>
    <xf numFmtId="0" fontId="2" fillId="0" borderId="180"/>
    <xf numFmtId="0" fontId="2" fillId="0" borderId="0" applyNumberFormat="0" applyFont="0" applyFill="0" applyBorder="0" applyAlignment="0" applyProtection="0"/>
    <xf numFmtId="0" fontId="256" fillId="0" borderId="182"/>
    <xf numFmtId="3" fontId="2" fillId="74" borderId="177">
      <alignment horizontal="right"/>
      <protection locked="0"/>
    </xf>
    <xf numFmtId="3" fontId="2" fillId="74" borderId="177">
      <alignment horizontal="right"/>
      <protection locked="0"/>
    </xf>
    <xf numFmtId="3" fontId="2" fillId="74" borderId="177">
      <alignment horizontal="right"/>
      <protection locked="0"/>
    </xf>
    <xf numFmtId="3" fontId="2" fillId="74" borderId="177">
      <alignment horizontal="right"/>
      <protection locked="0"/>
    </xf>
    <xf numFmtId="3" fontId="2" fillId="74" borderId="177">
      <alignment horizontal="right"/>
      <protection locked="0"/>
    </xf>
    <xf numFmtId="3" fontId="2" fillId="74" borderId="177">
      <alignment horizontal="right"/>
      <protection locked="0"/>
    </xf>
    <xf numFmtId="3" fontId="2" fillId="74" borderId="177">
      <alignment horizontal="right"/>
      <protection locked="0"/>
    </xf>
    <xf numFmtId="3" fontId="2" fillId="74" borderId="177">
      <alignment horizontal="right"/>
      <protection locked="0"/>
    </xf>
    <xf numFmtId="3" fontId="2" fillId="74" borderId="177">
      <alignment horizontal="right"/>
      <protection locked="0"/>
    </xf>
    <xf numFmtId="3" fontId="2" fillId="74" borderId="177">
      <alignment horizontal="right"/>
      <protection locked="0"/>
    </xf>
    <xf numFmtId="260" fontId="2" fillId="74" borderId="177">
      <alignment horizontal="right"/>
      <protection locked="0"/>
    </xf>
    <xf numFmtId="260" fontId="2" fillId="74" borderId="177">
      <alignment horizontal="right"/>
      <protection locked="0"/>
    </xf>
    <xf numFmtId="260" fontId="2" fillId="74" borderId="177">
      <alignment horizontal="right"/>
      <protection locked="0"/>
    </xf>
    <xf numFmtId="260" fontId="2" fillId="74" borderId="177">
      <alignment horizontal="right"/>
      <protection locked="0"/>
    </xf>
    <xf numFmtId="260" fontId="2" fillId="74" borderId="177">
      <alignment horizontal="right"/>
      <protection locked="0"/>
    </xf>
    <xf numFmtId="260" fontId="2" fillId="74" borderId="177">
      <alignment horizontal="right"/>
      <protection locked="0"/>
    </xf>
    <xf numFmtId="260" fontId="2" fillId="74" borderId="177">
      <alignment horizontal="right"/>
      <protection locked="0"/>
    </xf>
    <xf numFmtId="260" fontId="2" fillId="74" borderId="177">
      <alignment horizontal="right"/>
      <protection locked="0"/>
    </xf>
    <xf numFmtId="260" fontId="2" fillId="74" borderId="177">
      <alignment horizontal="right"/>
      <protection locked="0"/>
    </xf>
    <xf numFmtId="260" fontId="2" fillId="74" borderId="177">
      <alignment horizontal="right"/>
      <protection locked="0"/>
    </xf>
    <xf numFmtId="10" fontId="2" fillId="74" borderId="177" applyFont="0">
      <alignment horizontal="right"/>
      <protection locked="0"/>
    </xf>
    <xf numFmtId="10" fontId="2" fillId="74" borderId="177" applyFont="0">
      <alignment horizontal="right"/>
      <protection locked="0"/>
    </xf>
    <xf numFmtId="10" fontId="2" fillId="74" borderId="177" applyFont="0">
      <alignment horizontal="right"/>
      <protection locked="0"/>
    </xf>
    <xf numFmtId="10" fontId="2" fillId="74" borderId="177" applyFont="0">
      <alignment horizontal="right"/>
      <protection locked="0"/>
    </xf>
    <xf numFmtId="10" fontId="2" fillId="74" borderId="177" applyFont="0">
      <alignment horizontal="right"/>
      <protection locked="0"/>
    </xf>
    <xf numFmtId="10" fontId="2" fillId="74" borderId="177" applyFont="0">
      <alignment horizontal="right"/>
      <protection locked="0"/>
    </xf>
    <xf numFmtId="10" fontId="2" fillId="74" borderId="177" applyFont="0">
      <alignment horizontal="right"/>
      <protection locked="0"/>
    </xf>
    <xf numFmtId="10" fontId="2" fillId="74" borderId="177" applyFont="0">
      <alignment horizontal="right"/>
      <protection locked="0"/>
    </xf>
    <xf numFmtId="10" fontId="2" fillId="74" borderId="177" applyFont="0">
      <alignment horizontal="right"/>
      <protection locked="0"/>
    </xf>
    <xf numFmtId="10" fontId="2" fillId="74" borderId="177" applyFont="0">
      <alignment horizontal="right"/>
      <protection locked="0"/>
    </xf>
    <xf numFmtId="9" fontId="2" fillId="74" borderId="177">
      <alignment horizontal="right"/>
      <protection locked="0"/>
    </xf>
    <xf numFmtId="9" fontId="2" fillId="74" borderId="177">
      <alignment horizontal="right"/>
      <protection locked="0"/>
    </xf>
    <xf numFmtId="9" fontId="2" fillId="74" borderId="177">
      <alignment horizontal="right"/>
      <protection locked="0"/>
    </xf>
    <xf numFmtId="9" fontId="2" fillId="74" borderId="177">
      <alignment horizontal="right"/>
      <protection locked="0"/>
    </xf>
    <xf numFmtId="9" fontId="2" fillId="74" borderId="177">
      <alignment horizontal="right"/>
      <protection locked="0"/>
    </xf>
    <xf numFmtId="9" fontId="2" fillId="74" borderId="177">
      <alignment horizontal="right"/>
      <protection locked="0"/>
    </xf>
    <xf numFmtId="9" fontId="2" fillId="74" borderId="177">
      <alignment horizontal="right"/>
      <protection locked="0"/>
    </xf>
    <xf numFmtId="9" fontId="2" fillId="74" borderId="177">
      <alignment horizontal="right"/>
      <protection locked="0"/>
    </xf>
    <xf numFmtId="9" fontId="2" fillId="74" borderId="177">
      <alignment horizontal="right"/>
      <protection locked="0"/>
    </xf>
    <xf numFmtId="9" fontId="2" fillId="74" borderId="177">
      <alignment horizontal="right"/>
      <protection locked="0"/>
    </xf>
    <xf numFmtId="331" fontId="2" fillId="74" borderId="177" applyFont="0">
      <alignment horizontal="right" vertical="center"/>
      <protection locked="0"/>
    </xf>
    <xf numFmtId="331" fontId="2" fillId="74" borderId="177" applyFont="0">
      <alignment horizontal="right" vertical="center"/>
      <protection locked="0"/>
    </xf>
    <xf numFmtId="331" fontId="2" fillId="74" borderId="177" applyFont="0">
      <alignment horizontal="right" vertical="center"/>
      <protection locked="0"/>
    </xf>
    <xf numFmtId="331" fontId="2" fillId="74" borderId="177" applyFont="0">
      <alignment horizontal="right" vertical="center"/>
      <protection locked="0"/>
    </xf>
    <xf numFmtId="331" fontId="2" fillId="74" borderId="177" applyFont="0">
      <alignment horizontal="right" vertical="center"/>
      <protection locked="0"/>
    </xf>
    <xf numFmtId="0" fontId="2" fillId="74" borderId="177">
      <alignment horizontal="center" wrapText="1"/>
    </xf>
    <xf numFmtId="0" fontId="2" fillId="74" borderId="177">
      <alignment horizontal="center" wrapText="1"/>
    </xf>
    <xf numFmtId="0" fontId="2" fillId="74" borderId="177">
      <alignment horizontal="center" wrapText="1"/>
    </xf>
    <xf numFmtId="0" fontId="2" fillId="74" borderId="177">
      <alignment horizontal="center" wrapText="1"/>
    </xf>
    <xf numFmtId="0" fontId="2" fillId="74" borderId="177">
      <alignment horizontal="center" wrapText="1"/>
    </xf>
    <xf numFmtId="0" fontId="2" fillId="74" borderId="177">
      <alignment horizontal="center" wrapText="1"/>
    </xf>
    <xf numFmtId="0" fontId="2" fillId="74" borderId="177">
      <alignment horizontal="center" wrapText="1"/>
    </xf>
    <xf numFmtId="0" fontId="2" fillId="74" borderId="177">
      <alignment horizontal="center" wrapText="1"/>
    </xf>
    <xf numFmtId="0" fontId="2" fillId="74" borderId="177">
      <alignment horizontal="center" wrapText="1"/>
    </xf>
    <xf numFmtId="0" fontId="2" fillId="74" borderId="177">
      <alignment horizontal="center" wrapText="1"/>
    </xf>
    <xf numFmtId="0" fontId="2" fillId="74" borderId="177" applyNumberFormat="0" applyFont="0">
      <alignment horizontal="center" wrapText="1"/>
      <protection locked="0"/>
    </xf>
    <xf numFmtId="0" fontId="2" fillId="74" borderId="177" applyNumberFormat="0" applyFont="0">
      <alignment horizontal="center" wrapText="1"/>
      <protection locked="0"/>
    </xf>
    <xf numFmtId="0" fontId="2" fillId="74" borderId="177" applyNumberFormat="0" applyFont="0">
      <alignment horizontal="center" wrapText="1"/>
      <protection locked="0"/>
    </xf>
    <xf numFmtId="0" fontId="2" fillId="74" borderId="177" applyNumberFormat="0" applyFont="0">
      <alignment horizontal="center" wrapText="1"/>
      <protection locked="0"/>
    </xf>
    <xf numFmtId="0" fontId="2" fillId="74" borderId="177" applyNumberFormat="0" applyFont="0">
      <alignment horizontal="center" wrapText="1"/>
      <protection locked="0"/>
    </xf>
    <xf numFmtId="0" fontId="2" fillId="74" borderId="177" applyNumberFormat="0" applyFont="0">
      <alignment horizontal="center" wrapText="1"/>
      <protection locked="0"/>
    </xf>
    <xf numFmtId="0" fontId="2" fillId="74" borderId="177" applyNumberFormat="0" applyFont="0">
      <alignment horizontal="center" wrapText="1"/>
      <protection locked="0"/>
    </xf>
    <xf numFmtId="0" fontId="2" fillId="74" borderId="177" applyNumberFormat="0" applyFont="0">
      <alignment horizontal="center" wrapText="1"/>
      <protection locked="0"/>
    </xf>
    <xf numFmtId="0" fontId="2" fillId="74" borderId="177" applyNumberFormat="0" applyFont="0">
      <alignment horizontal="center" wrapText="1"/>
      <protection locked="0"/>
    </xf>
    <xf numFmtId="0" fontId="2" fillId="74" borderId="177" applyNumberFormat="0" applyFont="0">
      <alignment horizontal="center" wrapText="1"/>
      <protection locked="0"/>
    </xf>
    <xf numFmtId="173" fontId="203" fillId="133" borderId="182" applyNumberFormat="0" applyBorder="0" applyAlignment="0" applyProtection="0">
      <alignment horizontal="center"/>
      <protection hidden="1"/>
    </xf>
    <xf numFmtId="3" fontId="257" fillId="57" borderId="177" applyNumberFormat="0" applyBorder="0" applyAlignment="0" applyProtection="0">
      <protection hidden="1"/>
    </xf>
    <xf numFmtId="3" fontId="258" fillId="134" borderId="184" applyNumberFormat="0" applyBorder="0" applyAlignment="0" applyProtection="0">
      <protection hidden="1"/>
    </xf>
    <xf numFmtId="0" fontId="19" fillId="130" borderId="182" applyNumberFormat="0" applyFont="0" applyBorder="0" applyAlignment="0" applyProtection="0">
      <alignment horizontal="center"/>
    </xf>
    <xf numFmtId="0" fontId="19" fillId="130" borderId="182" applyNumberFormat="0" applyFont="0" applyBorder="0" applyAlignment="0" applyProtection="0">
      <alignment horizontal="center"/>
    </xf>
    <xf numFmtId="0" fontId="19" fillId="95" borderId="182" applyNumberFormat="0" applyFont="0" applyBorder="0" applyAlignment="0" applyProtection="0">
      <alignment horizontal="center"/>
    </xf>
    <xf numFmtId="0" fontId="19" fillId="95" borderId="182" applyNumberFormat="0" applyFont="0" applyBorder="0" applyAlignment="0" applyProtection="0">
      <alignment horizontal="center"/>
    </xf>
    <xf numFmtId="0" fontId="130" fillId="0" borderId="185" applyNumberFormat="0" applyAlignment="0" applyProtection="0"/>
    <xf numFmtId="0" fontId="10" fillId="0" borderId="0"/>
    <xf numFmtId="0" fontId="46" fillId="69" borderId="176">
      <alignment horizontal="center"/>
    </xf>
    <xf numFmtId="0" fontId="41" fillId="0" borderId="172">
      <alignment horizontal="center"/>
    </xf>
    <xf numFmtId="0" fontId="45" fillId="91" borderId="176" applyNumberFormat="0" applyBorder="0" applyAlignment="0"/>
    <xf numFmtId="3" fontId="2" fillId="94" borderId="177" applyFont="0">
      <alignment horizontal="right" vertical="center"/>
      <protection locked="0"/>
    </xf>
    <xf numFmtId="3" fontId="2" fillId="94" borderId="177" applyFont="0">
      <alignment horizontal="right" vertical="center"/>
      <protection locked="0"/>
    </xf>
    <xf numFmtId="3" fontId="2" fillId="94" borderId="177" applyFont="0">
      <alignment horizontal="right" vertical="center"/>
      <protection locked="0"/>
    </xf>
    <xf numFmtId="3" fontId="2" fillId="94" borderId="177" applyFont="0">
      <alignment horizontal="right" vertical="center"/>
      <protection locked="0"/>
    </xf>
    <xf numFmtId="3" fontId="2" fillId="94" borderId="177" applyFont="0">
      <alignment horizontal="right" vertical="center"/>
      <protection locked="0"/>
    </xf>
    <xf numFmtId="0" fontId="267" fillId="45" borderId="177"/>
    <xf numFmtId="0" fontId="2" fillId="0" borderId="186">
      <alignment vertical="center"/>
    </xf>
    <xf numFmtId="4" fontId="29" fillId="137" borderId="187" applyNumberFormat="0" applyProtection="0">
      <alignment horizontal="left" vertical="center" indent="1"/>
    </xf>
    <xf numFmtId="4" fontId="29" fillId="137" borderId="187" applyNumberFormat="0" applyProtection="0">
      <alignment horizontal="left" vertical="center" indent="1"/>
    </xf>
    <xf numFmtId="4" fontId="29" fillId="137" borderId="187" applyNumberFormat="0" applyProtection="0">
      <alignment horizontal="left" vertical="center" indent="1"/>
    </xf>
    <xf numFmtId="4" fontId="29" fillId="137" borderId="187" applyNumberFormat="0" applyProtection="0">
      <alignment horizontal="left" vertical="center" indent="1"/>
    </xf>
    <xf numFmtId="4" fontId="29" fillId="137" borderId="187" applyNumberFormat="0" applyProtection="0">
      <alignment horizontal="left" vertical="center" indent="1"/>
    </xf>
    <xf numFmtId="347" fontId="2" fillId="69" borderId="177">
      <alignment horizontal="center"/>
    </xf>
    <xf numFmtId="347" fontId="2" fillId="69" borderId="177">
      <alignment horizontal="center"/>
    </xf>
    <xf numFmtId="347" fontId="2" fillId="69" borderId="177">
      <alignment horizontal="center"/>
    </xf>
    <xf numFmtId="347" fontId="2" fillId="69" borderId="177">
      <alignment horizontal="center"/>
    </xf>
    <xf numFmtId="347" fontId="2" fillId="69" borderId="177">
      <alignment horizontal="center"/>
    </xf>
    <xf numFmtId="347" fontId="2" fillId="69" borderId="177">
      <alignment horizontal="center"/>
    </xf>
    <xf numFmtId="347" fontId="2" fillId="69" borderId="177">
      <alignment horizontal="center"/>
    </xf>
    <xf numFmtId="347" fontId="2" fillId="69" borderId="177">
      <alignment horizontal="center"/>
    </xf>
    <xf numFmtId="347" fontId="2" fillId="69" borderId="177">
      <alignment horizontal="center"/>
    </xf>
    <xf numFmtId="347" fontId="2" fillId="69" borderId="177">
      <alignment horizontal="center"/>
    </xf>
    <xf numFmtId="3" fontId="2" fillId="69" borderId="177" applyFont="0">
      <alignment horizontal="right"/>
    </xf>
    <xf numFmtId="3" fontId="2" fillId="69" borderId="177" applyFont="0">
      <alignment horizontal="right"/>
    </xf>
    <xf numFmtId="3" fontId="2" fillId="69" borderId="177" applyFont="0">
      <alignment horizontal="right" vertical="center"/>
    </xf>
    <xf numFmtId="3" fontId="2" fillId="69" borderId="177" applyFont="0">
      <alignment horizontal="right" vertical="center"/>
    </xf>
    <xf numFmtId="3" fontId="2" fillId="69" borderId="177" applyFont="0">
      <alignment horizontal="right" vertical="center"/>
    </xf>
    <xf numFmtId="3" fontId="2" fillId="69" borderId="177" applyFont="0">
      <alignment horizontal="right" vertical="center"/>
    </xf>
    <xf numFmtId="3" fontId="2" fillId="69" borderId="177" applyFont="0">
      <alignment horizontal="right"/>
    </xf>
    <xf numFmtId="3" fontId="2" fillId="69" borderId="177" applyFont="0">
      <alignment horizontal="right"/>
    </xf>
    <xf numFmtId="3" fontId="2" fillId="69" borderId="177" applyFont="0">
      <alignment horizontal="right"/>
    </xf>
    <xf numFmtId="3" fontId="2" fillId="69" borderId="177" applyFont="0">
      <alignment horizontal="right"/>
    </xf>
    <xf numFmtId="3" fontId="2" fillId="69" borderId="177" applyFont="0">
      <alignment horizontal="right"/>
    </xf>
    <xf numFmtId="3" fontId="2" fillId="69" borderId="177" applyFont="0">
      <alignment horizontal="right"/>
    </xf>
    <xf numFmtId="3" fontId="2" fillId="69" borderId="177" applyFont="0">
      <alignment horizontal="right"/>
    </xf>
    <xf numFmtId="3" fontId="2" fillId="69" borderId="177" applyFont="0">
      <alignment horizontal="right"/>
    </xf>
    <xf numFmtId="3" fontId="2" fillId="69" borderId="177" applyFont="0">
      <alignment horizontal="right"/>
    </xf>
    <xf numFmtId="187" fontId="2" fillId="69" borderId="177" applyFont="0">
      <alignment horizontal="right"/>
    </xf>
    <xf numFmtId="187" fontId="2" fillId="69" borderId="177" applyFont="0">
      <alignment horizontal="right"/>
    </xf>
    <xf numFmtId="187" fontId="2" fillId="69" borderId="177" applyFont="0">
      <alignment horizontal="right"/>
    </xf>
    <xf numFmtId="187" fontId="2" fillId="69" borderId="177" applyFont="0">
      <alignment horizontal="right"/>
    </xf>
    <xf numFmtId="187" fontId="2" fillId="69" borderId="177" applyFont="0">
      <alignment horizontal="right"/>
    </xf>
    <xf numFmtId="187" fontId="2" fillId="69" borderId="177" applyFont="0">
      <alignment horizontal="right"/>
    </xf>
    <xf numFmtId="187" fontId="2" fillId="69" borderId="177" applyFont="0">
      <alignment horizontal="right"/>
    </xf>
    <xf numFmtId="187" fontId="2" fillId="69" borderId="177" applyFont="0">
      <alignment horizontal="right"/>
    </xf>
    <xf numFmtId="187" fontId="2" fillId="69" borderId="177" applyFont="0">
      <alignment horizontal="right"/>
    </xf>
    <xf numFmtId="187" fontId="2" fillId="69" borderId="177" applyFont="0">
      <alignment horizontal="right"/>
    </xf>
    <xf numFmtId="260" fontId="2" fillId="69" borderId="177" applyFont="0">
      <alignment horizontal="right"/>
    </xf>
    <xf numFmtId="260" fontId="2" fillId="69" borderId="177" applyFont="0">
      <alignment horizontal="right"/>
    </xf>
    <xf numFmtId="260" fontId="2" fillId="69" borderId="177" applyFont="0">
      <alignment horizontal="right"/>
    </xf>
    <xf numFmtId="260" fontId="2" fillId="69" borderId="177" applyFont="0">
      <alignment horizontal="right"/>
    </xf>
    <xf numFmtId="260" fontId="2" fillId="69" borderId="177" applyFont="0">
      <alignment horizontal="right"/>
    </xf>
    <xf numFmtId="260" fontId="2" fillId="69" borderId="177" applyFont="0">
      <alignment horizontal="right"/>
    </xf>
    <xf numFmtId="260" fontId="2" fillId="69" borderId="177" applyFont="0">
      <alignment horizontal="right"/>
    </xf>
    <xf numFmtId="260" fontId="2" fillId="69" borderId="177" applyFont="0">
      <alignment horizontal="right"/>
    </xf>
    <xf numFmtId="260" fontId="2" fillId="69" borderId="177" applyFont="0">
      <alignment horizontal="right"/>
    </xf>
    <xf numFmtId="260" fontId="2" fillId="69" borderId="177" applyFont="0">
      <alignment horizontal="right"/>
    </xf>
    <xf numFmtId="10" fontId="2" fillId="69" borderId="177" applyFont="0">
      <alignment horizontal="right"/>
    </xf>
    <xf numFmtId="10" fontId="2" fillId="69" borderId="177" applyFont="0">
      <alignment horizontal="right"/>
    </xf>
    <xf numFmtId="10" fontId="2" fillId="69" borderId="177" applyFont="0">
      <alignment horizontal="right"/>
    </xf>
    <xf numFmtId="10" fontId="2" fillId="69" borderId="177" applyFont="0">
      <alignment horizontal="right"/>
    </xf>
    <xf numFmtId="10" fontId="2" fillId="69" borderId="177" applyFont="0">
      <alignment horizontal="right"/>
    </xf>
    <xf numFmtId="10" fontId="2" fillId="69" borderId="177" applyFont="0">
      <alignment horizontal="right"/>
    </xf>
    <xf numFmtId="10" fontId="2" fillId="69" borderId="177" applyFont="0">
      <alignment horizontal="right"/>
    </xf>
    <xf numFmtId="10" fontId="2" fillId="69" borderId="177" applyFont="0">
      <alignment horizontal="right"/>
    </xf>
    <xf numFmtId="10" fontId="2" fillId="69" borderId="177" applyFont="0">
      <alignment horizontal="right"/>
    </xf>
    <xf numFmtId="10" fontId="2" fillId="69" borderId="177" applyFont="0">
      <alignment horizontal="right"/>
    </xf>
    <xf numFmtId="9" fontId="2" fillId="69" borderId="177" applyFont="0">
      <alignment horizontal="right"/>
    </xf>
    <xf numFmtId="9" fontId="2" fillId="69" borderId="177" applyFont="0">
      <alignment horizontal="right"/>
    </xf>
    <xf numFmtId="9" fontId="2" fillId="69" borderId="177" applyFont="0">
      <alignment horizontal="right"/>
    </xf>
    <xf numFmtId="9" fontId="2" fillId="69" borderId="177" applyFont="0">
      <alignment horizontal="right"/>
    </xf>
    <xf numFmtId="9" fontId="2" fillId="69" borderId="177" applyFont="0">
      <alignment horizontal="right"/>
    </xf>
    <xf numFmtId="9" fontId="2" fillId="69" borderId="177" applyFont="0">
      <alignment horizontal="right"/>
    </xf>
    <xf numFmtId="9" fontId="2" fillId="69" borderId="177" applyFont="0">
      <alignment horizontal="right"/>
    </xf>
    <xf numFmtId="9" fontId="2" fillId="69" borderId="177" applyFont="0">
      <alignment horizontal="right"/>
    </xf>
    <xf numFmtId="9" fontId="2" fillId="69" borderId="177" applyFont="0">
      <alignment horizontal="right"/>
    </xf>
    <xf numFmtId="9" fontId="2" fillId="69" borderId="177" applyFont="0">
      <alignment horizontal="right"/>
    </xf>
    <xf numFmtId="348" fontId="2" fillId="69" borderId="177" applyFont="0">
      <alignment horizontal="center" wrapText="1"/>
    </xf>
    <xf numFmtId="348" fontId="2" fillId="69" borderId="177" applyFont="0">
      <alignment horizontal="center" wrapText="1"/>
    </xf>
    <xf numFmtId="348" fontId="2" fillId="69" borderId="177" applyFont="0">
      <alignment horizontal="center" wrapText="1"/>
    </xf>
    <xf numFmtId="348" fontId="2" fillId="69" borderId="177" applyFont="0">
      <alignment horizontal="center" wrapText="1"/>
    </xf>
    <xf numFmtId="348" fontId="2" fillId="69" borderId="177" applyFont="0">
      <alignment horizontal="center" wrapText="1"/>
    </xf>
    <xf numFmtId="348" fontId="2" fillId="69" borderId="177" applyFont="0">
      <alignment horizontal="center" wrapText="1"/>
    </xf>
    <xf numFmtId="348" fontId="2" fillId="69" borderId="177" applyFont="0">
      <alignment horizontal="center" wrapText="1"/>
    </xf>
    <xf numFmtId="348" fontId="2" fillId="69" borderId="177" applyFont="0">
      <alignment horizontal="center" wrapText="1"/>
    </xf>
    <xf numFmtId="348" fontId="2" fillId="69" borderId="177" applyFont="0">
      <alignment horizontal="center" wrapText="1"/>
    </xf>
    <xf numFmtId="348" fontId="2" fillId="69" borderId="177" applyFont="0">
      <alignment horizontal="center" wrapText="1"/>
    </xf>
    <xf numFmtId="3" fontId="2" fillId="68" borderId="179" applyBorder="0"/>
    <xf numFmtId="3" fontId="2" fillId="68" borderId="179" applyBorder="0"/>
    <xf numFmtId="3" fontId="2" fillId="68" borderId="179" applyBorder="0"/>
    <xf numFmtId="3" fontId="2" fillId="68" borderId="179" applyBorder="0"/>
    <xf numFmtId="3" fontId="2" fillId="68" borderId="179" applyBorder="0"/>
    <xf numFmtId="2" fontId="283" fillId="0" borderId="182" applyNumberFormat="0" applyFill="0" applyBorder="0" applyAlignment="0" applyProtection="0">
      <alignment horizontal="center"/>
      <protection locked="0"/>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0" fontId="130" fillId="0" borderId="177" applyNumberFormat="0" applyFont="0" applyFill="0" applyBorder="0" applyAlignment="0">
      <protection hidden="1"/>
    </xf>
    <xf numFmtId="1" fontId="2" fillId="143" borderId="177" applyFont="0">
      <alignment horizontal="right"/>
    </xf>
    <xf numFmtId="1" fontId="2" fillId="143" borderId="177" applyFont="0">
      <alignment horizontal="right"/>
    </xf>
    <xf numFmtId="1" fontId="2" fillId="143" borderId="177" applyFont="0">
      <alignment horizontal="right"/>
    </xf>
    <xf numFmtId="1" fontId="2" fillId="143" borderId="177" applyFont="0">
      <alignment horizontal="right"/>
    </xf>
    <xf numFmtId="1" fontId="2" fillId="143" borderId="177" applyFont="0">
      <alignment horizontal="right"/>
    </xf>
    <xf numFmtId="1" fontId="2" fillId="143" borderId="177" applyFont="0">
      <alignment horizontal="right"/>
    </xf>
    <xf numFmtId="1" fontId="2" fillId="143" borderId="177" applyFont="0">
      <alignment horizontal="right"/>
    </xf>
    <xf numFmtId="1" fontId="2" fillId="143" borderId="177" applyFont="0">
      <alignment horizontal="right"/>
    </xf>
    <xf numFmtId="1" fontId="2" fillId="143" borderId="177" applyFont="0">
      <alignment horizontal="right"/>
    </xf>
    <xf numFmtId="1" fontId="2" fillId="143" borderId="177" applyFont="0">
      <alignment horizontal="right"/>
    </xf>
    <xf numFmtId="304" fontId="2" fillId="143" borderId="177" applyFont="0"/>
    <xf numFmtId="304" fontId="2" fillId="143" borderId="177" applyFont="0"/>
    <xf numFmtId="304" fontId="2" fillId="143" borderId="177" applyFont="0"/>
    <xf numFmtId="304" fontId="2" fillId="143" borderId="177" applyFont="0"/>
    <xf numFmtId="304" fontId="2" fillId="143" borderId="177" applyFont="0"/>
    <xf numFmtId="304" fontId="2" fillId="143" borderId="177" applyFont="0"/>
    <xf numFmtId="304" fontId="2" fillId="143" borderId="177" applyFont="0"/>
    <xf numFmtId="304" fontId="2" fillId="143" borderId="177" applyFont="0"/>
    <xf numFmtId="304" fontId="2" fillId="143" borderId="177" applyFont="0"/>
    <xf numFmtId="304" fontId="2" fillId="143" borderId="177" applyFont="0"/>
    <xf numFmtId="9" fontId="2" fillId="143" borderId="177" applyFont="0">
      <alignment horizontal="right"/>
    </xf>
    <xf numFmtId="9" fontId="2" fillId="143" borderId="177" applyFont="0">
      <alignment horizontal="right"/>
    </xf>
    <xf numFmtId="9" fontId="2" fillId="143" borderId="177" applyFont="0">
      <alignment horizontal="right"/>
    </xf>
    <xf numFmtId="9" fontId="2" fillId="143" borderId="177" applyFont="0">
      <alignment horizontal="right"/>
    </xf>
    <xf numFmtId="9" fontId="2" fillId="143" borderId="177" applyFont="0">
      <alignment horizontal="right"/>
    </xf>
    <xf numFmtId="9" fontId="2" fillId="143" borderId="177" applyFont="0">
      <alignment horizontal="right"/>
    </xf>
    <xf numFmtId="9" fontId="2" fillId="143" borderId="177" applyFont="0">
      <alignment horizontal="right"/>
    </xf>
    <xf numFmtId="9" fontId="2" fillId="143" borderId="177" applyFont="0">
      <alignment horizontal="right"/>
    </xf>
    <xf numFmtId="9" fontId="2" fillId="143" borderId="177" applyFont="0">
      <alignment horizontal="right"/>
    </xf>
    <xf numFmtId="9" fontId="2" fillId="143" borderId="177" applyFont="0">
      <alignment horizontal="right"/>
    </xf>
    <xf numFmtId="331" fontId="2" fillId="143" borderId="177" applyFont="0">
      <alignment horizontal="right"/>
    </xf>
    <xf numFmtId="331" fontId="2" fillId="143" borderId="177" applyFont="0">
      <alignment horizontal="right"/>
    </xf>
    <xf numFmtId="331" fontId="2" fillId="143" borderId="177" applyFont="0">
      <alignment horizontal="right"/>
    </xf>
    <xf numFmtId="331" fontId="2" fillId="143" borderId="177" applyFont="0">
      <alignment horizontal="right"/>
    </xf>
    <xf numFmtId="331" fontId="2" fillId="143" borderId="177" applyFont="0">
      <alignment horizontal="right"/>
    </xf>
    <xf numFmtId="331" fontId="2" fillId="143" borderId="177" applyFont="0">
      <alignment horizontal="right"/>
    </xf>
    <xf numFmtId="331" fontId="2" fillId="143" borderId="177" applyFont="0">
      <alignment horizontal="right"/>
    </xf>
    <xf numFmtId="331" fontId="2" fillId="143" borderId="177" applyFont="0">
      <alignment horizontal="right"/>
    </xf>
    <xf numFmtId="331" fontId="2" fillId="143" borderId="177" applyFont="0">
      <alignment horizontal="right"/>
    </xf>
    <xf numFmtId="331" fontId="2" fillId="143" borderId="177" applyFont="0">
      <alignment horizontal="right"/>
    </xf>
    <xf numFmtId="10" fontId="2" fillId="143" borderId="177" applyFont="0">
      <alignment horizontal="right"/>
    </xf>
    <xf numFmtId="10" fontId="2" fillId="143" borderId="177" applyFont="0">
      <alignment horizontal="right"/>
    </xf>
    <xf numFmtId="10" fontId="2" fillId="143" borderId="177" applyFont="0">
      <alignment horizontal="right"/>
    </xf>
    <xf numFmtId="10" fontId="2" fillId="143" borderId="177" applyFont="0">
      <alignment horizontal="right"/>
    </xf>
    <xf numFmtId="10" fontId="2" fillId="143" borderId="177" applyFont="0">
      <alignment horizontal="right"/>
    </xf>
    <xf numFmtId="10" fontId="2" fillId="143" borderId="177" applyFont="0">
      <alignment horizontal="right"/>
    </xf>
    <xf numFmtId="10" fontId="2" fillId="143" borderId="177" applyFont="0">
      <alignment horizontal="right"/>
    </xf>
    <xf numFmtId="10" fontId="2" fillId="143" borderId="177" applyFont="0">
      <alignment horizontal="right"/>
    </xf>
    <xf numFmtId="10" fontId="2" fillId="143" borderId="177" applyFont="0">
      <alignment horizontal="right"/>
    </xf>
    <xf numFmtId="10" fontId="2" fillId="143" borderId="177" applyFont="0">
      <alignment horizontal="right"/>
    </xf>
    <xf numFmtId="0" fontId="2" fillId="143" borderId="177" applyFont="0">
      <alignment horizontal="center" wrapText="1"/>
    </xf>
    <xf numFmtId="0" fontId="2" fillId="143" borderId="177" applyFont="0">
      <alignment horizontal="center" wrapText="1"/>
    </xf>
    <xf numFmtId="0" fontId="2" fillId="143" borderId="177" applyFont="0">
      <alignment horizontal="center" wrapText="1"/>
    </xf>
    <xf numFmtId="0" fontId="2" fillId="143" borderId="177" applyFont="0">
      <alignment horizontal="center" wrapText="1"/>
    </xf>
    <xf numFmtId="0" fontId="2" fillId="143" borderId="177" applyFont="0">
      <alignment horizontal="center" wrapText="1"/>
    </xf>
    <xf numFmtId="0" fontId="2" fillId="143" borderId="177" applyFont="0">
      <alignment horizontal="center" wrapText="1"/>
    </xf>
    <xf numFmtId="0" fontId="2" fillId="143" borderId="177" applyFont="0">
      <alignment horizontal="center" wrapText="1"/>
    </xf>
    <xf numFmtId="0" fontId="2" fillId="143" borderId="177" applyFont="0">
      <alignment horizontal="center" wrapText="1"/>
    </xf>
    <xf numFmtId="0" fontId="2" fillId="143" borderId="177" applyFont="0">
      <alignment horizontal="center" wrapText="1"/>
    </xf>
    <xf numFmtId="0" fontId="2" fillId="143" borderId="177" applyFont="0">
      <alignment horizontal="center" wrapText="1"/>
    </xf>
    <xf numFmtId="49" fontId="2" fillId="143" borderId="177" applyFont="0"/>
    <xf numFmtId="49" fontId="2" fillId="143" borderId="177" applyFont="0"/>
    <xf numFmtId="304" fontId="2" fillId="144" borderId="177" applyFont="0"/>
    <xf numFmtId="304" fontId="2" fillId="144" borderId="177" applyFont="0"/>
    <xf numFmtId="304" fontId="2" fillId="144" borderId="177" applyFont="0"/>
    <xf numFmtId="304" fontId="2" fillId="144" borderId="177" applyFont="0"/>
    <xf numFmtId="304" fontId="2" fillId="144" borderId="177" applyFont="0"/>
    <xf numFmtId="304" fontId="2" fillId="144" borderId="177" applyFont="0"/>
    <xf numFmtId="304" fontId="2" fillId="144" borderId="177" applyFont="0"/>
    <xf numFmtId="304" fontId="2" fillId="144" borderId="177" applyFont="0"/>
    <xf numFmtId="304" fontId="2" fillId="144" borderId="177" applyFont="0"/>
    <xf numFmtId="304" fontId="2" fillId="144" borderId="177" applyFont="0"/>
    <xf numFmtId="9" fontId="2" fillId="144" borderId="177" applyFont="0">
      <alignment horizontal="right"/>
    </xf>
    <xf numFmtId="9" fontId="2" fillId="144" borderId="177" applyFont="0">
      <alignment horizontal="right"/>
    </xf>
    <xf numFmtId="9" fontId="2" fillId="144" borderId="177" applyFont="0">
      <alignment horizontal="right"/>
    </xf>
    <xf numFmtId="9" fontId="2" fillId="144" borderId="177" applyFont="0">
      <alignment horizontal="right"/>
    </xf>
    <xf numFmtId="9" fontId="2" fillId="144" borderId="177" applyFont="0">
      <alignment horizontal="right"/>
    </xf>
    <xf numFmtId="9" fontId="2" fillId="144" borderId="177" applyFont="0">
      <alignment horizontal="right"/>
    </xf>
    <xf numFmtId="9" fontId="2" fillId="144" borderId="177" applyFont="0">
      <alignment horizontal="right"/>
    </xf>
    <xf numFmtId="9" fontId="2" fillId="144" borderId="177" applyFont="0">
      <alignment horizontal="right"/>
    </xf>
    <xf numFmtId="9" fontId="2" fillId="144" borderId="177" applyFont="0">
      <alignment horizontal="right"/>
    </xf>
    <xf numFmtId="9" fontId="2" fillId="144" borderId="177" applyFont="0">
      <alignment horizontal="right"/>
    </xf>
    <xf numFmtId="311" fontId="2" fillId="145" borderId="177">
      <alignment vertical="center"/>
    </xf>
    <xf numFmtId="311" fontId="2" fillId="145" borderId="177">
      <alignment vertical="center"/>
    </xf>
    <xf numFmtId="311" fontId="2" fillId="145" borderId="177">
      <alignment vertical="center"/>
    </xf>
    <xf numFmtId="311" fontId="2" fillId="145" borderId="177">
      <alignment vertical="center"/>
    </xf>
    <xf numFmtId="311" fontId="2" fillId="145" borderId="177">
      <alignment vertical="center"/>
    </xf>
    <xf numFmtId="304" fontId="2" fillId="92" borderId="177" applyFont="0">
      <alignment horizontal="right"/>
    </xf>
    <xf numFmtId="304" fontId="2" fillId="92" borderId="177" applyFont="0">
      <alignment horizontal="right"/>
    </xf>
    <xf numFmtId="304" fontId="2" fillId="92" borderId="177" applyFont="0">
      <alignment horizontal="right"/>
    </xf>
    <xf numFmtId="304" fontId="2" fillId="92" borderId="177" applyFont="0">
      <alignment horizontal="right"/>
    </xf>
    <xf numFmtId="304" fontId="2" fillId="92" borderId="177" applyFont="0">
      <alignment horizontal="right"/>
    </xf>
    <xf numFmtId="304" fontId="2" fillId="92" borderId="177" applyFont="0">
      <alignment horizontal="right"/>
    </xf>
    <xf numFmtId="304" fontId="2" fillId="92" borderId="177" applyFont="0">
      <alignment horizontal="right"/>
    </xf>
    <xf numFmtId="304" fontId="2" fillId="92" borderId="177" applyFont="0">
      <alignment horizontal="right"/>
    </xf>
    <xf numFmtId="304" fontId="2" fillId="92" borderId="177" applyFont="0">
      <alignment horizontal="right"/>
    </xf>
    <xf numFmtId="304" fontId="2" fillId="92" borderId="177" applyFont="0">
      <alignment horizontal="right"/>
    </xf>
    <xf numFmtId="1" fontId="2" fillId="92" borderId="177" applyFont="0">
      <alignment horizontal="right"/>
    </xf>
    <xf numFmtId="1" fontId="2" fillId="92" borderId="177" applyFont="0">
      <alignment horizontal="right"/>
    </xf>
    <xf numFmtId="1" fontId="2" fillId="92" borderId="177" applyFont="0">
      <alignment horizontal="right"/>
    </xf>
    <xf numFmtId="1" fontId="2" fillId="92" borderId="177" applyFont="0">
      <alignment horizontal="right"/>
    </xf>
    <xf numFmtId="1" fontId="2" fillId="92" borderId="177" applyFont="0">
      <alignment horizontal="right"/>
    </xf>
    <xf numFmtId="1" fontId="2" fillId="92" borderId="177" applyFont="0">
      <alignment horizontal="right"/>
    </xf>
    <xf numFmtId="1" fontId="2" fillId="92" borderId="177" applyFont="0">
      <alignment horizontal="right"/>
    </xf>
    <xf numFmtId="1" fontId="2" fillId="92" borderId="177" applyFont="0">
      <alignment horizontal="right"/>
    </xf>
    <xf numFmtId="1" fontId="2" fillId="92" borderId="177" applyFont="0">
      <alignment horizontal="right"/>
    </xf>
    <xf numFmtId="1" fontId="2" fillId="92" borderId="177" applyFont="0">
      <alignment horizontal="right"/>
    </xf>
    <xf numFmtId="304" fontId="2" fillId="92" borderId="177" applyFont="0"/>
    <xf numFmtId="304" fontId="2" fillId="92" borderId="177" applyFont="0"/>
    <xf numFmtId="304" fontId="2" fillId="92" borderId="177" applyFont="0"/>
    <xf numFmtId="304" fontId="2" fillId="92" borderId="177" applyFont="0"/>
    <xf numFmtId="304" fontId="2" fillId="92" borderId="177" applyFont="0"/>
    <xf numFmtId="304" fontId="2" fillId="92" borderId="177" applyFont="0"/>
    <xf numFmtId="304" fontId="2" fillId="92" borderId="177" applyFont="0"/>
    <xf numFmtId="304" fontId="2" fillId="92" borderId="177" applyFont="0"/>
    <xf numFmtId="304" fontId="2" fillId="92" borderId="177" applyFont="0"/>
    <xf numFmtId="304" fontId="2" fillId="92" borderId="177" applyFont="0"/>
    <xf numFmtId="260" fontId="2" fillId="92" borderId="177" applyFont="0"/>
    <xf numFmtId="260" fontId="2" fillId="92" borderId="177" applyFont="0"/>
    <xf numFmtId="260" fontId="2" fillId="92" borderId="177" applyFont="0"/>
    <xf numFmtId="260" fontId="2" fillId="92" borderId="177" applyFont="0"/>
    <xf numFmtId="260" fontId="2" fillId="92" borderId="177" applyFont="0"/>
    <xf numFmtId="260" fontId="2" fillId="92" borderId="177" applyFont="0"/>
    <xf numFmtId="260" fontId="2" fillId="92" borderId="177" applyFont="0"/>
    <xf numFmtId="260" fontId="2" fillId="92" borderId="177" applyFont="0"/>
    <xf numFmtId="260" fontId="2" fillId="92" borderId="177" applyFont="0"/>
    <xf numFmtId="260" fontId="2" fillId="92" borderId="177" applyFont="0"/>
    <xf numFmtId="10" fontId="2" fillId="92" borderId="177" applyFont="0">
      <alignment horizontal="right"/>
    </xf>
    <xf numFmtId="10" fontId="2" fillId="92" borderId="177" applyFont="0">
      <alignment horizontal="right"/>
    </xf>
    <xf numFmtId="10" fontId="2" fillId="92" borderId="177" applyFont="0">
      <alignment horizontal="right"/>
    </xf>
    <xf numFmtId="10" fontId="2" fillId="92" borderId="177" applyFont="0">
      <alignment horizontal="right"/>
    </xf>
    <xf numFmtId="10" fontId="2" fillId="92" borderId="177" applyFont="0">
      <alignment horizontal="right"/>
    </xf>
    <xf numFmtId="10" fontId="2" fillId="92" borderId="177" applyFont="0">
      <alignment horizontal="right"/>
    </xf>
    <xf numFmtId="10" fontId="2" fillId="92" borderId="177" applyFont="0">
      <alignment horizontal="right"/>
    </xf>
    <xf numFmtId="10" fontId="2" fillId="92" borderId="177" applyFont="0">
      <alignment horizontal="right"/>
    </xf>
    <xf numFmtId="10" fontId="2" fillId="92" borderId="177" applyFont="0">
      <alignment horizontal="right"/>
    </xf>
    <xf numFmtId="10" fontId="2" fillId="92" borderId="177" applyFont="0">
      <alignment horizontal="right"/>
    </xf>
    <xf numFmtId="9" fontId="2" fillId="92" borderId="177" applyFont="0">
      <alignment horizontal="right"/>
    </xf>
    <xf numFmtId="9" fontId="2" fillId="92" borderId="177" applyFont="0">
      <alignment horizontal="right"/>
    </xf>
    <xf numFmtId="9" fontId="2" fillId="92" borderId="177" applyFont="0">
      <alignment horizontal="right"/>
    </xf>
    <xf numFmtId="9" fontId="2" fillId="92" borderId="177" applyFont="0">
      <alignment horizontal="right"/>
    </xf>
    <xf numFmtId="9" fontId="2" fillId="92" borderId="177" applyFont="0">
      <alignment horizontal="right"/>
    </xf>
    <xf numFmtId="9" fontId="2" fillId="92" borderId="177" applyFont="0">
      <alignment horizontal="right"/>
    </xf>
    <xf numFmtId="9" fontId="2" fillId="92" borderId="177" applyFont="0">
      <alignment horizontal="right"/>
    </xf>
    <xf numFmtId="9" fontId="2" fillId="92" borderId="177" applyFont="0">
      <alignment horizontal="right"/>
    </xf>
    <xf numFmtId="9" fontId="2" fillId="92" borderId="177" applyFont="0">
      <alignment horizontal="right"/>
    </xf>
    <xf numFmtId="9" fontId="2" fillId="92" borderId="177" applyFont="0">
      <alignment horizontal="right"/>
    </xf>
    <xf numFmtId="331" fontId="2" fillId="92" borderId="177" applyFont="0">
      <alignment horizontal="right"/>
    </xf>
    <xf numFmtId="331" fontId="2" fillId="92" borderId="177" applyFont="0">
      <alignment horizontal="right"/>
    </xf>
    <xf numFmtId="331" fontId="2" fillId="92" borderId="177" applyFont="0">
      <alignment horizontal="right"/>
    </xf>
    <xf numFmtId="331" fontId="2" fillId="92" borderId="177" applyFont="0">
      <alignment horizontal="right"/>
    </xf>
    <xf numFmtId="331" fontId="2" fillId="92" borderId="177" applyFont="0">
      <alignment horizontal="right"/>
    </xf>
    <xf numFmtId="331" fontId="2" fillId="92" borderId="177" applyFont="0">
      <alignment horizontal="right"/>
    </xf>
    <xf numFmtId="331" fontId="2" fillId="92" borderId="177" applyFont="0">
      <alignment horizontal="right"/>
    </xf>
    <xf numFmtId="331" fontId="2" fillId="92" borderId="177" applyFont="0">
      <alignment horizontal="right"/>
    </xf>
    <xf numFmtId="331" fontId="2" fillId="92" borderId="177" applyFont="0">
      <alignment horizontal="right"/>
    </xf>
    <xf numFmtId="331" fontId="2" fillId="92" borderId="177"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0" fontId="2" fillId="92" borderId="177" applyFont="0">
      <alignment horizontal="center" wrapText="1"/>
      <protection locked="0"/>
    </xf>
    <xf numFmtId="0" fontId="2" fillId="92" borderId="177" applyFont="0">
      <alignment horizontal="center" wrapText="1"/>
      <protection locked="0"/>
    </xf>
    <xf numFmtId="0" fontId="2" fillId="92" borderId="177" applyFont="0">
      <alignment horizontal="center" wrapText="1"/>
      <protection locked="0"/>
    </xf>
    <xf numFmtId="0" fontId="2" fillId="92" borderId="177" applyFont="0">
      <alignment horizontal="center" wrapText="1"/>
      <protection locked="0"/>
    </xf>
    <xf numFmtId="0" fontId="2" fillId="92" borderId="177" applyFont="0">
      <alignment horizontal="center" wrapText="1"/>
      <protection locked="0"/>
    </xf>
    <xf numFmtId="0" fontId="2" fillId="92" borderId="177" applyFont="0">
      <alignment horizontal="center" wrapText="1"/>
      <protection locked="0"/>
    </xf>
    <xf numFmtId="0" fontId="2" fillId="92" borderId="177" applyFont="0">
      <alignment horizontal="center" wrapText="1"/>
      <protection locked="0"/>
    </xf>
    <xf numFmtId="0" fontId="2" fillId="92" borderId="177" applyFont="0">
      <alignment horizontal="center" wrapText="1"/>
      <protection locked="0"/>
    </xf>
    <xf numFmtId="0" fontId="2" fillId="92" borderId="177" applyFont="0">
      <alignment horizontal="center" wrapText="1"/>
      <protection locked="0"/>
    </xf>
    <xf numFmtId="0" fontId="2" fillId="92" borderId="177" applyFont="0">
      <alignment horizontal="center" wrapText="1"/>
      <protection locked="0"/>
    </xf>
    <xf numFmtId="49" fontId="2" fillId="92" borderId="177" applyFont="0"/>
    <xf numFmtId="49" fontId="2" fillId="92" borderId="177" applyFont="0"/>
    <xf numFmtId="0" fontId="290" fillId="0" borderId="179" applyNumberFormat="0" applyProtection="0">
      <alignment horizontal="left" vertical="top"/>
    </xf>
    <xf numFmtId="0" fontId="290" fillId="0" borderId="179" applyNumberFormat="0" applyProtection="0">
      <alignment horizontal="left" vertical="top"/>
    </xf>
    <xf numFmtId="0" fontId="290" fillId="0" borderId="179" applyNumberFormat="0" applyProtection="0">
      <alignment horizontal="left" vertical="top"/>
    </xf>
    <xf numFmtId="0" fontId="290" fillId="0" borderId="179" applyNumberFormat="0" applyProtection="0">
      <alignment horizontal="right" vertical="top"/>
    </xf>
    <xf numFmtId="0" fontId="290" fillId="0" borderId="179" applyNumberFormat="0" applyProtection="0">
      <alignment horizontal="right" vertical="top"/>
    </xf>
    <xf numFmtId="0" fontId="290" fillId="0" borderId="179" applyNumberFormat="0" applyProtection="0">
      <alignment horizontal="right" vertical="top"/>
    </xf>
    <xf numFmtId="0" fontId="290" fillId="0" borderId="179" applyNumberFormat="0" applyProtection="0">
      <alignment horizontal="right" vertical="top"/>
    </xf>
    <xf numFmtId="0" fontId="290" fillId="0" borderId="179" applyNumberFormat="0" applyProtection="0">
      <alignment horizontal="right" vertical="top"/>
    </xf>
    <xf numFmtId="0" fontId="287" fillId="0" borderId="179" applyNumberFormat="0" applyFill="0" applyAlignment="0" applyProtection="0"/>
    <xf numFmtId="0" fontId="287" fillId="0" borderId="179" applyNumberFormat="0" applyFill="0" applyAlignment="0" applyProtection="0"/>
    <xf numFmtId="0" fontId="287" fillId="0" borderId="179" applyNumberFormat="0" applyFill="0" applyAlignment="0" applyProtection="0"/>
    <xf numFmtId="0" fontId="287" fillId="0" borderId="179" applyNumberFormat="0" applyFill="0" applyAlignment="0" applyProtection="0"/>
    <xf numFmtId="0" fontId="287" fillId="0" borderId="179" applyNumberFormat="0" applyFill="0" applyAlignment="0" applyProtection="0"/>
    <xf numFmtId="0" fontId="286" fillId="0" borderId="175" applyNumberFormat="0" applyFont="0" applyFill="0" applyAlignment="0" applyProtection="0">
      <alignment horizontal="left" vertical="top"/>
    </xf>
    <xf numFmtId="0" fontId="286" fillId="0" borderId="175" applyNumberFormat="0" applyFont="0" applyFill="0" applyAlignment="0" applyProtection="0">
      <alignment horizontal="left" vertical="top"/>
    </xf>
    <xf numFmtId="0" fontId="286" fillId="0" borderId="175" applyNumberFormat="0" applyFont="0" applyFill="0" applyAlignment="0" applyProtection="0">
      <alignment horizontal="left" vertical="top"/>
    </xf>
    <xf numFmtId="0" fontId="286" fillId="0" borderId="175" applyNumberFormat="0" applyFont="0" applyFill="0" applyAlignment="0" applyProtection="0">
      <alignment horizontal="left" vertical="top"/>
    </xf>
    <xf numFmtId="0" fontId="286" fillId="0" borderId="175" applyNumberFormat="0" applyFont="0" applyFill="0" applyAlignment="0" applyProtection="0">
      <alignment horizontal="left" vertical="top"/>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 fillId="0" borderId="177">
      <alignment vertical="center" wrapText="1"/>
    </xf>
    <xf numFmtId="0" fontId="225" fillId="0" borderId="176" applyFill="0" applyBorder="0" applyProtection="0">
      <alignment horizontal="left" vertical="top"/>
    </xf>
    <xf numFmtId="0" fontId="155" fillId="130" borderId="188" applyNumberFormat="0" applyFont="0">
      <alignment horizontal="center" vertical="center"/>
    </xf>
    <xf numFmtId="350" fontId="45" fillId="68" borderId="184" applyNumberFormat="0" applyBorder="0" applyAlignment="0">
      <alignment horizontal="right"/>
    </xf>
    <xf numFmtId="0" fontId="301" fillId="0" borderId="174"/>
    <xf numFmtId="0" fontId="301" fillId="0" borderId="174"/>
    <xf numFmtId="0" fontId="301" fillId="0" borderId="174"/>
    <xf numFmtId="0" fontId="301" fillId="0" borderId="174"/>
    <xf numFmtId="0" fontId="301" fillId="0" borderId="174"/>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0" fontId="242" fillId="0" borderId="189" applyProtection="0">
      <alignment horizontal="center"/>
    </xf>
    <xf numFmtId="0" fontId="242" fillId="0" borderId="189" applyProtection="0">
      <alignment horizontal="center"/>
    </xf>
    <xf numFmtId="0" fontId="242" fillId="0" borderId="189" applyProtection="0">
      <alignment horizontal="center"/>
    </xf>
    <xf numFmtId="0" fontId="242" fillId="0" borderId="189" applyProtection="0">
      <alignment horizontal="center"/>
    </xf>
    <xf numFmtId="0" fontId="242" fillId="0" borderId="189" applyProtection="0">
      <alignment horizontal="center"/>
    </xf>
    <xf numFmtId="0" fontId="303" fillId="0" borderId="184" applyNumberFormat="0" applyFill="0" applyBorder="0" applyAlignment="0" applyProtection="0">
      <alignment horizontal="center"/>
      <protection locked="0"/>
    </xf>
    <xf numFmtId="37" fontId="130" fillId="149" borderId="177" applyNumberFormat="0" applyAlignment="0" applyProtection="0"/>
    <xf numFmtId="37" fontId="130" fillId="149" borderId="177" applyNumberFormat="0" applyAlignment="0" applyProtection="0"/>
    <xf numFmtId="37" fontId="130" fillId="149" borderId="177" applyNumberFormat="0" applyAlignment="0" applyProtection="0"/>
    <xf numFmtId="37" fontId="130" fillId="149" borderId="177" applyNumberFormat="0" applyAlignment="0" applyProtection="0"/>
    <xf numFmtId="37" fontId="130" fillId="149" borderId="177" applyNumberFormat="0" applyAlignment="0" applyProtection="0"/>
    <xf numFmtId="0" fontId="2" fillId="0" borderId="175" applyNumberFormat="0" applyFont="0" applyFill="0" applyAlignment="0" applyProtection="0"/>
    <xf numFmtId="0" fontId="2" fillId="0" borderId="175" applyNumberFormat="0" applyFont="0" applyFill="0" applyAlignment="0" applyProtection="0"/>
    <xf numFmtId="0" fontId="2" fillId="0" borderId="175" applyNumberFormat="0" applyFont="0" applyFill="0" applyAlignment="0" applyProtection="0"/>
    <xf numFmtId="0" fontId="2" fillId="0" borderId="175" applyNumberFormat="0" applyFont="0" applyFill="0" applyAlignment="0" applyProtection="0"/>
    <xf numFmtId="0" fontId="2" fillId="0" borderId="175" applyNumberFormat="0" applyFont="0" applyFill="0" applyAlignment="0" applyProtection="0"/>
    <xf numFmtId="2" fontId="203" fillId="69" borderId="177" applyBorder="0" applyAlignment="0"/>
    <xf numFmtId="165" fontId="309" fillId="69" borderId="176">
      <alignment horizontal="center"/>
    </xf>
    <xf numFmtId="0" fontId="316" fillId="0" borderId="0" applyNumberFormat="0" applyFill="0" applyBorder="0" applyAlignment="0" applyProtection="0"/>
    <xf numFmtId="0" fontId="1" fillId="0" borderId="0"/>
    <xf numFmtId="0" fontId="1" fillId="0" borderId="0"/>
  </cellStyleXfs>
  <cellXfs count="835">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6"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6"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84" fillId="0" borderId="15" xfId="0" applyFont="1" applyBorder="1" applyAlignment="1">
      <alignment horizontal="center" vertical="center" wrapText="1"/>
    </xf>
    <xf numFmtId="0" fontId="84" fillId="0" borderId="3" xfId="0" applyFont="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xf numFmtId="0" fontId="85" fillId="0" borderId="0" xfId="0" applyFont="1" applyAlignment="1">
      <alignment wrapText="1"/>
    </xf>
    <xf numFmtId="0" fontId="2" fillId="0" borderId="17" xfId="0" applyFont="1" applyBorder="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46" fillId="0" borderId="0" xfId="11" applyFont="1" applyAlignment="1">
      <alignment horizontal="right"/>
    </xf>
    <xf numFmtId="0" fontId="84" fillId="0" borderId="0" xfId="0" applyFont="1" applyAlignment="1">
      <alignment vertical="center"/>
    </xf>
    <xf numFmtId="0" fontId="84" fillId="0" borderId="15" xfId="0" applyFont="1" applyBorder="1" applyAlignment="1">
      <alignment horizontal="center" vertical="center"/>
    </xf>
    <xf numFmtId="0" fontId="84" fillId="0" borderId="9" xfId="0" applyFont="1" applyBorder="1" applyAlignment="1">
      <alignment wrapText="1"/>
    </xf>
    <xf numFmtId="0" fontId="84" fillId="0" borderId="0" xfId="0" applyFont="1" applyAlignment="1">
      <alignment horizontal="center" vertical="center"/>
    </xf>
    <xf numFmtId="0" fontId="2" fillId="0" borderId="12" xfId="9" applyFont="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6" xfId="2" applyNumberFormat="1" applyFont="1" applyFill="1" applyBorder="1" applyAlignment="1" applyProtection="1">
      <alignment vertical="top"/>
    </xf>
    <xf numFmtId="0" fontId="2" fillId="3" borderId="5" xfId="13" applyFont="1" applyFill="1" applyBorder="1" applyAlignment="1" applyProtection="1">
      <alignment vertical="center" wrapText="1"/>
      <protection locked="0"/>
    </xf>
    <xf numFmtId="191" fontId="2" fillId="3" borderId="16"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6" xfId="2" applyNumberFormat="1" applyFont="1" applyFill="1" applyBorder="1" applyAlignment="1" applyProtection="1">
      <alignment vertical="top" wrapText="1"/>
    </xf>
    <xf numFmtId="0" fontId="2" fillId="3" borderId="5" xfId="13" applyFont="1" applyFill="1" applyBorder="1" applyAlignment="1" applyProtection="1">
      <alignment horizontal="left" vertical="center" wrapText="1"/>
      <protection locked="0"/>
    </xf>
    <xf numFmtId="191" fontId="2" fillId="3" borderId="16"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6"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191" fontId="2" fillId="35" borderId="20" xfId="2" applyNumberFormat="1" applyFont="1" applyFill="1" applyBorder="1" applyAlignment="1" applyProtection="1">
      <alignment vertical="top" wrapText="1"/>
    </xf>
    <xf numFmtId="0" fontId="45" fillId="0" borderId="0" xfId="11" applyFont="1"/>
    <xf numFmtId="167" fontId="84" fillId="0" borderId="51" xfId="0" applyNumberFormat="1" applyFont="1" applyBorder="1" applyAlignment="1">
      <alignment horizontal="center"/>
    </xf>
    <xf numFmtId="167" fontId="84" fillId="0" borderId="52" xfId="0" applyNumberFormat="1" applyFont="1" applyBorder="1" applyAlignment="1">
      <alignment horizontal="center"/>
    </xf>
    <xf numFmtId="167" fontId="84" fillId="0" borderId="53" xfId="0" applyNumberFormat="1" applyFont="1" applyBorder="1" applyAlignment="1">
      <alignment horizontal="center"/>
    </xf>
    <xf numFmtId="0" fontId="84" fillId="0" borderId="15" xfId="0" applyFont="1" applyBorder="1" applyAlignment="1">
      <alignment vertical="center"/>
    </xf>
    <xf numFmtId="191" fontId="84" fillId="0" borderId="3" xfId="0" applyNumberFormat="1" applyFont="1" applyBorder="1"/>
    <xf numFmtId="0" fontId="2" fillId="3" borderId="18" xfId="9" applyFont="1" applyFill="1" applyBorder="1" applyAlignment="1" applyProtection="1">
      <alignment horizontal="left" vertical="center"/>
      <protection locked="0"/>
    </xf>
    <xf numFmtId="0" fontId="45" fillId="3" borderId="19" xfId="16" applyFont="1" applyFill="1" applyBorder="1" applyProtection="1">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ill="1" applyBorder="1" applyAlignment="1" applyProtection="1">
      <alignment horizontal="right" vertical="center"/>
      <protection locked="0"/>
    </xf>
    <xf numFmtId="191" fontId="84" fillId="0" borderId="15" xfId="0" applyNumberFormat="1" applyFont="1" applyBorder="1"/>
    <xf numFmtId="191" fontId="84" fillId="0" borderId="16" xfId="0" applyNumberFormat="1" applyFont="1" applyBorder="1"/>
    <xf numFmtId="191" fontId="84" fillId="35" borderId="47" xfId="0" applyNumberFormat="1" applyFont="1" applyFill="1" applyBorder="1"/>
    <xf numFmtId="0" fontId="45" fillId="3" borderId="20" xfId="16" applyFont="1" applyFill="1" applyBorder="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8" xfId="0" applyNumberFormat="1" applyFont="1" applyFill="1" applyBorder="1"/>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4" xfId="0" applyFont="1" applyBorder="1" applyAlignment="1">
      <alignment wrapText="1"/>
    </xf>
    <xf numFmtId="0" fontId="84" fillId="0" borderId="18" xfId="0" applyFont="1" applyBorder="1"/>
    <xf numFmtId="0" fontId="86" fillId="0" borderId="19" xfId="0" applyFont="1" applyBorder="1"/>
    <xf numFmtId="0" fontId="2" fillId="0" borderId="3" xfId="13" applyFont="1" applyBorder="1" applyAlignment="1" applyProtection="1">
      <alignment horizontal="center" vertical="center" wrapText="1"/>
      <protection locked="0"/>
    </xf>
    <xf numFmtId="0" fontId="45" fillId="0" borderId="22" xfId="0" applyFont="1" applyBorder="1" applyAlignment="1">
      <alignment vertical="center" wrapText="1"/>
    </xf>
    <xf numFmtId="0" fontId="92" fillId="0" borderId="0" xfId="0" applyFont="1" applyAlignment="1">
      <alignment wrapText="1"/>
    </xf>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9" xfId="0" applyFont="1" applyBorder="1" applyAlignment="1">
      <alignment vertical="center" wrapText="1"/>
    </xf>
    <xf numFmtId="191" fontId="86" fillId="35" borderId="19"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191" fontId="84" fillId="35" borderId="14" xfId="0" applyNumberFormat="1" applyFont="1" applyFill="1" applyBorder="1" applyAlignment="1">
      <alignment horizontal="center" vertical="center"/>
    </xf>
    <xf numFmtId="191" fontId="84" fillId="0" borderId="16" xfId="0" applyNumberFormat="1" applyFont="1" applyBorder="1" applyAlignment="1">
      <alignment wrapText="1"/>
    </xf>
    <xf numFmtId="191" fontId="84" fillId="35" borderId="16" xfId="0" applyNumberFormat="1" applyFont="1" applyFill="1" applyBorder="1" applyAlignment="1">
      <alignment horizontal="center" vertical="center" wrapText="1"/>
    </xf>
    <xf numFmtId="191" fontId="84" fillId="35" borderId="20"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Border="1" applyAlignment="1">
      <alignment horizontal="left" vertical="center" wrapText="1" indent="2"/>
    </xf>
    <xf numFmtId="0" fontId="93" fillId="0" borderId="0" xfId="11" applyFont="1"/>
    <xf numFmtId="0" fontId="94"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84" fillId="0" borderId="3"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49" xfId="0" applyFont="1" applyBorder="1"/>
    <xf numFmtId="0" fontId="3" fillId="0" borderId="50"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6" fillId="0" borderId="0" xfId="0" applyFont="1"/>
    <xf numFmtId="0" fontId="3" fillId="0" borderId="54" xfId="0" applyFont="1" applyBorder="1"/>
    <xf numFmtId="191" fontId="84" fillId="0" borderId="17" xfId="0" applyNumberFormat="1" applyFont="1" applyBorder="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6" xfId="0" applyNumberFormat="1" applyFont="1" applyBorder="1"/>
    <xf numFmtId="191" fontId="3" fillId="35" borderId="19" xfId="0" applyNumberFormat="1" applyFont="1" applyFill="1" applyBorder="1"/>
    <xf numFmtId="9" fontId="3" fillId="0" borderId="16" xfId="20950" applyFont="1" applyBorder="1"/>
    <xf numFmtId="9" fontId="3" fillId="35" borderId="20"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19" xfId="0" applyNumberFormat="1" applyFont="1" applyFill="1" applyBorder="1"/>
    <xf numFmtId="0" fontId="84" fillId="0" borderId="59" xfId="0" applyFont="1" applyBorder="1" applyAlignment="1">
      <alignment vertical="center" wrapText="1"/>
    </xf>
    <xf numFmtId="191" fontId="86" fillId="35" borderId="19"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67"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191" fontId="45" fillId="0" borderId="3" xfId="0" applyNumberFormat="1" applyFont="1" applyBorder="1" applyAlignment="1" applyProtection="1">
      <alignment horizontal="right" vertical="center" wrapText="1"/>
      <protection locked="0"/>
    </xf>
    <xf numFmtId="0" fontId="2" fillId="0" borderId="0" xfId="0" applyFont="1" applyAlignment="1">
      <alignment wrapText="1"/>
    </xf>
    <xf numFmtId="0" fontId="84" fillId="0" borderId="71" xfId="0" applyFont="1" applyBorder="1" applyAlignment="1">
      <alignment vertical="center" wrapText="1"/>
    </xf>
    <xf numFmtId="14" fontId="2" fillId="3" borderId="71" xfId="8" quotePrefix="1" applyNumberFormat="1" applyFont="1" applyFill="1" applyBorder="1" applyAlignment="1" applyProtection="1">
      <alignment horizontal="left"/>
      <protection locked="0"/>
    </xf>
    <xf numFmtId="49" fontId="84" fillId="0" borderId="71" xfId="0" applyNumberFormat="1" applyFont="1" applyBorder="1" applyAlignment="1">
      <alignment horizontal="right"/>
    </xf>
    <xf numFmtId="0" fontId="84" fillId="0" borderId="3" xfId="20949" applyFont="1" applyBorder="1" applyAlignment="1">
      <alignment horizontal="left" wrapText="1"/>
    </xf>
    <xf numFmtId="0" fontId="84" fillId="0" borderId="86" xfId="0" applyFont="1" applyBorder="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xf numFmtId="0" fontId="45" fillId="0" borderId="16" xfId="0" applyFont="1" applyBorder="1" applyAlignment="1">
      <alignment horizontal="center" vertical="center" wrapTex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83" xfId="20" applyFont="1" applyBorder="1"/>
    <xf numFmtId="0" fontId="2" fillId="2" borderId="15" xfId="0" applyFont="1" applyFill="1" applyBorder="1" applyAlignment="1">
      <alignment horizontal="right" vertical="center"/>
    </xf>
    <xf numFmtId="0" fontId="45" fillId="0" borderId="15" xfId="0" applyFont="1" applyBorder="1" applyAlignment="1">
      <alignment horizontal="center" vertical="center" wrapText="1"/>
    </xf>
    <xf numFmtId="0" fontId="2" fillId="2" borderId="18" xfId="0" applyFont="1" applyFill="1" applyBorder="1" applyAlignment="1">
      <alignment horizontal="right" vertical="center"/>
    </xf>
    <xf numFmtId="0" fontId="2" fillId="2" borderId="77" xfId="0" applyFont="1" applyFill="1" applyBorder="1" applyAlignment="1">
      <alignment horizontal="right" vertical="center"/>
    </xf>
    <xf numFmtId="0" fontId="2" fillId="0" borderId="84" xfId="0" applyFont="1" applyBorder="1" applyAlignment="1">
      <alignment vertical="center" wrapText="1"/>
    </xf>
    <xf numFmtId="191" fontId="2" fillId="2" borderId="84" xfId="0" applyNumberFormat="1" applyFont="1" applyFill="1" applyBorder="1" applyAlignment="1" applyProtection="1">
      <alignment vertical="center"/>
      <protection locked="0"/>
    </xf>
    <xf numFmtId="191" fontId="87" fillId="2" borderId="84" xfId="0" applyNumberFormat="1" applyFont="1" applyFill="1" applyBorder="1" applyAlignment="1" applyProtection="1">
      <alignment vertical="center"/>
      <protection locked="0"/>
    </xf>
    <xf numFmtId="191" fontId="87" fillId="2" borderId="80" xfId="0" applyNumberFormat="1" applyFont="1" applyFill="1" applyBorder="1" applyAlignment="1" applyProtection="1">
      <alignment vertical="center"/>
      <protection locked="0"/>
    </xf>
    <xf numFmtId="191" fontId="2" fillId="3" borderId="72" xfId="2" applyNumberFormat="1" applyFont="1" applyFill="1" applyBorder="1" applyAlignment="1" applyProtection="1">
      <alignment vertical="top" wrapText="1"/>
      <protection locked="0"/>
    </xf>
    <xf numFmtId="0" fontId="2" fillId="0" borderId="112" xfId="0" applyFont="1" applyBorder="1" applyAlignment="1">
      <alignment horizontal="left" vertical="center" wrapText="1" indent="4"/>
    </xf>
    <xf numFmtId="0" fontId="45" fillId="0" borderId="112" xfId="0" applyFont="1" applyBorder="1" applyAlignment="1">
      <alignment vertical="center" wrapText="1"/>
    </xf>
    <xf numFmtId="0" fontId="2" fillId="0" borderId="109" xfId="0" applyFont="1" applyBorder="1" applyAlignment="1" applyProtection="1">
      <alignment horizontal="left" vertical="center" indent="11"/>
      <protection locked="0"/>
    </xf>
    <xf numFmtId="0" fontId="46" fillId="0" borderId="109" xfId="0" applyFont="1" applyBorder="1" applyAlignment="1" applyProtection="1">
      <alignment horizontal="left" vertical="center" indent="17"/>
      <protection locked="0"/>
    </xf>
    <xf numFmtId="0" fontId="2" fillId="0" borderId="112" xfId="0" applyFont="1" applyBorder="1" applyAlignment="1">
      <alignment horizontal="left" vertical="center" wrapText="1"/>
    </xf>
    <xf numFmtId="167" fontId="88" fillId="0" borderId="51" xfId="0" applyNumberFormat="1" applyFont="1" applyBorder="1" applyAlignment="1">
      <alignment horizontal="center"/>
    </xf>
    <xf numFmtId="167" fontId="46" fillId="0" borderId="51" xfId="0" applyNumberFormat="1" applyFont="1" applyBorder="1" applyAlignment="1">
      <alignment horizontal="center"/>
    </xf>
    <xf numFmtId="0" fontId="84" fillId="0" borderId="109" xfId="0" applyFont="1" applyBorder="1" applyAlignment="1">
      <alignment horizontal="center"/>
    </xf>
    <xf numFmtId="0" fontId="95" fillId="0" borderId="0" xfId="11" applyFont="1"/>
    <xf numFmtId="0" fontId="95" fillId="0" borderId="0" xfId="0" applyFont="1"/>
    <xf numFmtId="14" fontId="3" fillId="0" borderId="0" xfId="0" applyNumberFormat="1" applyFont="1"/>
    <xf numFmtId="0" fontId="102" fillId="0" borderId="0" xfId="11" applyFont="1"/>
    <xf numFmtId="0" fontId="103" fillId="0" borderId="0" xfId="0" applyFont="1"/>
    <xf numFmtId="0" fontId="104" fillId="79" borderId="13" xfId="0" applyFont="1" applyFill="1" applyBorder="1" applyAlignment="1">
      <alignment horizontal="center" vertical="center"/>
    </xf>
    <xf numFmtId="0" fontId="104" fillId="79" borderId="14" xfId="0" applyFont="1" applyFill="1" applyBorder="1" applyAlignment="1">
      <alignment horizontal="center" vertical="center"/>
    </xf>
    <xf numFmtId="0" fontId="104" fillId="80" borderId="109" xfId="0" applyFont="1" applyFill="1" applyBorder="1" applyAlignment="1">
      <alignment horizontal="left" vertical="center"/>
    </xf>
    <xf numFmtId="192" fontId="104" fillId="80" borderId="72" xfId="7" applyNumberFormat="1" applyFont="1" applyFill="1" applyBorder="1" applyAlignment="1">
      <alignment horizontal="left" vertical="center"/>
    </xf>
    <xf numFmtId="49" fontId="106" fillId="0" borderId="109" xfId="0" applyNumberFormat="1" applyFont="1" applyBorder="1" applyAlignment="1">
      <alignment horizontal="left" vertical="center"/>
    </xf>
    <xf numFmtId="192" fontId="106" fillId="0" borderId="72" xfId="7" applyNumberFormat="1" applyFont="1" applyFill="1" applyBorder="1" applyAlignment="1">
      <alignment horizontal="left" vertical="center"/>
    </xf>
    <xf numFmtId="0" fontId="106" fillId="0" borderId="109" xfId="0" applyFont="1" applyBorder="1" applyAlignment="1">
      <alignment horizontal="left" vertical="center"/>
    </xf>
    <xf numFmtId="0" fontId="104" fillId="0" borderId="109" xfId="0" applyFont="1" applyBorder="1" applyAlignment="1">
      <alignment horizontal="left" vertical="center"/>
    </xf>
    <xf numFmtId="10" fontId="95" fillId="0" borderId="72" xfId="0" applyNumberFormat="1" applyFont="1" applyBorder="1" applyAlignment="1">
      <alignment horizontal="right" vertical="center" wrapText="1"/>
    </xf>
    <xf numFmtId="0" fontId="108" fillId="81" borderId="19" xfId="0" applyFont="1" applyFill="1" applyBorder="1" applyAlignment="1">
      <alignment horizontal="left" vertical="center"/>
    </xf>
    <xf numFmtId="10" fontId="102" fillId="82" borderId="20" xfId="0" applyNumberFormat="1" applyFont="1" applyFill="1" applyBorder="1" applyAlignment="1">
      <alignment horizontal="right" vertical="center" wrapText="1"/>
    </xf>
    <xf numFmtId="0" fontId="109" fillId="0" borderId="0" xfId="0" applyFont="1" applyAlignment="1">
      <alignment vertical="top" wrapText="1"/>
    </xf>
    <xf numFmtId="0" fontId="111" fillId="0" borderId="0" xfId="0" applyFont="1" applyAlignment="1">
      <alignment vertical="top"/>
    </xf>
    <xf numFmtId="0" fontId="111" fillId="0" borderId="0" xfId="0" applyFont="1" applyAlignment="1">
      <alignment vertical="top" wrapText="1"/>
    </xf>
    <xf numFmtId="0" fontId="0" fillId="0" borderId="1" xfId="0" applyBorder="1"/>
    <xf numFmtId="0" fontId="3" fillId="83" borderId="109" xfId="0" applyFont="1" applyFill="1" applyBorder="1" applyAlignment="1">
      <alignment horizontal="center" vertical="center" wrapText="1"/>
    </xf>
    <xf numFmtId="0" fontId="4" fillId="82" borderId="109" xfId="0" applyFont="1" applyFill="1" applyBorder="1" applyAlignment="1">
      <alignment vertical="center" wrapText="1"/>
    </xf>
    <xf numFmtId="192" fontId="4" fillId="82" borderId="109" xfId="7" applyNumberFormat="1" applyFont="1" applyFill="1" applyBorder="1" applyAlignment="1">
      <alignment vertical="center"/>
    </xf>
    <xf numFmtId="192" fontId="4" fillId="82" borderId="72" xfId="7" applyNumberFormat="1" applyFont="1" applyFill="1" applyBorder="1" applyAlignment="1">
      <alignment vertical="center"/>
    </xf>
    <xf numFmtId="0" fontId="106" fillId="80" borderId="109" xfId="0" applyFont="1" applyFill="1" applyBorder="1" applyAlignment="1">
      <alignment horizontal="left" vertical="center" wrapText="1" indent="3"/>
    </xf>
    <xf numFmtId="192" fontId="4" fillId="35" borderId="109" xfId="7" applyNumberFormat="1" applyFont="1" applyFill="1" applyBorder="1" applyAlignment="1">
      <alignment vertical="center"/>
    </xf>
    <xf numFmtId="0" fontId="112" fillId="80" borderId="109" xfId="0" applyFont="1" applyFill="1" applyBorder="1" applyAlignment="1">
      <alignment horizontal="left" vertical="center" wrapText="1" indent="5"/>
    </xf>
    <xf numFmtId="0" fontId="113" fillId="79" borderId="109" xfId="0" applyFont="1" applyFill="1" applyBorder="1" applyAlignment="1">
      <alignment horizontal="left" vertical="center" wrapText="1" indent="1"/>
    </xf>
    <xf numFmtId="192" fontId="113" fillId="79" borderId="109" xfId="7" applyNumberFormat="1" applyFont="1" applyFill="1" applyBorder="1" applyAlignment="1">
      <alignment vertical="center"/>
    </xf>
    <xf numFmtId="192" fontId="113" fillId="81" borderId="72" xfId="7" applyNumberFormat="1" applyFont="1" applyFill="1" applyBorder="1" applyAlignment="1">
      <alignment vertical="center"/>
    </xf>
    <xf numFmtId="192" fontId="114" fillId="80" borderId="109" xfId="7" applyNumberFormat="1" applyFont="1" applyFill="1" applyBorder="1" applyAlignment="1">
      <alignment vertical="center"/>
    </xf>
    <xf numFmtId="192" fontId="114" fillId="81" borderId="72" xfId="7" applyNumberFormat="1" applyFont="1" applyFill="1" applyBorder="1" applyAlignment="1">
      <alignment vertical="center"/>
    </xf>
    <xf numFmtId="192" fontId="114" fillId="80" borderId="19" xfId="7" applyNumberFormat="1" applyFont="1" applyFill="1" applyBorder="1" applyAlignment="1">
      <alignment vertical="center"/>
    </xf>
    <xf numFmtId="192" fontId="114" fillId="81" borderId="20" xfId="7" applyNumberFormat="1" applyFont="1" applyFill="1" applyBorder="1" applyAlignment="1">
      <alignment vertical="center"/>
    </xf>
    <xf numFmtId="0" fontId="317" fillId="0" borderId="0" xfId="0" applyFont="1"/>
    <xf numFmtId="0" fontId="86" fillId="0" borderId="109" xfId="0" applyFont="1" applyBorder="1" applyAlignment="1">
      <alignment vertical="center"/>
    </xf>
    <xf numFmtId="0" fontId="45" fillId="0" borderId="109" xfId="0" applyFont="1" applyBorder="1" applyAlignment="1">
      <alignment vertical="center" wrapText="1"/>
    </xf>
    <xf numFmtId="49" fontId="84" fillId="0" borderId="177" xfId="0" applyNumberFormat="1" applyFont="1" applyBorder="1" applyAlignment="1">
      <alignment horizontal="right"/>
    </xf>
    <xf numFmtId="0" fontId="84" fillId="0" borderId="177" xfId="0" applyFont="1" applyBorder="1"/>
    <xf numFmtId="0" fontId="84" fillId="0" borderId="109" xfId="0" applyFont="1" applyBorder="1" applyAlignment="1">
      <alignment horizontal="center" vertical="center"/>
    </xf>
    <xf numFmtId="10" fontId="84" fillId="0" borderId="177" xfId="20950" applyNumberFormat="1" applyFont="1" applyFill="1" applyBorder="1" applyAlignment="1" applyProtection="1">
      <alignment horizontal="right" vertical="center" wrapText="1"/>
      <protection locked="0"/>
    </xf>
    <xf numFmtId="10" fontId="84" fillId="0" borderId="177" xfId="20950" applyNumberFormat="1" applyFont="1" applyBorder="1" applyAlignment="1" applyProtection="1">
      <alignment vertical="center" wrapText="1"/>
      <protection locked="0"/>
    </xf>
    <xf numFmtId="10" fontId="84" fillId="0" borderId="72" xfId="20950" applyNumberFormat="1" applyFont="1" applyBorder="1" applyAlignment="1" applyProtection="1">
      <alignment vertical="center" wrapText="1"/>
      <protection locked="0"/>
    </xf>
    <xf numFmtId="0" fontId="2" fillId="0" borderId="171" xfId="0" applyFont="1" applyBorder="1" applyAlignment="1">
      <alignment horizontal="center" vertical="center" wrapText="1"/>
    </xf>
    <xf numFmtId="165" fontId="2" fillId="2" borderId="177" xfId="20950" applyNumberFormat="1" applyFont="1" applyFill="1" applyBorder="1" applyAlignment="1" applyProtection="1">
      <alignment vertical="center"/>
      <protection locked="0"/>
    </xf>
    <xf numFmtId="10" fontId="2" fillId="2" borderId="177" xfId="20950" applyNumberFormat="1" applyFont="1" applyFill="1" applyBorder="1" applyAlignment="1" applyProtection="1">
      <alignment vertical="center"/>
      <protection locked="0"/>
    </xf>
    <xf numFmtId="10" fontId="2" fillId="2" borderId="72" xfId="20950" applyNumberFormat="1" applyFont="1" applyFill="1" applyBorder="1" applyAlignment="1" applyProtection="1">
      <alignment vertical="center"/>
      <protection locked="0"/>
    </xf>
    <xf numFmtId="165" fontId="2" fillId="2" borderId="190" xfId="20950" applyNumberFormat="1" applyFont="1" applyFill="1" applyBorder="1" applyAlignment="1" applyProtection="1">
      <alignment vertical="center"/>
      <protection locked="0"/>
    </xf>
    <xf numFmtId="10" fontId="87" fillId="2" borderId="190" xfId="20950" applyNumberFormat="1" applyFont="1" applyFill="1" applyBorder="1" applyAlignment="1" applyProtection="1">
      <alignment vertical="center"/>
      <protection locked="0"/>
    </xf>
    <xf numFmtId="10" fontId="87" fillId="2" borderId="191" xfId="20950" applyNumberFormat="1" applyFont="1" applyFill="1" applyBorder="1" applyAlignment="1" applyProtection="1">
      <alignment vertical="center"/>
      <protection locked="0"/>
    </xf>
    <xf numFmtId="164" fontId="2" fillId="0" borderId="0" xfId="7" applyNumberFormat="1" applyFont="1"/>
    <xf numFmtId="164" fontId="84" fillId="0" borderId="0" xfId="7" applyNumberFormat="1" applyFont="1"/>
    <xf numFmtId="164" fontId="2" fillId="0" borderId="177" xfId="7" applyNumberFormat="1" applyFont="1" applyBorder="1" applyAlignment="1">
      <alignment horizontal="center" vertical="center" wrapText="1"/>
    </xf>
    <xf numFmtId="164" fontId="2" fillId="0" borderId="72" xfId="7" applyNumberFormat="1" applyFont="1" applyBorder="1" applyAlignment="1">
      <alignment horizontal="center" vertical="center" wrapText="1"/>
    </xf>
    <xf numFmtId="164" fontId="2" fillId="0" borderId="177" xfId="7" applyNumberFormat="1" applyFont="1" applyBorder="1" applyAlignment="1">
      <alignment horizontal="right"/>
    </xf>
    <xf numFmtId="164" fontId="2" fillId="35" borderId="177" xfId="7" applyNumberFormat="1" applyFont="1" applyFill="1" applyBorder="1" applyAlignment="1">
      <alignment horizontal="right"/>
    </xf>
    <xf numFmtId="164" fontId="2" fillId="35" borderId="72" xfId="7" applyNumberFormat="1" applyFont="1" applyFill="1" applyBorder="1" applyAlignment="1">
      <alignment horizontal="right"/>
    </xf>
    <xf numFmtId="0" fontId="84" fillId="0" borderId="0" xfId="0" applyFont="1" applyAlignment="1">
      <alignment horizontal="center"/>
    </xf>
    <xf numFmtId="164" fontId="2" fillId="0" borderId="0" xfId="7" applyNumberFormat="1" applyFont="1" applyAlignment="1">
      <alignment horizontal="right"/>
    </xf>
    <xf numFmtId="0" fontId="2" fillId="0" borderId="192" xfId="0" applyFont="1" applyBorder="1" applyAlignment="1">
      <alignment horizontal="left" vertical="center" wrapText="1" indent="1"/>
    </xf>
    <xf numFmtId="0" fontId="46" fillId="0" borderId="1" xfId="0" applyFont="1" applyBorder="1" applyAlignment="1">
      <alignment horizontal="center"/>
    </xf>
    <xf numFmtId="3" fontId="84" fillId="35" borderId="177" xfId="0" applyNumberFormat="1" applyFont="1" applyFill="1" applyBorder="1" applyAlignment="1">
      <alignment vertical="center" wrapText="1"/>
    </xf>
    <xf numFmtId="164" fontId="84" fillId="35" borderId="173" xfId="7" applyNumberFormat="1" applyFont="1" applyFill="1" applyBorder="1" applyAlignment="1">
      <alignment vertical="center" wrapText="1"/>
    </xf>
    <xf numFmtId="164" fontId="84" fillId="35" borderId="72" xfId="7" applyNumberFormat="1" applyFont="1" applyFill="1" applyBorder="1" applyAlignment="1">
      <alignment vertical="center" wrapText="1"/>
    </xf>
    <xf numFmtId="164" fontId="84" fillId="35" borderId="177" xfId="7" applyNumberFormat="1" applyFont="1" applyFill="1" applyBorder="1" applyAlignment="1">
      <alignment vertical="center" wrapText="1"/>
    </xf>
    <xf numFmtId="164" fontId="84" fillId="35" borderId="75" xfId="7" applyNumberFormat="1" applyFont="1" applyFill="1" applyBorder="1" applyAlignment="1">
      <alignment vertical="center" wrapText="1"/>
    </xf>
    <xf numFmtId="3" fontId="84" fillId="0" borderId="177" xfId="0" applyNumberFormat="1" applyFont="1" applyBorder="1" applyAlignment="1">
      <alignment vertical="center" wrapText="1"/>
    </xf>
    <xf numFmtId="164" fontId="84" fillId="0" borderId="173" xfId="7" applyNumberFormat="1" applyFont="1" applyBorder="1" applyAlignment="1">
      <alignment vertical="center" wrapText="1"/>
    </xf>
    <xf numFmtId="164" fontId="84" fillId="0" borderId="177" xfId="7" applyNumberFormat="1" applyFont="1" applyBorder="1" applyAlignment="1">
      <alignment vertical="center" wrapText="1"/>
    </xf>
    <xf numFmtId="164" fontId="84" fillId="0" borderId="75" xfId="7" applyNumberFormat="1" applyFont="1" applyBorder="1" applyAlignment="1">
      <alignment vertical="center" wrapText="1"/>
    </xf>
    <xf numFmtId="3" fontId="84" fillId="35" borderId="190" xfId="0" applyNumberFormat="1" applyFont="1" applyFill="1" applyBorder="1" applyAlignment="1">
      <alignment vertical="center" wrapText="1"/>
    </xf>
    <xf numFmtId="164" fontId="84" fillId="35" borderId="194" xfId="7" applyNumberFormat="1" applyFont="1" applyFill="1" applyBorder="1" applyAlignment="1">
      <alignment vertical="center" wrapText="1"/>
    </xf>
    <xf numFmtId="164" fontId="84" fillId="35" borderId="191" xfId="7" applyNumberFormat="1" applyFont="1" applyFill="1" applyBorder="1" applyAlignment="1">
      <alignment vertical="center" wrapText="1"/>
    </xf>
    <xf numFmtId="164" fontId="84" fillId="35" borderId="190" xfId="7" applyNumberFormat="1" applyFont="1" applyFill="1" applyBorder="1" applyAlignment="1">
      <alignment vertical="center" wrapText="1"/>
    </xf>
    <xf numFmtId="164" fontId="84" fillId="35" borderId="195" xfId="7" applyNumberFormat="1" applyFont="1" applyFill="1" applyBorder="1" applyAlignment="1">
      <alignment vertical="center" wrapText="1"/>
    </xf>
    <xf numFmtId="3" fontId="84" fillId="0" borderId="0" xfId="0" applyNumberFormat="1" applyFont="1"/>
    <xf numFmtId="164" fontId="84" fillId="0" borderId="0" xfId="0" applyNumberFormat="1" applyFont="1"/>
    <xf numFmtId="0" fontId="2" fillId="0" borderId="98" xfId="0" applyFont="1" applyBorder="1" applyAlignment="1">
      <alignment horizontal="center" vertical="center" wrapText="1"/>
    </xf>
    <xf numFmtId="0" fontId="86" fillId="0" borderId="98" xfId="0" applyFont="1" applyBorder="1" applyAlignment="1">
      <alignment horizontal="center" vertical="center"/>
    </xf>
    <xf numFmtId="0" fontId="84" fillId="0" borderId="98" xfId="0" applyFont="1" applyBorder="1" applyAlignment="1">
      <alignment horizontal="center"/>
    </xf>
    <xf numFmtId="0" fontId="45" fillId="3" borderId="98" xfId="20954" applyFont="1" applyFill="1" applyBorder="1" applyAlignment="1">
      <alignment horizontal="left" vertical="center" wrapText="1"/>
    </xf>
    <xf numFmtId="0" fontId="2" fillId="0" borderId="98" xfId="20954" applyFont="1" applyBorder="1" applyAlignment="1">
      <alignment horizontal="left" vertical="center" wrapText="1" indent="1"/>
    </xf>
    <xf numFmtId="0" fontId="158" fillId="3" borderId="106" xfId="0" applyFont="1" applyFill="1" applyBorder="1" applyAlignment="1">
      <alignment horizontal="left" vertical="center" wrapText="1"/>
    </xf>
    <xf numFmtId="0" fontId="2" fillId="3" borderId="98" xfId="20954" applyFont="1" applyFill="1" applyBorder="1" applyAlignment="1">
      <alignment horizontal="left" vertical="center" wrapText="1" indent="1"/>
    </xf>
    <xf numFmtId="0" fontId="45" fillId="0" borderId="106" xfId="0" applyFont="1" applyBorder="1" applyAlignment="1">
      <alignment horizontal="left" vertical="center" wrapText="1"/>
    </xf>
    <xf numFmtId="0" fontId="158" fillId="0" borderId="106" xfId="0" applyFont="1" applyBorder="1" applyAlignment="1">
      <alignment horizontal="left" vertical="center" wrapText="1"/>
    </xf>
    <xf numFmtId="0" fontId="158" fillId="0" borderId="106" xfId="0" applyFont="1" applyBorder="1" applyAlignment="1">
      <alignment vertical="center" wrapText="1"/>
    </xf>
    <xf numFmtId="0" fontId="29" fillId="0" borderId="106" xfId="0" applyFont="1" applyBorder="1" applyAlignment="1">
      <alignment horizontal="left" vertical="center" wrapText="1" indent="1"/>
    </xf>
    <xf numFmtId="0" fontId="29" fillId="3" borderId="106" xfId="0" applyFont="1" applyFill="1" applyBorder="1" applyAlignment="1">
      <alignment horizontal="left" vertical="center" wrapText="1" indent="1"/>
    </xf>
    <xf numFmtId="0" fontId="158" fillId="3" borderId="107" xfId="0" applyFont="1" applyFill="1" applyBorder="1" applyAlignment="1">
      <alignment horizontal="left" vertical="center" wrapText="1"/>
    </xf>
    <xf numFmtId="0" fontId="29" fillId="0" borderId="98" xfId="20954" applyFont="1" applyBorder="1" applyAlignment="1">
      <alignment horizontal="left" vertical="center" wrapText="1" indent="1"/>
    </xf>
    <xf numFmtId="0" fontId="158" fillId="0" borderId="98" xfId="0" applyFont="1" applyBorder="1" applyAlignment="1">
      <alignment horizontal="left" vertical="center" wrapText="1"/>
    </xf>
    <xf numFmtId="0" fontId="158" fillId="0" borderId="98" xfId="20954" applyFont="1" applyBorder="1" applyAlignment="1">
      <alignment horizontal="center" vertical="center" wrapText="1"/>
    </xf>
    <xf numFmtId="0" fontId="158" fillId="3" borderId="108" xfId="0" applyFont="1" applyFill="1" applyBorder="1" applyAlignment="1">
      <alignment horizontal="left" vertical="center" wrapText="1"/>
    </xf>
    <xf numFmtId="0" fontId="2" fillId="3" borderId="109" xfId="20954" applyFont="1" applyFill="1" applyBorder="1" applyAlignment="1">
      <alignment horizontal="left" vertical="center" wrapText="1" indent="1"/>
    </xf>
    <xf numFmtId="0" fontId="2" fillId="3" borderId="106" xfId="0" applyFont="1" applyFill="1" applyBorder="1" applyAlignment="1">
      <alignment horizontal="left" vertical="center" wrapText="1" indent="1"/>
    </xf>
    <xf numFmtId="0" fontId="2" fillId="0" borderId="109" xfId="20954" applyFont="1" applyBorder="1" applyAlignment="1">
      <alignment horizontal="left" vertical="center" wrapText="1" indent="1"/>
    </xf>
    <xf numFmtId="0" fontId="2" fillId="0" borderId="106" xfId="0" applyFont="1" applyBorder="1" applyAlignment="1">
      <alignment horizontal="left" vertical="center" wrapText="1" indent="1"/>
    </xf>
    <xf numFmtId="0" fontId="2" fillId="0" borderId="107" xfId="0" applyFont="1" applyBorder="1" applyAlignment="1">
      <alignment horizontal="left" vertical="center" wrapText="1" indent="1"/>
    </xf>
    <xf numFmtId="0" fontId="158" fillId="0" borderId="109" xfId="20954" applyFont="1" applyBorder="1" applyAlignment="1">
      <alignment horizontal="left" vertical="center" wrapText="1"/>
    </xf>
    <xf numFmtId="0" fontId="158" fillId="0" borderId="109" xfId="0" applyFont="1" applyBorder="1" applyAlignment="1">
      <alignment vertical="center" wrapText="1"/>
    </xf>
    <xf numFmtId="0" fontId="158" fillId="0" borderId="109" xfId="20954" applyFont="1" applyBorder="1" applyAlignment="1">
      <alignment horizontal="center" vertical="center" wrapText="1"/>
    </xf>
    <xf numFmtId="0" fontId="158" fillId="0" borderId="177" xfId="20954" applyFont="1" applyBorder="1" applyAlignment="1">
      <alignment horizontal="left" vertical="center" wrapText="1"/>
    </xf>
    <xf numFmtId="0" fontId="158" fillId="3" borderId="109" xfId="20954" applyFont="1" applyFill="1" applyBorder="1" applyAlignment="1">
      <alignment horizontal="left" vertical="center" wrapText="1"/>
    </xf>
    <xf numFmtId="0" fontId="320" fillId="0" borderId="0" xfId="0" applyFont="1" applyAlignment="1">
      <alignment horizontal="justify"/>
    </xf>
    <xf numFmtId="0" fontId="158" fillId="0" borderId="109" xfId="0" applyFont="1" applyBorder="1" applyAlignment="1">
      <alignment horizontal="left" vertical="center" wrapText="1"/>
    </xf>
    <xf numFmtId="0" fontId="321" fillId="0" borderId="0" xfId="0" applyFont="1" applyAlignment="1">
      <alignment horizontal="justify"/>
    </xf>
    <xf numFmtId="0" fontId="84" fillId="0" borderId="0" xfId="0" applyFont="1" applyAlignment="1">
      <alignment horizontal="left" vertical="center"/>
    </xf>
    <xf numFmtId="10" fontId="84" fillId="0" borderId="196" xfId="0" applyNumberFormat="1" applyFont="1" applyBorder="1"/>
    <xf numFmtId="10" fontId="84" fillId="0" borderId="197" xfId="0" applyNumberFormat="1" applyFont="1" applyBorder="1"/>
    <xf numFmtId="10" fontId="84" fillId="0" borderId="191" xfId="0" applyNumberFormat="1" applyFont="1" applyBorder="1"/>
    <xf numFmtId="0" fontId="2" fillId="0" borderId="0" xfId="11" applyAlignment="1">
      <alignment vertical="center"/>
    </xf>
    <xf numFmtId="0" fontId="86" fillId="0" borderId="0" xfId="20951" applyFont="1" applyAlignment="1" applyProtection="1">
      <alignment horizontal="left" vertical="center"/>
      <protection locked="0"/>
    </xf>
    <xf numFmtId="0" fontId="86" fillId="35" borderId="60" xfId="0" applyFont="1" applyFill="1" applyBorder="1" applyAlignment="1">
      <alignment vertical="center" wrapText="1"/>
    </xf>
    <xf numFmtId="0" fontId="86" fillId="35" borderId="26" xfId="0" applyFont="1" applyFill="1" applyBorder="1" applyAlignment="1">
      <alignment vertical="center" wrapText="1"/>
    </xf>
    <xf numFmtId="0" fontId="86" fillId="35" borderId="13" xfId="0" applyFont="1" applyFill="1" applyBorder="1" applyAlignment="1">
      <alignment horizontal="center" vertical="center" wrapText="1"/>
    </xf>
    <xf numFmtId="0" fontId="86" fillId="35" borderId="14" xfId="0" applyFont="1" applyFill="1" applyBorder="1" applyAlignment="1">
      <alignment horizontal="center" vertical="center" wrapText="1"/>
    </xf>
    <xf numFmtId="0" fontId="86" fillId="35" borderId="15" xfId="0" applyFont="1" applyFill="1" applyBorder="1" applyAlignment="1">
      <alignment horizontal="left" vertical="center" wrapText="1"/>
    </xf>
    <xf numFmtId="0" fontId="86" fillId="35" borderId="86" xfId="0" applyFont="1" applyFill="1" applyBorder="1" applyAlignment="1">
      <alignment horizontal="left" vertical="center" wrapText="1"/>
    </xf>
    <xf numFmtId="0" fontId="86" fillId="35" borderId="72" xfId="0" applyFont="1" applyFill="1" applyBorder="1" applyAlignment="1">
      <alignment horizontal="left" vertical="center" wrapText="1"/>
    </xf>
    <xf numFmtId="0" fontId="84" fillId="0" borderId="15" xfId="0" applyFont="1" applyBorder="1" applyAlignment="1">
      <alignment horizontal="right" vertical="center" wrapText="1"/>
    </xf>
    <xf numFmtId="0" fontId="84" fillId="0" borderId="86" xfId="0" applyFont="1" applyBorder="1" applyAlignment="1">
      <alignment horizontal="left" vertical="center" wrapText="1"/>
    </xf>
    <xf numFmtId="10" fontId="2" fillId="0" borderId="86" xfId="20950" applyNumberFormat="1" applyFont="1" applyFill="1" applyBorder="1" applyAlignment="1">
      <alignment horizontal="left" vertical="center" wrapText="1"/>
    </xf>
    <xf numFmtId="164" fontId="84" fillId="0" borderId="197" xfId="7" applyNumberFormat="1" applyFont="1" applyBorder="1" applyAlignment="1">
      <alignment horizontal="right" vertical="center" wrapText="1"/>
    </xf>
    <xf numFmtId="10" fontId="84" fillId="0" borderId="86" xfId="20950" applyNumberFormat="1" applyFont="1" applyFill="1" applyBorder="1" applyAlignment="1">
      <alignment horizontal="left" vertical="center" wrapText="1"/>
    </xf>
    <xf numFmtId="10" fontId="86" fillId="35" borderId="86" xfId="0" applyNumberFormat="1" applyFont="1" applyFill="1" applyBorder="1" applyAlignment="1">
      <alignment horizontal="left" vertical="center" wrapText="1"/>
    </xf>
    <xf numFmtId="164" fontId="86" fillId="35" borderId="197" xfId="7" applyNumberFormat="1" applyFont="1" applyFill="1" applyBorder="1" applyAlignment="1">
      <alignment horizontal="right" vertical="center" wrapText="1"/>
    </xf>
    <xf numFmtId="10" fontId="86" fillId="35" borderId="86" xfId="20950" applyNumberFormat="1" applyFont="1" applyFill="1" applyBorder="1" applyAlignment="1">
      <alignment horizontal="left" vertical="center" wrapText="1"/>
    </xf>
    <xf numFmtId="0" fontId="86" fillId="35" borderId="73" xfId="0" applyFont="1" applyFill="1" applyBorder="1" applyAlignment="1">
      <alignment vertical="center" wrapText="1"/>
    </xf>
    <xf numFmtId="0" fontId="86" fillId="35" borderId="85" xfId="0" applyFont="1" applyFill="1" applyBorder="1" applyAlignment="1">
      <alignment vertical="center" wrapText="1"/>
    </xf>
    <xf numFmtId="10" fontId="86" fillId="35" borderId="86" xfId="0" applyNumberFormat="1" applyFont="1" applyFill="1" applyBorder="1" applyAlignment="1">
      <alignment horizontal="center" vertical="center" wrapText="1"/>
    </xf>
    <xf numFmtId="164" fontId="86" fillId="35" borderId="197" xfId="7" applyNumberFormat="1" applyFont="1" applyFill="1" applyBorder="1" applyAlignment="1">
      <alignment horizontal="center" vertical="center" wrapText="1"/>
    </xf>
    <xf numFmtId="0" fontId="86" fillId="0" borderId="15" xfId="0" applyFont="1" applyBorder="1" applyAlignment="1">
      <alignment horizontal="left" vertical="center" wrapText="1"/>
    </xf>
    <xf numFmtId="49" fontId="45" fillId="0" borderId="18" xfId="5" applyNumberFormat="1" applyFont="1" applyBorder="1" applyAlignment="1" applyProtection="1">
      <alignment horizontal="left" vertical="center"/>
      <protection locked="0"/>
    </xf>
    <xf numFmtId="0" fontId="2" fillId="0" borderId="19" xfId="9" applyFont="1" applyBorder="1" applyAlignment="1" applyProtection="1">
      <alignment horizontal="left" vertical="center" wrapText="1"/>
      <protection locked="0"/>
    </xf>
    <xf numFmtId="10" fontId="2" fillId="0" borderId="19" xfId="20950" applyNumberFormat="1" applyFont="1" applyFill="1" applyBorder="1" applyAlignment="1" applyProtection="1">
      <alignment horizontal="left" vertical="center"/>
    </xf>
    <xf numFmtId="164" fontId="2" fillId="0" borderId="191" xfId="7" applyNumberFormat="1" applyFont="1" applyFill="1" applyBorder="1" applyAlignment="1" applyProtection="1">
      <alignment horizontal="right" vertical="center"/>
    </xf>
    <xf numFmtId="0" fontId="84" fillId="0" borderId="198" xfId="0" applyFont="1" applyBorder="1" applyAlignment="1">
      <alignment horizontal="center" vertical="center" wrapText="1"/>
    </xf>
    <xf numFmtId="0" fontId="84" fillId="0" borderId="199" xfId="0" applyFont="1" applyBorder="1" applyAlignment="1">
      <alignment horizontal="center" vertical="center" wrapText="1"/>
    </xf>
    <xf numFmtId="164" fontId="86" fillId="0" borderId="200" xfId="7" applyNumberFormat="1" applyFont="1" applyBorder="1" applyAlignment="1">
      <alignment horizontal="center" vertical="top"/>
    </xf>
    <xf numFmtId="164" fontId="84" fillId="0" borderId="9" xfId="7" applyNumberFormat="1" applyFont="1" applyBorder="1" applyAlignment="1">
      <alignment horizontal="center" vertical="top"/>
    </xf>
    <xf numFmtId="164" fontId="86" fillId="0" borderId="9" xfId="7" applyNumberFormat="1" applyFont="1" applyBorder="1" applyAlignment="1">
      <alignment horizontal="center" vertical="top"/>
    </xf>
    <xf numFmtId="164" fontId="88" fillId="0" borderId="9" xfId="7" applyNumberFormat="1" applyFont="1" applyBorder="1" applyAlignment="1">
      <alignment horizontal="center" vertical="top"/>
    </xf>
    <xf numFmtId="164" fontId="92" fillId="0" borderId="9" xfId="7" applyNumberFormat="1" applyFont="1" applyBorder="1" applyAlignment="1">
      <alignment horizontal="center" vertical="top"/>
    </xf>
    <xf numFmtId="164" fontId="84" fillId="0" borderId="10" xfId="7" applyNumberFormat="1" applyFont="1" applyBorder="1" applyAlignment="1">
      <alignment horizontal="center" vertical="top"/>
    </xf>
    <xf numFmtId="164" fontId="86" fillId="0" borderId="201" xfId="7" applyNumberFormat="1" applyFont="1" applyBorder="1" applyAlignment="1">
      <alignment horizontal="center" vertical="top"/>
    </xf>
    <xf numFmtId="167" fontId="86" fillId="0" borderId="202" xfId="0" applyNumberFormat="1" applyFont="1" applyBorder="1" applyAlignment="1">
      <alignment horizontal="center"/>
    </xf>
    <xf numFmtId="164" fontId="86" fillId="0" borderId="11" xfId="7" applyNumberFormat="1" applyFont="1" applyBorder="1" applyAlignment="1">
      <alignment horizontal="center" vertical="top"/>
    </xf>
    <xf numFmtId="164" fontId="86" fillId="0" borderId="10" xfId="7" applyNumberFormat="1" applyFont="1" applyBorder="1" applyAlignment="1">
      <alignment horizontal="center" vertical="top"/>
    </xf>
    <xf numFmtId="164" fontId="88" fillId="0" borderId="10" xfId="7" applyNumberFormat="1" applyFont="1" applyBorder="1" applyAlignment="1">
      <alignment horizontal="center" vertical="top"/>
    </xf>
    <xf numFmtId="167" fontId="84" fillId="0" borderId="197" xfId="0" applyNumberFormat="1" applyFont="1" applyBorder="1" applyAlignment="1">
      <alignment horizontal="center"/>
    </xf>
    <xf numFmtId="0" fontId="84" fillId="0" borderId="197" xfId="0" applyFont="1" applyBorder="1"/>
    <xf numFmtId="0" fontId="88" fillId="3" borderId="69" xfId="0" applyFont="1" applyFill="1" applyBorder="1" applyAlignment="1">
      <alignment horizontal="left"/>
    </xf>
    <xf numFmtId="0" fontId="88" fillId="3" borderId="70" xfId="0" applyFont="1" applyFill="1" applyBorder="1" applyAlignment="1">
      <alignment horizontal="left"/>
    </xf>
    <xf numFmtId="0" fontId="84" fillId="0" borderId="177" xfId="0" applyFont="1" applyBorder="1" applyAlignment="1">
      <alignment horizontal="center" vertical="center" wrapText="1"/>
    </xf>
    <xf numFmtId="0" fontId="84" fillId="0" borderId="197" xfId="0" applyFont="1" applyBorder="1" applyAlignment="1">
      <alignment horizontal="center" vertical="center" wrapText="1"/>
    </xf>
    <xf numFmtId="0" fontId="86" fillId="3" borderId="73" xfId="0" applyFont="1" applyFill="1" applyBorder="1" applyAlignment="1">
      <alignment vertical="center"/>
    </xf>
    <xf numFmtId="0" fontId="84" fillId="3" borderId="74" xfId="0" applyFont="1" applyFill="1" applyBorder="1" applyAlignment="1">
      <alignment vertical="center"/>
    </xf>
    <xf numFmtId="0" fontId="84" fillId="3" borderId="179" xfId="0" applyFont="1" applyFill="1" applyBorder="1" applyAlignment="1">
      <alignment vertical="center"/>
    </xf>
    <xf numFmtId="0" fontId="84" fillId="3" borderId="75" xfId="0" applyFont="1" applyFill="1" applyBorder="1" applyAlignment="1">
      <alignment vertical="center"/>
    </xf>
    <xf numFmtId="0" fontId="84" fillId="0" borderId="58" xfId="0" applyFont="1" applyBorder="1" applyAlignment="1">
      <alignment horizontal="center" vertical="center"/>
    </xf>
    <xf numFmtId="0" fontId="84" fillId="0" borderId="5" xfId="0" applyFont="1" applyBorder="1" applyAlignment="1">
      <alignment vertical="center"/>
    </xf>
    <xf numFmtId="164" fontId="2" fillId="36" borderId="0" xfId="7" applyNumberFormat="1" applyFont="1" applyFill="1"/>
    <xf numFmtId="164" fontId="84" fillId="0" borderId="76" xfId="7" applyNumberFormat="1" applyFont="1" applyBorder="1" applyAlignment="1">
      <alignment vertical="center"/>
    </xf>
    <xf numFmtId="164" fontId="84" fillId="0" borderId="55" xfId="7" applyNumberFormat="1" applyFont="1" applyBorder="1" applyAlignment="1">
      <alignment vertical="center"/>
    </xf>
    <xf numFmtId="164" fontId="84" fillId="3" borderId="179" xfId="7" applyNumberFormat="1" applyFont="1" applyFill="1" applyBorder="1" applyAlignment="1">
      <alignment vertical="center"/>
    </xf>
    <xf numFmtId="164" fontId="84" fillId="3" borderId="75" xfId="7" applyNumberFormat="1" applyFont="1" applyFill="1" applyBorder="1" applyAlignment="1">
      <alignment vertical="center"/>
    </xf>
    <xf numFmtId="0" fontId="84" fillId="0" borderId="71" xfId="0" applyFont="1" applyBorder="1" applyAlignment="1">
      <alignment vertical="center"/>
    </xf>
    <xf numFmtId="164" fontId="84" fillId="0" borderId="177" xfId="7" applyNumberFormat="1" applyFont="1" applyBorder="1" applyAlignment="1">
      <alignment vertical="center"/>
    </xf>
    <xf numFmtId="164" fontId="84" fillId="0" borderId="173" xfId="7" applyNumberFormat="1" applyFont="1" applyBorder="1" applyAlignment="1">
      <alignment vertical="center"/>
    </xf>
    <xf numFmtId="164" fontId="84" fillId="0" borderId="197" xfId="7" applyNumberFormat="1" applyFont="1" applyBorder="1" applyAlignment="1">
      <alignment vertical="center"/>
    </xf>
    <xf numFmtId="0" fontId="86" fillId="0" borderId="71" xfId="0" applyFont="1" applyBorder="1" applyAlignment="1">
      <alignment vertical="center"/>
    </xf>
    <xf numFmtId="0" fontId="84" fillId="0" borderId="18" xfId="0" applyFont="1" applyBorder="1" applyAlignment="1">
      <alignment horizontal="center" vertical="center"/>
    </xf>
    <xf numFmtId="0" fontId="86" fillId="0" borderId="19" xfId="0" applyFont="1" applyBorder="1" applyAlignment="1">
      <alignment vertical="center"/>
    </xf>
    <xf numFmtId="164" fontId="84" fillId="0" borderId="190" xfId="7" applyNumberFormat="1" applyFont="1" applyBorder="1" applyAlignment="1">
      <alignment vertical="center"/>
    </xf>
    <xf numFmtId="164" fontId="84" fillId="0" borderId="194" xfId="7" applyNumberFormat="1" applyFont="1" applyBorder="1" applyAlignment="1">
      <alignment vertical="center"/>
    </xf>
    <xf numFmtId="164" fontId="84" fillId="0" borderId="191" xfId="7" applyNumberFormat="1" applyFont="1" applyBorder="1" applyAlignment="1">
      <alignment vertical="center"/>
    </xf>
    <xf numFmtId="0" fontId="84" fillId="3" borderId="54" xfId="0" applyFont="1" applyFill="1" applyBorder="1" applyAlignment="1">
      <alignment horizontal="center" vertical="center"/>
    </xf>
    <xf numFmtId="0" fontId="84" fillId="3" borderId="0" xfId="0" applyFont="1" applyFill="1" applyAlignment="1">
      <alignment vertical="center"/>
    </xf>
    <xf numFmtId="0" fontId="84" fillId="0" borderId="13" xfId="0" applyFont="1" applyBorder="1" applyAlignment="1">
      <alignment vertical="center"/>
    </xf>
    <xf numFmtId="169" fontId="2" fillId="36" borderId="203" xfId="20" applyFont="1" applyBorder="1"/>
    <xf numFmtId="0" fontId="84" fillId="0" borderId="77" xfId="0" applyFont="1" applyBorder="1" applyAlignment="1">
      <alignment horizontal="center" vertical="center"/>
    </xf>
    <xf numFmtId="0" fontId="84" fillId="0" borderId="78" xfId="0" applyFont="1" applyBorder="1" applyAlignment="1">
      <alignment vertical="center"/>
    </xf>
    <xf numFmtId="169" fontId="2" fillId="36" borderId="194" xfId="20" applyFont="1" applyBorder="1"/>
    <xf numFmtId="169" fontId="2" fillId="36" borderId="206" xfId="20" applyFont="1" applyBorder="1"/>
    <xf numFmtId="169" fontId="2" fillId="36" borderId="207" xfId="20" applyFont="1" applyBorder="1"/>
    <xf numFmtId="0" fontId="84" fillId="0" borderId="81" xfId="0" applyFont="1" applyBorder="1" applyAlignment="1">
      <alignment horizontal="center" vertical="center"/>
    </xf>
    <xf numFmtId="0" fontId="84" fillId="0" borderId="82" xfId="0" applyFont="1" applyBorder="1" applyAlignment="1">
      <alignment vertical="center"/>
    </xf>
    <xf numFmtId="169" fontId="2" fillId="36" borderId="208" xfId="20" applyFont="1" applyBorder="1"/>
    <xf numFmtId="165" fontId="84" fillId="0" borderId="209" xfId="20950" applyNumberFormat="1" applyFont="1" applyBorder="1" applyAlignment="1">
      <alignment vertical="center"/>
    </xf>
    <xf numFmtId="165" fontId="84" fillId="0" borderId="210" xfId="20950" applyNumberFormat="1" applyFont="1" applyBorder="1" applyAlignment="1">
      <alignment vertical="center"/>
    </xf>
    <xf numFmtId="164" fontId="84" fillId="0" borderId="205" xfId="7" applyNumberFormat="1" applyFont="1" applyBorder="1" applyAlignment="1">
      <alignment vertical="center"/>
    </xf>
    <xf numFmtId="164" fontId="84" fillId="0" borderId="193" xfId="7" applyNumberFormat="1" applyFont="1" applyBorder="1" applyAlignment="1">
      <alignment vertical="center"/>
    </xf>
    <xf numFmtId="164" fontId="84" fillId="0" borderId="174" xfId="7" applyNumberFormat="1" applyFont="1" applyBorder="1" applyAlignment="1">
      <alignment vertical="center"/>
    </xf>
    <xf numFmtId="164" fontId="84" fillId="0" borderId="80" xfId="7" applyNumberFormat="1" applyFont="1" applyBorder="1" applyAlignment="1">
      <alignment vertical="center"/>
    </xf>
    <xf numFmtId="14" fontId="84" fillId="0" borderId="0" xfId="0" applyNumberFormat="1" applyFont="1"/>
    <xf numFmtId="0" fontId="91" fillId="3" borderId="0" xfId="37364" applyFont="1" applyFill="1" applyAlignment="1" applyProtection="1">
      <alignment vertical="center"/>
      <protection locked="0"/>
    </xf>
    <xf numFmtId="0" fontId="322" fillId="3" borderId="177" xfId="5" applyFont="1" applyFill="1" applyBorder="1" applyAlignment="1" applyProtection="1">
      <alignment vertical="center" wrapText="1"/>
      <protection locked="0"/>
    </xf>
    <xf numFmtId="0" fontId="322" fillId="0" borderId="177" xfId="37365" applyFont="1" applyBorder="1" applyAlignment="1" applyProtection="1">
      <alignment horizontal="center" vertical="center" wrapText="1"/>
      <protection locked="0"/>
    </xf>
    <xf numFmtId="3" fontId="322" fillId="3" borderId="177" xfId="1" applyNumberFormat="1" applyFont="1" applyFill="1" applyBorder="1" applyAlignment="1" applyProtection="1">
      <alignment horizontal="center" vertical="center" wrapText="1"/>
      <protection locked="0"/>
    </xf>
    <xf numFmtId="9" fontId="322" fillId="3" borderId="177" xfId="15" applyNumberFormat="1" applyFont="1" applyFill="1" applyBorder="1" applyAlignment="1" applyProtection="1">
      <alignment horizontal="center" vertical="center" wrapText="1"/>
      <protection locked="0"/>
    </xf>
    <xf numFmtId="0" fontId="322" fillId="3" borderId="177" xfId="37365" applyFont="1" applyFill="1" applyBorder="1" applyAlignment="1" applyProtection="1">
      <alignment horizontal="center" vertical="center" wrapText="1"/>
      <protection locked="0"/>
    </xf>
    <xf numFmtId="0" fontId="91" fillId="3" borderId="177" xfId="37365" applyFont="1" applyFill="1" applyBorder="1" applyProtection="1">
      <protection locked="0"/>
    </xf>
    <xf numFmtId="3" fontId="322" fillId="150" borderId="177" xfId="5" applyNumberFormat="1" applyFont="1" applyFill="1" applyBorder="1"/>
    <xf numFmtId="0" fontId="323" fillId="3" borderId="177" xfId="37365" applyFont="1" applyFill="1" applyBorder="1" applyAlignment="1" applyProtection="1">
      <alignment horizontal="right"/>
      <protection locked="0"/>
    </xf>
    <xf numFmtId="359" fontId="322" fillId="150" borderId="177" xfId="5" applyNumberFormat="1" applyFont="1" applyFill="1" applyBorder="1" applyProtection="1">
      <protection locked="0"/>
    </xf>
    <xf numFmtId="164" fontId="322" fillId="150" borderId="177" xfId="1" applyNumberFormat="1" applyFont="1" applyFill="1" applyBorder="1" applyAlignment="1" applyProtection="1"/>
    <xf numFmtId="0" fontId="322" fillId="3" borderId="177" xfId="37365" applyFont="1" applyFill="1" applyBorder="1" applyAlignment="1" applyProtection="1">
      <alignment horizontal="left" vertical="center"/>
      <protection locked="0"/>
    </xf>
    <xf numFmtId="3" fontId="322" fillId="3" borderId="177" xfId="5" applyNumberFormat="1" applyFont="1" applyFill="1" applyBorder="1" applyProtection="1">
      <protection locked="0"/>
    </xf>
    <xf numFmtId="0" fontId="322" fillId="3" borderId="177" xfId="5" applyFont="1" applyFill="1" applyBorder="1" applyProtection="1">
      <protection locked="0"/>
    </xf>
    <xf numFmtId="0" fontId="324" fillId="3" borderId="177" xfId="37365" applyFont="1" applyFill="1" applyBorder="1" applyAlignment="1" applyProtection="1">
      <alignment horizontal="right"/>
      <protection locked="0"/>
    </xf>
    <xf numFmtId="0" fontId="322" fillId="0" borderId="177" xfId="37365" applyFont="1" applyBorder="1" applyAlignment="1" applyProtection="1">
      <alignment horizontal="left" vertical="center"/>
      <protection locked="0"/>
    </xf>
    <xf numFmtId="0" fontId="91" fillId="3" borderId="177" xfId="16" applyFont="1" applyFill="1" applyBorder="1" applyProtection="1">
      <protection locked="0"/>
    </xf>
    <xf numFmtId="3" fontId="91" fillId="75" borderId="177" xfId="16" applyNumberFormat="1" applyFont="1" applyFill="1" applyBorder="1"/>
    <xf numFmtId="0" fontId="45" fillId="75" borderId="87" xfId="20952" applyFont="1" applyFill="1" applyBorder="1">
      <alignment vertical="center"/>
    </xf>
    <xf numFmtId="0" fontId="45" fillId="75" borderId="88" xfId="20952" applyFont="1" applyFill="1" applyBorder="1">
      <alignment vertical="center"/>
    </xf>
    <xf numFmtId="0" fontId="45" fillId="75" borderId="85" xfId="20952" applyFont="1" applyFill="1" applyBorder="1">
      <alignment vertical="center"/>
    </xf>
    <xf numFmtId="0" fontId="2" fillId="69" borderId="84" xfId="20952" applyFill="1" applyBorder="1" applyAlignment="1">
      <alignment horizontal="center" vertical="center"/>
    </xf>
    <xf numFmtId="0" fontId="2" fillId="69" borderId="85" xfId="20952" applyFill="1" applyBorder="1" applyAlignment="1">
      <alignment horizontal="left" vertical="center" wrapText="1"/>
    </xf>
    <xf numFmtId="164" fontId="2" fillId="0" borderId="86" xfId="7" applyNumberFormat="1" applyFont="1" applyFill="1" applyBorder="1" applyAlignment="1" applyProtection="1">
      <alignment horizontal="right" vertical="center"/>
      <protection locked="0"/>
    </xf>
    <xf numFmtId="0" fontId="45" fillId="76" borderId="86" xfId="20952" applyFont="1" applyFill="1" applyBorder="1" applyAlignment="1">
      <alignment horizontal="center" vertical="center"/>
    </xf>
    <xf numFmtId="0" fontId="45" fillId="76" borderId="88" xfId="20952" applyFont="1" applyFill="1" applyBorder="1" applyAlignment="1">
      <alignment vertical="top" wrapText="1"/>
    </xf>
    <xf numFmtId="164" fontId="45" fillId="75" borderId="85" xfId="7" applyNumberFormat="1" applyFont="1" applyFill="1" applyBorder="1" applyAlignment="1">
      <alignment horizontal="right" vertical="center"/>
    </xf>
    <xf numFmtId="0" fontId="2" fillId="69" borderId="88" xfId="20952" applyFill="1" applyBorder="1" applyAlignment="1">
      <alignment vertical="center" wrapText="1"/>
    </xf>
    <xf numFmtId="0" fontId="2" fillId="69" borderId="85" xfId="20952" applyFill="1" applyBorder="1" applyAlignment="1">
      <alignment horizontal="left" vertical="center"/>
    </xf>
    <xf numFmtId="0" fontId="2" fillId="3" borderId="84" xfId="20952" applyFill="1" applyBorder="1" applyAlignment="1">
      <alignment horizontal="center" vertical="center"/>
    </xf>
    <xf numFmtId="0" fontId="45" fillId="76" borderId="88" xfId="20952" applyFont="1" applyFill="1" applyBorder="1">
      <alignment vertical="center"/>
    </xf>
    <xf numFmtId="164" fontId="2" fillId="76" borderId="86" xfId="7" applyNumberFormat="1" applyFont="1" applyFill="1" applyBorder="1" applyAlignment="1" applyProtection="1">
      <alignment horizontal="right" vertical="center"/>
      <protection locked="0"/>
    </xf>
    <xf numFmtId="0" fontId="99" fillId="69" borderId="184" xfId="20952" applyFont="1" applyFill="1" applyBorder="1" applyAlignment="1" applyProtection="1">
      <alignment horizontal="center" vertical="center"/>
      <protection locked="0"/>
    </xf>
    <xf numFmtId="0" fontId="98" fillId="76" borderId="177" xfId="20952" applyFont="1" applyFill="1" applyBorder="1" applyAlignment="1" applyProtection="1">
      <alignment horizontal="center" vertical="center"/>
      <protection locked="0"/>
    </xf>
    <xf numFmtId="164" fontId="2" fillId="3" borderId="86" xfId="7" applyNumberFormat="1" applyFont="1" applyFill="1" applyBorder="1" applyAlignment="1" applyProtection="1">
      <alignment horizontal="right" vertical="center"/>
      <protection locked="0"/>
    </xf>
    <xf numFmtId="0" fontId="45" fillId="3" borderId="88" xfId="20952" applyFont="1" applyFill="1" applyBorder="1">
      <alignment vertical="center"/>
    </xf>
    <xf numFmtId="0" fontId="2" fillId="69" borderId="86" xfId="20952" applyFill="1" applyBorder="1" applyAlignment="1">
      <alignment horizontal="center" vertical="center"/>
    </xf>
    <xf numFmtId="10" fontId="99" fillId="76" borderId="177" xfId="20950" applyNumberFormat="1" applyFont="1" applyFill="1" applyBorder="1" applyAlignment="1" applyProtection="1">
      <alignment horizontal="right" vertical="center"/>
    </xf>
    <xf numFmtId="0" fontId="325" fillId="0" borderId="0" xfId="37364" applyFont="1" applyAlignment="1" applyProtection="1">
      <alignment vertical="center"/>
      <protection locked="0"/>
    </xf>
    <xf numFmtId="0" fontId="322" fillId="0" borderId="177" xfId="37365" applyFont="1" applyBorder="1" applyAlignment="1" applyProtection="1">
      <alignment horizontal="center" vertical="top" wrapText="1"/>
      <protection locked="0"/>
    </xf>
    <xf numFmtId="0" fontId="91" fillId="3" borderId="177" xfId="37365" applyFont="1" applyFill="1" applyBorder="1" applyAlignment="1" applyProtection="1">
      <alignment wrapText="1"/>
      <protection locked="0"/>
    </xf>
    <xf numFmtId="3" fontId="322" fillId="0" borderId="177" xfId="5" applyNumberFormat="1" applyFont="1" applyBorder="1"/>
    <xf numFmtId="0" fontId="84" fillId="3" borderId="49" xfId="0" applyFont="1" applyFill="1" applyBorder="1"/>
    <xf numFmtId="0" fontId="84" fillId="3" borderId="89" xfId="0" applyFont="1" applyFill="1" applyBorder="1" applyAlignment="1">
      <alignment wrapText="1"/>
    </xf>
    <xf numFmtId="0" fontId="84" fillId="3" borderId="90" xfId="0" applyFont="1" applyFill="1" applyBorder="1"/>
    <xf numFmtId="0" fontId="86" fillId="3" borderId="66" xfId="0" applyFont="1" applyFill="1" applyBorder="1" applyAlignment="1">
      <alignment horizontal="center" wrapText="1"/>
    </xf>
    <xf numFmtId="0" fontId="84" fillId="0" borderId="86" xfId="0" applyFont="1" applyBorder="1" applyAlignment="1">
      <alignment horizontal="center"/>
    </xf>
    <xf numFmtId="0" fontId="84" fillId="3" borderId="54" xfId="0" applyFont="1" applyFill="1" applyBorder="1"/>
    <xf numFmtId="0" fontId="86" fillId="3" borderId="0" xfId="0" applyFont="1" applyFill="1" applyAlignment="1">
      <alignment horizontal="center" wrapText="1"/>
    </xf>
    <xf numFmtId="0" fontId="84" fillId="3" borderId="0" xfId="0" applyFont="1" applyFill="1" applyAlignment="1">
      <alignment horizontal="center"/>
    </xf>
    <xf numFmtId="0" fontId="84" fillId="3" borderId="83" xfId="0" applyFont="1" applyFill="1" applyBorder="1" applyAlignment="1">
      <alignment horizontal="center" vertical="center" wrapText="1"/>
    </xf>
    <xf numFmtId="0" fontId="84" fillId="0" borderId="86" xfId="0" applyFont="1" applyBorder="1" applyAlignment="1">
      <alignment wrapText="1"/>
    </xf>
    <xf numFmtId="164" fontId="84" fillId="0" borderId="86" xfId="7" applyNumberFormat="1" applyFont="1" applyBorder="1"/>
    <xf numFmtId="164" fontId="84" fillId="0" borderId="72" xfId="7" applyNumberFormat="1" applyFont="1" applyBorder="1"/>
    <xf numFmtId="0" fontId="88" fillId="0" borderId="86" xfId="0" applyFont="1" applyBorder="1" applyAlignment="1">
      <alignment horizontal="left" wrapText="1" indent="2"/>
    </xf>
    <xf numFmtId="169" fontId="2" fillId="36" borderId="86" xfId="20" applyFont="1" applyBorder="1"/>
    <xf numFmtId="164" fontId="84" fillId="0" borderId="86" xfId="7" applyNumberFormat="1" applyFont="1" applyBorder="1" applyAlignment="1">
      <alignment vertical="center"/>
    </xf>
    <xf numFmtId="0" fontId="86" fillId="0" borderId="15" xfId="0" applyFont="1" applyBorder="1"/>
    <xf numFmtId="0" fontId="86" fillId="0" borderId="86" xfId="0" applyFont="1" applyBorder="1" applyAlignment="1">
      <alignment wrapText="1"/>
    </xf>
    <xf numFmtId="164" fontId="86" fillId="0" borderId="72" xfId="7" applyNumberFormat="1" applyFont="1" applyBorder="1"/>
    <xf numFmtId="0" fontId="90" fillId="3" borderId="54" xfId="0" applyFont="1" applyFill="1" applyBorder="1" applyAlignment="1">
      <alignment horizontal="left"/>
    </xf>
    <xf numFmtId="0" fontId="90" fillId="3" borderId="0" xfId="0" applyFont="1" applyFill="1" applyAlignment="1">
      <alignment horizontal="center"/>
    </xf>
    <xf numFmtId="164" fontId="84" fillId="3" borderId="0" xfId="7" applyNumberFormat="1" applyFont="1" applyFill="1" applyBorder="1"/>
    <xf numFmtId="164" fontId="84" fillId="3" borderId="0" xfId="7" applyNumberFormat="1" applyFont="1" applyFill="1" applyBorder="1" applyAlignment="1">
      <alignment vertical="center"/>
    </xf>
    <xf numFmtId="164" fontId="84" fillId="3" borderId="83" xfId="7" applyNumberFormat="1" applyFont="1" applyFill="1" applyBorder="1"/>
    <xf numFmtId="164" fontId="84" fillId="0" borderId="86" xfId="7" applyNumberFormat="1" applyFont="1" applyFill="1" applyBorder="1"/>
    <xf numFmtId="164" fontId="84" fillId="0" borderId="86" xfId="7" applyNumberFormat="1" applyFont="1" applyFill="1" applyBorder="1" applyAlignment="1">
      <alignment vertical="center"/>
    </xf>
    <xf numFmtId="0" fontId="88" fillId="0" borderId="86" xfId="0" applyFont="1" applyBorder="1" applyAlignment="1">
      <alignment horizontal="left" wrapText="1" indent="4"/>
    </xf>
    <xf numFmtId="0" fontId="84" fillId="3" borderId="0" xfId="0" applyFont="1" applyFill="1" applyAlignment="1">
      <alignment wrapText="1"/>
    </xf>
    <xf numFmtId="0" fontId="84" fillId="3" borderId="0" xfId="0" applyFont="1" applyFill="1"/>
    <xf numFmtId="0" fontId="84" fillId="3" borderId="83" xfId="0" applyFont="1" applyFill="1" applyBorder="1"/>
    <xf numFmtId="0" fontId="86" fillId="0" borderId="18" xfId="0" applyFont="1" applyBorder="1"/>
    <xf numFmtId="0" fontId="86" fillId="0" borderId="19" xfId="0" applyFont="1" applyBorder="1" applyAlignment="1">
      <alignment wrapText="1"/>
    </xf>
    <xf numFmtId="169" fontId="2" fillId="36" borderId="21" xfId="20" applyFont="1" applyBorder="1"/>
    <xf numFmtId="169" fontId="2" fillId="36" borderId="79" xfId="20" applyFont="1" applyBorder="1"/>
    <xf numFmtId="169" fontId="2" fillId="36" borderId="22" xfId="20" applyFont="1" applyBorder="1"/>
    <xf numFmtId="10" fontId="86" fillId="0" borderId="20" xfId="20950" applyNumberFormat="1" applyFont="1" applyBorder="1"/>
    <xf numFmtId="0" fontId="99" fillId="0" borderId="0" xfId="11" applyFont="1"/>
    <xf numFmtId="43" fontId="2" fillId="0" borderId="0" xfId="7" applyFont="1"/>
    <xf numFmtId="0" fontId="326" fillId="0" borderId="0" xfId="0" applyFont="1"/>
    <xf numFmtId="14" fontId="326" fillId="0" borderId="0" xfId="0" applyNumberFormat="1" applyFont="1"/>
    <xf numFmtId="0" fontId="327" fillId="0" borderId="0" xfId="11" applyFont="1"/>
    <xf numFmtId="0" fontId="328" fillId="0" borderId="109" xfId="0" applyFont="1" applyBorder="1"/>
    <xf numFmtId="0" fontId="326" fillId="0" borderId="0" xfId="0" applyFont="1" applyAlignment="1">
      <alignment horizontal="left" vertical="top" wrapText="1"/>
    </xf>
    <xf numFmtId="0" fontId="99" fillId="0" borderId="0" xfId="0" applyFont="1"/>
    <xf numFmtId="0" fontId="99" fillId="0" borderId="0" xfId="0" applyFont="1" applyAlignment="1">
      <alignment wrapText="1"/>
    </xf>
    <xf numFmtId="0" fontId="99" fillId="0" borderId="109" xfId="0" applyFont="1" applyBorder="1" applyAlignment="1">
      <alignment horizontal="center" vertical="center"/>
    </xf>
    <xf numFmtId="0" fontId="99" fillId="0" borderId="109" xfId="0" applyFont="1" applyBorder="1" applyAlignment="1">
      <alignment horizontal="center" vertical="center" wrapText="1"/>
    </xf>
    <xf numFmtId="0" fontId="99" fillId="0" borderId="113"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09" xfId="0" applyFont="1" applyBorder="1"/>
    <xf numFmtId="0" fontId="98" fillId="0" borderId="109" xfId="0" applyFont="1" applyBorder="1"/>
    <xf numFmtId="0" fontId="328" fillId="0" borderId="0" xfId="0" applyFont="1"/>
    <xf numFmtId="0" fontId="326" fillId="0" borderId="0" xfId="0" applyFont="1" applyAlignment="1">
      <alignment wrapText="1"/>
    </xf>
    <xf numFmtId="0" fontId="326" fillId="0" borderId="0" xfId="0" applyFont="1" applyAlignment="1">
      <alignment horizontal="left"/>
    </xf>
    <xf numFmtId="0" fontId="326" fillId="0" borderId="109" xfId="0" applyFont="1" applyBorder="1"/>
    <xf numFmtId="0" fontId="99" fillId="0" borderId="109" xfId="0" applyFont="1" applyBorder="1" applyAlignment="1">
      <alignment horizontal="left" indent="1"/>
    </xf>
    <xf numFmtId="0" fontId="326" fillId="77" borderId="109" xfId="0" applyFont="1" applyFill="1" applyBorder="1"/>
    <xf numFmtId="0" fontId="326" fillId="0" borderId="109" xfId="0" applyFont="1" applyBorder="1" applyAlignment="1">
      <alignment horizontal="left" wrapText="1"/>
    </xf>
    <xf numFmtId="0" fontId="326" fillId="0" borderId="109" xfId="0" applyFont="1" applyBorder="1" applyAlignment="1">
      <alignment horizontal="left" wrapText="1" indent="2"/>
    </xf>
    <xf numFmtId="0" fontId="328" fillId="0" borderId="5" xfId="0" applyFont="1" applyBorder="1"/>
    <xf numFmtId="0" fontId="99" fillId="0" borderId="93" xfId="0" applyFont="1" applyBorder="1" applyAlignment="1">
      <alignment horizontal="center" vertical="center" wrapText="1"/>
    </xf>
    <xf numFmtId="0" fontId="99" fillId="0" borderId="112" xfId="0" applyFont="1" applyBorder="1" applyAlignment="1">
      <alignment horizontal="center" vertical="center" wrapText="1"/>
    </xf>
    <xf numFmtId="0" fontId="99" fillId="0" borderId="0" xfId="0" applyFont="1" applyAlignment="1">
      <alignment horizontal="center" vertical="center"/>
    </xf>
    <xf numFmtId="0" fontId="99" fillId="0" borderId="0" xfId="0" applyFont="1" applyAlignment="1">
      <alignment horizontal="center" vertical="center" wrapText="1"/>
    </xf>
    <xf numFmtId="0" fontId="99" fillId="0" borderId="66" xfId="0" applyFont="1" applyBorder="1" applyAlignment="1">
      <alignment horizontal="center" vertical="center" wrapText="1"/>
    </xf>
    <xf numFmtId="0" fontId="99" fillId="0" borderId="92" xfId="0" applyFont="1" applyBorder="1" applyAlignment="1">
      <alignment horizontal="center" vertical="center" wrapText="1"/>
    </xf>
    <xf numFmtId="0" fontId="99" fillId="0" borderId="5" xfId="0" applyFont="1" applyBorder="1" applyAlignment="1">
      <alignment wrapText="1"/>
    </xf>
    <xf numFmtId="0" fontId="99" fillId="0" borderId="109" xfId="0" applyFont="1" applyBorder="1" applyAlignment="1">
      <alignment horizontal="center"/>
    </xf>
    <xf numFmtId="0" fontId="98" fillId="75" borderId="109" xfId="0" applyFont="1" applyFill="1" applyBorder="1"/>
    <xf numFmtId="14" fontId="99" fillId="0" borderId="0" xfId="0" applyNumberFormat="1" applyFont="1"/>
    <xf numFmtId="0" fontId="99" fillId="0" borderId="72" xfId="0" applyFont="1" applyBorder="1" applyAlignment="1">
      <alignment horizontal="center" vertical="center" wrapText="1"/>
    </xf>
    <xf numFmtId="0" fontId="98" fillId="0" borderId="55" xfId="0" applyFont="1" applyBorder="1"/>
    <xf numFmtId="0" fontId="99" fillId="0" borderId="15" xfId="0" applyFont="1" applyBorder="1" applyAlignment="1">
      <alignment horizontal="left" indent="1"/>
    </xf>
    <xf numFmtId="0" fontId="99" fillId="0" borderId="72" xfId="0" applyFont="1" applyBorder="1" applyAlignment="1">
      <alignment horizontal="left" indent="1"/>
    </xf>
    <xf numFmtId="0" fontId="99" fillId="0" borderId="15" xfId="0" applyFont="1" applyBorder="1" applyAlignment="1">
      <alignment horizontal="left" indent="2"/>
    </xf>
    <xf numFmtId="0" fontId="99" fillId="0" borderId="72" xfId="0" applyFont="1" applyBorder="1" applyAlignment="1">
      <alignment horizontal="left" indent="2"/>
    </xf>
    <xf numFmtId="49" fontId="99" fillId="0" borderId="15" xfId="0" applyNumberFormat="1" applyFont="1" applyBorder="1" applyAlignment="1">
      <alignment horizontal="left" indent="3"/>
    </xf>
    <xf numFmtId="49" fontId="99" fillId="0" borderId="72" xfId="0" applyNumberFormat="1" applyFont="1" applyBorder="1" applyAlignment="1">
      <alignment horizontal="left" indent="3"/>
    </xf>
    <xf numFmtId="49" fontId="99" fillId="0" borderId="15" xfId="0" applyNumberFormat="1" applyFont="1" applyBorder="1" applyAlignment="1">
      <alignment horizontal="left" indent="1"/>
    </xf>
    <xf numFmtId="49" fontId="99" fillId="0" borderId="72" xfId="0" applyNumberFormat="1" applyFont="1" applyBorder="1" applyAlignment="1">
      <alignment horizontal="left" indent="1"/>
    </xf>
    <xf numFmtId="0" fontId="99" fillId="78" borderId="15" xfId="0" applyFont="1" applyFill="1" applyBorder="1"/>
    <xf numFmtId="0" fontId="99" fillId="78" borderId="109" xfId="0" applyFont="1" applyFill="1" applyBorder="1"/>
    <xf numFmtId="0" fontId="99" fillId="78" borderId="72" xfId="0" applyFont="1" applyFill="1" applyBorder="1"/>
    <xf numFmtId="0" fontId="99" fillId="78" borderId="112" xfId="0" applyFont="1" applyFill="1" applyBorder="1"/>
    <xf numFmtId="49" fontId="99" fillId="0" borderId="15" xfId="0" applyNumberFormat="1" applyFont="1" applyBorder="1" applyAlignment="1">
      <alignment horizontal="left" wrapText="1" indent="2"/>
    </xf>
    <xf numFmtId="49" fontId="99" fillId="0" borderId="72" xfId="0" applyNumberFormat="1" applyFont="1" applyBorder="1" applyAlignment="1">
      <alignment horizontal="left" vertical="top" wrapText="1" indent="2"/>
    </xf>
    <xf numFmtId="49" fontId="99" fillId="0" borderId="15" xfId="0" applyNumberFormat="1" applyFont="1" applyBorder="1" applyAlignment="1">
      <alignment horizontal="left" wrapText="1" indent="3"/>
    </xf>
    <xf numFmtId="49" fontId="99" fillId="0" borderId="72" xfId="0" applyNumberFormat="1" applyFont="1" applyBorder="1" applyAlignment="1">
      <alignment horizontal="left" wrapText="1" indent="3"/>
    </xf>
    <xf numFmtId="49" fontId="99" fillId="0" borderId="72" xfId="0" applyNumberFormat="1" applyFont="1" applyBorder="1" applyAlignment="1">
      <alignment horizontal="left" wrapText="1" indent="2"/>
    </xf>
    <xf numFmtId="0" fontId="99" fillId="0" borderId="15" xfId="0" applyFont="1" applyBorder="1" applyAlignment="1">
      <alignment horizontal="left" wrapText="1" indent="1"/>
    </xf>
    <xf numFmtId="49" fontId="99" fillId="0" borderId="72" xfId="0" applyNumberFormat="1" applyFont="1" applyBorder="1" applyAlignment="1">
      <alignment horizontal="left" wrapText="1" indent="1"/>
    </xf>
    <xf numFmtId="0" fontId="99" fillId="0" borderId="18" xfId="0" applyFont="1" applyBorder="1" applyAlignment="1">
      <alignment horizontal="left" wrapText="1" indent="1"/>
    </xf>
    <xf numFmtId="49" fontId="99" fillId="0" borderId="20" xfId="0" applyNumberFormat="1" applyFont="1" applyBorder="1" applyAlignment="1">
      <alignment horizontal="left" wrapText="1" indent="1"/>
    </xf>
    <xf numFmtId="0" fontId="99" fillId="0" borderId="0" xfId="0" applyFont="1" applyAlignment="1">
      <alignment horizontal="left"/>
    </xf>
    <xf numFmtId="0" fontId="322" fillId="0" borderId="0" xfId="0" applyFont="1"/>
    <xf numFmtId="0" fontId="322" fillId="0" borderId="5" xfId="0" applyFont="1" applyBorder="1"/>
    <xf numFmtId="0" fontId="322" fillId="0" borderId="109" xfId="0" applyFont="1" applyBorder="1" applyAlignment="1">
      <alignment horizontal="left" indent="2"/>
    </xf>
    <xf numFmtId="0" fontId="99" fillId="0" borderId="103" xfId="0" applyFont="1" applyBorder="1" applyAlignment="1">
      <alignment vertical="center" wrapText="1" readingOrder="1"/>
    </xf>
    <xf numFmtId="0" fontId="99" fillId="0" borderId="104" xfId="0" applyFont="1" applyBorder="1" applyAlignment="1">
      <alignment vertical="center" wrapText="1" readingOrder="1"/>
    </xf>
    <xf numFmtId="0" fontId="322" fillId="0" borderId="109" xfId="0" applyFont="1" applyBorder="1" applyAlignment="1">
      <alignment horizontal="left" indent="3"/>
    </xf>
    <xf numFmtId="0" fontId="99" fillId="0" borderId="104" xfId="0" applyFont="1" applyBorder="1" applyAlignment="1">
      <alignment horizontal="left" vertical="center" wrapText="1" indent="1" readingOrder="1"/>
    </xf>
    <xf numFmtId="0" fontId="322" fillId="0" borderId="113" xfId="0" applyFont="1" applyBorder="1" applyAlignment="1">
      <alignment horizontal="left" indent="2"/>
    </xf>
    <xf numFmtId="0" fontId="99" fillId="0" borderId="105" xfId="0" applyFont="1" applyBorder="1" applyAlignment="1">
      <alignment vertical="center" wrapText="1" readingOrder="1"/>
    </xf>
    <xf numFmtId="0" fontId="98" fillId="0" borderId="109" xfId="0" applyFont="1" applyBorder="1" applyAlignment="1">
      <alignment vertical="center" wrapText="1" readingOrder="1"/>
    </xf>
    <xf numFmtId="164" fontId="328" fillId="0" borderId="197" xfId="7" applyNumberFormat="1" applyFont="1" applyBorder="1"/>
    <xf numFmtId="164" fontId="99" fillId="0" borderId="177" xfId="7" applyNumberFormat="1" applyFont="1" applyBorder="1"/>
    <xf numFmtId="164" fontId="99" fillId="0" borderId="190" xfId="7" applyNumberFormat="1" applyFont="1" applyBorder="1"/>
    <xf numFmtId="164" fontId="326" fillId="0" borderId="109" xfId="7" applyNumberFormat="1" applyFont="1" applyBorder="1"/>
    <xf numFmtId="164" fontId="328" fillId="0" borderId="109" xfId="7" applyNumberFormat="1" applyFont="1" applyBorder="1"/>
    <xf numFmtId="164" fontId="98" fillId="0" borderId="109" xfId="7" applyNumberFormat="1" applyFont="1" applyBorder="1"/>
    <xf numFmtId="164" fontId="99" fillId="0" borderId="109" xfId="7" applyNumberFormat="1" applyFont="1" applyBorder="1"/>
    <xf numFmtId="164" fontId="99" fillId="0" borderId="109" xfId="7" applyNumberFormat="1" applyFont="1" applyBorder="1" applyAlignment="1">
      <alignment horizontal="left" indent="1"/>
    </xf>
    <xf numFmtId="164" fontId="98" fillId="0" borderId="15" xfId="7" applyNumberFormat="1" applyFont="1" applyBorder="1"/>
    <xf numFmtId="164" fontId="99" fillId="0" borderId="72" xfId="7" applyNumberFormat="1" applyFont="1" applyBorder="1"/>
    <xf numFmtId="164" fontId="99" fillId="0" borderId="112" xfId="7" applyNumberFormat="1" applyFont="1" applyBorder="1"/>
    <xf numFmtId="164" fontId="99" fillId="0" borderId="15" xfId="7" applyNumberFormat="1" applyFont="1" applyBorder="1" applyAlignment="1">
      <alignment horizontal="left" indent="1"/>
    </xf>
    <xf numFmtId="164" fontId="99" fillId="0" borderId="15" xfId="7" applyNumberFormat="1" applyFont="1" applyBorder="1" applyAlignment="1">
      <alignment horizontal="left" indent="2"/>
    </xf>
    <xf numFmtId="164" fontId="99" fillId="0" borderId="15" xfId="7" applyNumberFormat="1" applyFont="1" applyBorder="1" applyAlignment="1">
      <alignment horizontal="left" indent="3"/>
    </xf>
    <xf numFmtId="164" fontId="99" fillId="0" borderId="15" xfId="7" applyNumberFormat="1" applyFont="1" applyBorder="1" applyAlignment="1">
      <alignment horizontal="left" vertical="top" wrapText="1" indent="2"/>
    </xf>
    <xf numFmtId="164" fontId="99" fillId="0" borderId="15" xfId="7" applyNumberFormat="1" applyFont="1" applyBorder="1" applyAlignment="1">
      <alignment horizontal="left" wrapText="1" indent="3"/>
    </xf>
    <xf numFmtId="164" fontId="99" fillId="0" borderId="15" xfId="7" applyNumberFormat="1" applyFont="1" applyBorder="1" applyAlignment="1">
      <alignment horizontal="left" wrapText="1" indent="2"/>
    </xf>
    <xf numFmtId="164" fontId="99" fillId="0" borderId="15" xfId="7" applyNumberFormat="1" applyFont="1" applyBorder="1" applyAlignment="1">
      <alignment horizontal="left" wrapText="1" indent="1"/>
    </xf>
    <xf numFmtId="164" fontId="99" fillId="0" borderId="18" xfId="7" applyNumberFormat="1" applyFont="1" applyBorder="1" applyAlignment="1">
      <alignment horizontal="left" wrapText="1" indent="1"/>
    </xf>
    <xf numFmtId="164" fontId="99" fillId="0" borderId="19" xfId="7" applyNumberFormat="1" applyFont="1" applyBorder="1"/>
    <xf numFmtId="164" fontId="99" fillId="0" borderId="20" xfId="7" applyNumberFormat="1" applyFont="1" applyBorder="1"/>
    <xf numFmtId="164" fontId="99" fillId="0" borderId="22" xfId="7" applyNumberFormat="1" applyFont="1" applyBorder="1"/>
    <xf numFmtId="165" fontId="99" fillId="0" borderId="177" xfId="20950" applyNumberFormat="1" applyFont="1" applyBorder="1"/>
    <xf numFmtId="164" fontId="99" fillId="0" borderId="197" xfId="7" applyNumberFormat="1" applyFont="1" applyBorder="1"/>
    <xf numFmtId="164" fontId="99" fillId="0" borderId="184" xfId="7" applyNumberFormat="1" applyFont="1" applyBorder="1"/>
    <xf numFmtId="165" fontId="99" fillId="0" borderId="184" xfId="20950" applyNumberFormat="1" applyFont="1" applyBorder="1"/>
    <xf numFmtId="164" fontId="99" fillId="0" borderId="80" xfId="7" applyNumberFormat="1" applyFont="1" applyBorder="1"/>
    <xf numFmtId="165" fontId="99" fillId="0" borderId="190" xfId="20950" applyNumberFormat="1" applyFont="1" applyBorder="1"/>
    <xf numFmtId="164" fontId="99" fillId="0" borderId="191" xfId="7" applyNumberFormat="1" applyFont="1" applyBorder="1"/>
    <xf numFmtId="0" fontId="45" fillId="0" borderId="3" xfId="20949" applyFont="1" applyBorder="1" applyAlignment="1">
      <alignment horizontal="center" vertical="center"/>
    </xf>
    <xf numFmtId="0" fontId="2" fillId="3" borderId="3" xfId="20949" applyFill="1" applyBorder="1" applyAlignment="1">
      <alignment horizontal="right" indent="1"/>
    </xf>
    <xf numFmtId="0" fontId="2" fillId="3" borderId="3" xfId="20949" applyFill="1" applyBorder="1" applyAlignment="1">
      <alignment horizontal="left" wrapText="1"/>
    </xf>
    <xf numFmtId="0" fontId="2" fillId="0" borderId="3" xfId="20949" applyBorder="1" applyAlignment="1">
      <alignment horizontal="left" wrapText="1"/>
    </xf>
    <xf numFmtId="0" fontId="2" fillId="3" borderId="2" xfId="20949" applyFill="1" applyBorder="1" applyAlignment="1">
      <alignment horizontal="right" indent="1"/>
    </xf>
    <xf numFmtId="0" fontId="2" fillId="0" borderId="2" xfId="20949" applyBorder="1" applyAlignment="1">
      <alignment horizontal="left" wrapText="1"/>
    </xf>
    <xf numFmtId="0" fontId="2" fillId="3" borderId="3" xfId="20949" applyFill="1" applyBorder="1"/>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6" fillId="0" borderId="71" xfId="17" applyFill="1" applyBorder="1" applyAlignment="1" applyProtection="1"/>
    <xf numFmtId="0" fontId="6" fillId="0" borderId="177" xfId="17" applyFill="1" applyBorder="1" applyAlignment="1" applyProtection="1"/>
    <xf numFmtId="0" fontId="6" fillId="0" borderId="86" xfId="17" applyFill="1" applyBorder="1" applyAlignment="1" applyProtection="1">
      <alignment horizontal="left" vertical="center"/>
    </xf>
    <xf numFmtId="0" fontId="6" fillId="0" borderId="86" xfId="17" applyBorder="1" applyAlignment="1" applyProtection="1"/>
    <xf numFmtId="0" fontId="6" fillId="0" borderId="86" xfId="17" applyFill="1" applyBorder="1" applyAlignment="1" applyProtection="1">
      <alignment horizontal="left" vertical="center" wrapText="1"/>
    </xf>
    <xf numFmtId="0" fontId="6" fillId="0" borderId="86" xfId="17" applyFill="1" applyBorder="1" applyAlignment="1" applyProtection="1"/>
    <xf numFmtId="0" fontId="6" fillId="0" borderId="98" xfId="17" applyBorder="1" applyAlignment="1" applyProtection="1"/>
    <xf numFmtId="0" fontId="332" fillId="0" borderId="0" xfId="0" applyFont="1"/>
    <xf numFmtId="164" fontId="84" fillId="0" borderId="177" xfId="7" applyNumberFormat="1" applyFont="1" applyBorder="1"/>
    <xf numFmtId="164" fontId="84" fillId="35" borderId="177" xfId="7" applyNumberFormat="1" applyFont="1" applyFill="1" applyBorder="1"/>
    <xf numFmtId="164" fontId="84" fillId="35" borderId="177" xfId="7" applyNumberFormat="1" applyFont="1" applyFill="1" applyBorder="1" applyAlignment="1">
      <alignment vertical="center"/>
    </xf>
    <xf numFmtId="0" fontId="158" fillId="0" borderId="114" xfId="0" applyFont="1" applyBorder="1" applyAlignment="1">
      <alignment horizontal="justify" vertical="center" wrapText="1"/>
    </xf>
    <xf numFmtId="0" fontId="158" fillId="0" borderId="106" xfId="0" applyFont="1" applyBorder="1" applyAlignment="1">
      <alignment horizontal="justify" vertical="center" wrapText="1"/>
    </xf>
    <xf numFmtId="0" fontId="45" fillId="0" borderId="106" xfId="0" applyFont="1" applyBorder="1" applyAlignment="1">
      <alignment horizontal="justify" vertical="center" wrapText="1"/>
    </xf>
    <xf numFmtId="0" fontId="158" fillId="3" borderId="106" xfId="0" applyFont="1" applyFill="1" applyBorder="1" applyAlignment="1">
      <alignment horizontal="justify" vertical="center" wrapText="1"/>
    </xf>
    <xf numFmtId="0" fontId="158" fillId="0" borderId="107" xfId="0" applyFont="1" applyBorder="1" applyAlignment="1">
      <alignment horizontal="justify" vertical="center" wrapText="1"/>
    </xf>
    <xf numFmtId="0" fontId="158" fillId="0" borderId="108" xfId="0" applyFont="1" applyBorder="1" applyAlignment="1">
      <alignment horizontal="justify" vertical="center" wrapText="1"/>
    </xf>
    <xf numFmtId="0" fontId="45" fillId="0" borderId="106" xfId="0" applyFont="1" applyBorder="1" applyAlignment="1">
      <alignment vertical="center" wrapText="1"/>
    </xf>
    <xf numFmtId="0" fontId="2" fillId="0" borderId="106" xfId="0" applyFont="1" applyBorder="1" applyAlignment="1">
      <alignment horizontal="left" vertical="center" wrapText="1"/>
    </xf>
    <xf numFmtId="0" fontId="158" fillId="0" borderId="115" xfId="0" applyFont="1" applyBorder="1" applyAlignment="1">
      <alignment vertical="center" wrapText="1"/>
    </xf>
    <xf numFmtId="0" fontId="158" fillId="3" borderId="106" xfId="0" applyFont="1" applyFill="1" applyBorder="1" applyAlignment="1">
      <alignment vertical="center" wrapText="1"/>
    </xf>
    <xf numFmtId="167" fontId="84" fillId="0" borderId="0" xfId="0" applyNumberFormat="1" applyFont="1" applyAlignment="1">
      <alignment horizontal="center"/>
    </xf>
    <xf numFmtId="167" fontId="88" fillId="0" borderId="0" xfId="0" applyNumberFormat="1" applyFont="1" applyAlignment="1">
      <alignment horizontal="center"/>
    </xf>
    <xf numFmtId="167" fontId="86" fillId="0" borderId="0" xfId="0" applyNumberFormat="1" applyFont="1" applyAlignment="1">
      <alignment horizontal="center"/>
    </xf>
    <xf numFmtId="0" fontId="2" fillId="0" borderId="211" xfId="11" applyBorder="1" applyAlignment="1">
      <alignment vertical="center"/>
    </xf>
    <xf numFmtId="0" fontId="2" fillId="0" borderId="192" xfId="11" applyBorder="1" applyAlignment="1">
      <alignment vertical="center"/>
    </xf>
    <xf numFmtId="0" fontId="45" fillId="0" borderId="192" xfId="11" applyFont="1" applyBorder="1" applyAlignment="1">
      <alignment horizontal="center" vertical="center"/>
    </xf>
    <xf numFmtId="0" fontId="45" fillId="0" borderId="193" xfId="11" applyFont="1" applyBorder="1" applyAlignment="1">
      <alignment horizontal="center" vertical="center"/>
    </xf>
    <xf numFmtId="0" fontId="84" fillId="0" borderId="212" xfId="0" applyFont="1" applyBorder="1"/>
    <xf numFmtId="0" fontId="86" fillId="0" borderId="213" xfId="0" applyFont="1" applyBorder="1" applyAlignment="1">
      <alignment horizontal="center" vertical="center" wrapText="1"/>
    </xf>
    <xf numFmtId="0" fontId="86" fillId="0" borderId="197" xfId="0" applyFont="1" applyBorder="1" applyAlignment="1">
      <alignment horizontal="center" vertical="center" wrapText="1"/>
    </xf>
    <xf numFmtId="0" fontId="84" fillId="0" borderId="212" xfId="0" applyFont="1" applyBorder="1" applyAlignment="1">
      <alignment horizontal="center"/>
    </xf>
    <xf numFmtId="0" fontId="45" fillId="3" borderId="213" xfId="20954" applyFont="1" applyFill="1" applyBorder="1" applyAlignment="1">
      <alignment horizontal="left" vertical="center" wrapText="1"/>
    </xf>
    <xf numFmtId="43" fontId="84" fillId="0" borderId="213" xfId="7" applyFont="1" applyFill="1" applyBorder="1" applyAlignment="1">
      <alignment horizontal="center" vertical="center"/>
    </xf>
    <xf numFmtId="43" fontId="84" fillId="0" borderId="197" xfId="7" applyFont="1" applyFill="1" applyBorder="1" applyAlignment="1">
      <alignment horizontal="center" vertical="center"/>
    </xf>
    <xf numFmtId="0" fontId="2" fillId="0" borderId="213" xfId="20954" applyFont="1" applyBorder="1" applyAlignment="1">
      <alignment horizontal="left" vertical="center" wrapText="1" indent="1"/>
    </xf>
    <xf numFmtId="0" fontId="2" fillId="3" borderId="213" xfId="20954" applyFont="1" applyFill="1" applyBorder="1" applyAlignment="1">
      <alignment horizontal="left" vertical="center" wrapText="1" indent="1"/>
    </xf>
    <xf numFmtId="0" fontId="29" fillId="0" borderId="213" xfId="20954" applyFont="1" applyBorder="1" applyAlignment="1">
      <alignment horizontal="left" vertical="center" wrapText="1" indent="1"/>
    </xf>
    <xf numFmtId="191" fontId="86" fillId="35" borderId="20" xfId="0" applyNumberFormat="1" applyFont="1" applyFill="1" applyBorder="1" applyAlignment="1">
      <alignment horizontal="center" vertical="center"/>
    </xf>
    <xf numFmtId="0" fontId="158" fillId="3" borderId="213" xfId="0" applyFont="1" applyFill="1" applyBorder="1" applyAlignment="1">
      <alignment horizontal="left" vertical="center" wrapText="1"/>
    </xf>
    <xf numFmtId="0" fontId="45" fillId="0" borderId="213" xfId="0" applyFont="1" applyBorder="1" applyAlignment="1">
      <alignment horizontal="left" vertical="center" wrapText="1"/>
    </xf>
    <xf numFmtId="0" fontId="158" fillId="0" borderId="213" xfId="0" applyFont="1" applyBorder="1" applyAlignment="1">
      <alignment horizontal="left" vertical="center" wrapText="1"/>
    </xf>
    <xf numFmtId="0" fontId="158" fillId="0" borderId="213" xfId="0" applyFont="1" applyBorder="1" applyAlignment="1">
      <alignment vertical="center" wrapText="1"/>
    </xf>
    <xf numFmtId="0" fontId="29" fillId="0" borderId="213" xfId="0" applyFont="1" applyBorder="1" applyAlignment="1">
      <alignment horizontal="left" vertical="center" wrapText="1" indent="1"/>
    </xf>
    <xf numFmtId="0" fontId="29" fillId="3" borderId="213" xfId="0" applyFont="1" applyFill="1" applyBorder="1" applyAlignment="1">
      <alignment horizontal="left" vertical="center" wrapText="1" indent="1"/>
    </xf>
    <xf numFmtId="0" fontId="2" fillId="3" borderId="213" xfId="9" applyFont="1" applyFill="1" applyBorder="1" applyAlignment="1" applyProtection="1">
      <alignment horizontal="left" vertical="center" wrapText="1"/>
      <protection locked="0"/>
    </xf>
    <xf numFmtId="0" fontId="2" fillId="3" borderId="213" xfId="13" applyFont="1" applyFill="1" applyBorder="1" applyAlignment="1" applyProtection="1">
      <alignment horizontal="left" vertical="center" wrapText="1"/>
      <protection locked="0"/>
    </xf>
    <xf numFmtId="0" fontId="2" fillId="0" borderId="213" xfId="13" applyFont="1" applyBorder="1" applyAlignment="1" applyProtection="1">
      <alignment wrapText="1"/>
      <protection locked="0"/>
    </xf>
    <xf numFmtId="0" fontId="158" fillId="0" borderId="213" xfId="20954" applyFont="1" applyBorder="1" applyAlignment="1">
      <alignment horizontal="center" vertical="center" wrapText="1"/>
    </xf>
    <xf numFmtId="0" fontId="2" fillId="3" borderId="213" xfId="0" applyFont="1" applyFill="1" applyBorder="1" applyAlignment="1">
      <alignment horizontal="left" vertical="center" wrapText="1" indent="1"/>
    </xf>
    <xf numFmtId="0" fontId="2" fillId="0" borderId="213" xfId="0" applyFont="1" applyBorder="1" applyAlignment="1">
      <alignment horizontal="left" vertical="center" wrapText="1" indent="1"/>
    </xf>
    <xf numFmtId="0" fontId="158" fillId="0" borderId="213" xfId="20954" applyFont="1" applyBorder="1" applyAlignment="1">
      <alignment horizontal="left" vertical="center" wrapText="1"/>
    </xf>
    <xf numFmtId="0" fontId="84" fillId="0" borderId="214" xfId="0" applyFont="1" applyBorder="1" applyAlignment="1">
      <alignment horizontal="center" vertical="center" wrapText="1"/>
    </xf>
    <xf numFmtId="0" fontId="86" fillId="0" borderId="215" xfId="0" applyFont="1" applyBorder="1" applyAlignment="1">
      <alignment horizontal="center" vertical="center" wrapText="1"/>
    </xf>
    <xf numFmtId="167" fontId="84" fillId="0" borderId="216" xfId="0" applyNumberFormat="1" applyFont="1" applyBorder="1" applyAlignment="1">
      <alignment horizontal="center"/>
    </xf>
    <xf numFmtId="164" fontId="84" fillId="0" borderId="213" xfId="7" applyNumberFormat="1" applyFont="1" applyBorder="1" applyAlignment="1">
      <alignment horizontal="center" vertical="top"/>
    </xf>
    <xf numFmtId="164" fontId="86" fillId="0" borderId="213" xfId="7" applyNumberFormat="1" applyFont="1" applyBorder="1" applyAlignment="1">
      <alignment horizontal="center" vertical="top"/>
    </xf>
    <xf numFmtId="0" fontId="158" fillId="3" borderId="213" xfId="20954" applyFont="1" applyFill="1" applyBorder="1" applyAlignment="1">
      <alignment horizontal="left" vertical="center" wrapText="1"/>
    </xf>
    <xf numFmtId="0" fontId="320" fillId="0" borderId="213" xfId="0" applyFont="1" applyBorder="1" applyAlignment="1">
      <alignment horizontal="justify"/>
    </xf>
    <xf numFmtId="0" fontId="84" fillId="0" borderId="18" xfId="0" applyFont="1" applyBorder="1" applyAlignment="1">
      <alignment horizontal="center"/>
    </xf>
    <xf numFmtId="0" fontId="158" fillId="0" borderId="19" xfId="0" applyFont="1" applyBorder="1" applyAlignment="1">
      <alignment horizontal="left" vertical="center" wrapText="1"/>
    </xf>
    <xf numFmtId="164" fontId="86" fillId="0" borderId="19" xfId="7" applyNumberFormat="1" applyFont="1" applyBorder="1" applyAlignment="1">
      <alignment horizontal="center" vertical="top"/>
    </xf>
    <xf numFmtId="0" fontId="84" fillId="0" borderId="20" xfId="0" applyFont="1" applyBorder="1"/>
    <xf numFmtId="0" fontId="328" fillId="0" borderId="213" xfId="0" applyFont="1" applyBorder="1" applyAlignment="1">
      <alignment horizontal="center" vertical="center" wrapText="1"/>
    </xf>
    <xf numFmtId="0" fontId="328" fillId="0" borderId="197" xfId="0" applyFont="1" applyBorder="1" applyAlignment="1">
      <alignment horizontal="center" vertical="center" wrapText="1"/>
    </xf>
    <xf numFmtId="49" fontId="99" fillId="3" borderId="212" xfId="5" applyNumberFormat="1" applyFont="1" applyFill="1" applyBorder="1" applyAlignment="1" applyProtection="1">
      <alignment horizontal="right" vertical="center"/>
      <protection locked="0"/>
    </xf>
    <xf numFmtId="0" fontId="99" fillId="3" borderId="213" xfId="13" applyFont="1" applyFill="1" applyBorder="1" applyAlignment="1" applyProtection="1">
      <alignment horizontal="left" vertical="center" wrapText="1"/>
      <protection locked="0"/>
    </xf>
    <xf numFmtId="164" fontId="326" fillId="0" borderId="213" xfId="7" applyNumberFormat="1" applyFont="1" applyBorder="1"/>
    <xf numFmtId="0" fontId="99" fillId="0" borderId="213" xfId="13" applyFont="1" applyBorder="1" applyAlignment="1" applyProtection="1">
      <alignment horizontal="left" vertical="center" wrapText="1"/>
      <protection locked="0"/>
    </xf>
    <xf numFmtId="0" fontId="329" fillId="0" borderId="213" xfId="13" applyFont="1" applyBorder="1" applyAlignment="1" applyProtection="1">
      <alignment horizontal="left" vertical="center" wrapText="1"/>
      <protection locked="0"/>
    </xf>
    <xf numFmtId="49" fontId="99" fillId="0" borderId="212" xfId="5" applyNumberFormat="1" applyFont="1" applyBorder="1" applyAlignment="1" applyProtection="1">
      <alignment horizontal="right" vertical="center"/>
      <protection locked="0"/>
    </xf>
    <xf numFmtId="49" fontId="98" fillId="0" borderId="18" xfId="5" applyNumberFormat="1" applyFont="1" applyBorder="1" applyAlignment="1" applyProtection="1">
      <alignment horizontal="right" vertical="center"/>
      <protection locked="0"/>
    </xf>
    <xf numFmtId="0" fontId="328" fillId="0" borderId="19" xfId="0" applyFont="1" applyBorder="1"/>
    <xf numFmtId="164" fontId="328" fillId="0" borderId="19" xfId="7" applyNumberFormat="1" applyFont="1" applyBorder="1"/>
    <xf numFmtId="164" fontId="328" fillId="0" borderId="20" xfId="7" applyNumberFormat="1" applyFont="1" applyBorder="1"/>
    <xf numFmtId="0" fontId="99" fillId="0" borderId="184" xfId="0" applyFont="1" applyBorder="1" applyAlignment="1">
      <alignment horizontal="center" vertical="center"/>
    </xf>
    <xf numFmtId="0" fontId="99" fillId="0" borderId="193" xfId="0" applyFont="1" applyBorder="1" applyAlignment="1">
      <alignment horizontal="center" vertical="center" wrapText="1"/>
    </xf>
    <xf numFmtId="0" fontId="99" fillId="0" borderId="184" xfId="0" applyFont="1" applyBorder="1" applyAlignment="1">
      <alignment horizontal="center" vertical="center" wrapText="1"/>
    </xf>
    <xf numFmtId="0" fontId="99" fillId="0" borderId="197" xfId="0" applyFont="1" applyBorder="1" applyAlignment="1">
      <alignment horizontal="center" vertical="center" wrapText="1"/>
    </xf>
    <xf numFmtId="49" fontId="99" fillId="3" borderId="212" xfId="5" applyNumberFormat="1" applyFont="1" applyFill="1" applyBorder="1" applyAlignment="1" applyProtection="1">
      <alignment horizontal="right" vertical="center" wrapText="1"/>
      <protection locked="0"/>
    </xf>
    <xf numFmtId="164" fontId="99" fillId="0" borderId="213" xfId="7" applyNumberFormat="1" applyFont="1" applyBorder="1"/>
    <xf numFmtId="166" fontId="99" fillId="35" borderId="197" xfId="20953" applyFont="1" applyFill="1" applyBorder="1"/>
    <xf numFmtId="49" fontId="99" fillId="0" borderId="212" xfId="5" applyNumberFormat="1" applyFont="1" applyBorder="1" applyAlignment="1" applyProtection="1">
      <alignment horizontal="right" vertical="center" wrapText="1"/>
      <protection locked="0"/>
    </xf>
    <xf numFmtId="49" fontId="98" fillId="0" borderId="212" xfId="5" applyNumberFormat="1" applyFont="1" applyBorder="1" applyAlignment="1" applyProtection="1">
      <alignment horizontal="right" vertical="center" wrapText="1"/>
      <protection locked="0"/>
    </xf>
    <xf numFmtId="0" fontId="98" fillId="0" borderId="213" xfId="0" applyFont="1" applyBorder="1"/>
    <xf numFmtId="164" fontId="98" fillId="0" borderId="213" xfId="7" applyNumberFormat="1" applyFont="1" applyBorder="1"/>
    <xf numFmtId="0" fontId="99" fillId="0" borderId="212" xfId="0" applyFont="1" applyBorder="1" applyAlignment="1">
      <alignment wrapText="1"/>
    </xf>
    <xf numFmtId="0" fontId="99" fillId="0" borderId="213" xfId="0" applyFont="1" applyBorder="1" applyAlignment="1">
      <alignment horizontal="left" indent="8"/>
    </xf>
    <xf numFmtId="0" fontId="99" fillId="0" borderId="18" xfId="0" applyFont="1" applyBorder="1" applyAlignment="1">
      <alignment wrapText="1"/>
    </xf>
    <xf numFmtId="0" fontId="99" fillId="0" borderId="19" xfId="0" applyFont="1" applyBorder="1" applyAlignment="1">
      <alignment horizontal="left" indent="8"/>
    </xf>
    <xf numFmtId="166" fontId="99" fillId="35" borderId="20" xfId="20953" applyFont="1" applyFill="1" applyBorder="1"/>
    <xf numFmtId="0" fontId="99" fillId="0" borderId="212" xfId="0" applyFont="1" applyBorder="1"/>
    <xf numFmtId="0" fontId="99" fillId="0" borderId="213" xfId="0" applyFont="1" applyBorder="1" applyAlignment="1">
      <alignment horizontal="left" vertical="center" wrapText="1"/>
    </xf>
    <xf numFmtId="0" fontId="99" fillId="0" borderId="213" xfId="0" applyFont="1" applyBorder="1"/>
    <xf numFmtId="0" fontId="99" fillId="0" borderId="18" xfId="0" applyFont="1" applyBorder="1"/>
    <xf numFmtId="0" fontId="98" fillId="0" borderId="19" xfId="0" applyFont="1" applyBorder="1"/>
    <xf numFmtId="164" fontId="98" fillId="0" borderId="19" xfId="7" applyNumberFormat="1" applyFont="1" applyBorder="1"/>
    <xf numFmtId="0" fontId="99" fillId="0" borderId="223" xfId="0" applyFont="1" applyBorder="1" applyAlignment="1">
      <alignment wrapText="1"/>
    </xf>
    <xf numFmtId="0" fontId="99" fillId="0" borderId="50" xfId="0" applyFont="1" applyBorder="1"/>
    <xf numFmtId="0" fontId="99" fillId="0" borderId="192" xfId="0" applyFont="1" applyBorder="1" applyAlignment="1">
      <alignment horizontal="center" vertical="center"/>
    </xf>
    <xf numFmtId="0" fontId="99" fillId="0" borderId="193" xfId="0" applyFont="1" applyBorder="1" applyAlignment="1">
      <alignment horizontal="center" vertical="center"/>
    </xf>
    <xf numFmtId="164" fontId="99" fillId="35" borderId="197" xfId="7" applyNumberFormat="1" applyFont="1" applyFill="1" applyBorder="1"/>
    <xf numFmtId="164" fontId="99" fillId="35" borderId="20" xfId="7" applyNumberFormat="1" applyFont="1" applyFill="1" applyBorder="1"/>
    <xf numFmtId="0" fontId="328" fillId="0" borderId="192" xfId="0" applyFont="1" applyBorder="1" applyAlignment="1">
      <alignment horizontal="center" vertical="center" wrapText="1"/>
    </xf>
    <xf numFmtId="0" fontId="328" fillId="0" borderId="193" xfId="0" applyFont="1" applyBorder="1" applyAlignment="1">
      <alignment horizontal="center" vertical="center" wrapText="1"/>
    </xf>
    <xf numFmtId="0" fontId="98" fillId="0" borderId="212" xfId="0" applyFont="1" applyBorder="1" applyAlignment="1">
      <alignment horizontal="left" indent="1"/>
    </xf>
    <xf numFmtId="0" fontId="98" fillId="0" borderId="213" xfId="0" applyFont="1" applyBorder="1" applyAlignment="1">
      <alignment horizontal="left" wrapText="1" indent="1"/>
    </xf>
    <xf numFmtId="164" fontId="326" fillId="0" borderId="197" xfId="7" applyNumberFormat="1" applyFont="1" applyBorder="1"/>
    <xf numFmtId="0" fontId="99" fillId="0" borderId="212" xfId="0" applyFont="1" applyBorder="1" applyAlignment="1">
      <alignment horizontal="left" indent="1"/>
    </xf>
    <xf numFmtId="0" fontId="99" fillId="0" borderId="212" xfId="0" applyFont="1" applyBorder="1" applyAlignment="1">
      <alignment horizontal="left" indent="3"/>
    </xf>
    <xf numFmtId="0" fontId="99" fillId="0" borderId="213" xfId="0" applyFont="1" applyBorder="1" applyAlignment="1">
      <alignment horizontal="left" wrapText="1" indent="4"/>
    </xf>
    <xf numFmtId="0" fontId="99" fillId="0" borderId="213" xfId="0" applyFont="1" applyBorder="1" applyAlignment="1">
      <alignment horizontal="left" wrapText="1" indent="1"/>
    </xf>
    <xf numFmtId="0" fontId="98" fillId="0" borderId="18" xfId="0" applyFont="1" applyBorder="1" applyAlignment="1">
      <alignment horizontal="left" vertical="center" indent="1"/>
    </xf>
    <xf numFmtId="0" fontId="98" fillId="0" borderId="19" xfId="0" applyFont="1" applyBorder="1" applyAlignment="1">
      <alignment horizontal="left" wrapText="1" indent="1"/>
    </xf>
    <xf numFmtId="164" fontId="328" fillId="0" borderId="213" xfId="7" applyNumberFormat="1" applyFont="1" applyBorder="1"/>
    <xf numFmtId="0" fontId="98" fillId="0" borderId="109" xfId="0" applyFont="1" applyBorder="1" applyAlignment="1">
      <alignment horizontal="center"/>
    </xf>
    <xf numFmtId="0" fontId="98" fillId="0" borderId="0" xfId="0" applyFont="1"/>
    <xf numFmtId="164" fontId="98" fillId="0" borderId="72" xfId="7" applyNumberFormat="1" applyFont="1" applyBorder="1"/>
    <xf numFmtId="164" fontId="98" fillId="0" borderId="112" xfId="7" applyNumberFormat="1" applyFont="1" applyBorder="1"/>
    <xf numFmtId="0" fontId="98" fillId="0" borderId="58" xfId="0" applyFont="1" applyBorder="1"/>
    <xf numFmtId="0" fontId="98" fillId="0" borderId="181" xfId="0" applyFont="1" applyBorder="1" applyAlignment="1">
      <alignment horizontal="left" vertical="center" wrapText="1"/>
    </xf>
    <xf numFmtId="0" fontId="99" fillId="0" borderId="80" xfId="0" applyFont="1" applyBorder="1" applyAlignment="1">
      <alignment horizontal="center" vertical="center" wrapText="1"/>
    </xf>
    <xf numFmtId="164" fontId="99" fillId="0" borderId="213" xfId="7" applyNumberFormat="1" applyFont="1" applyBorder="1" applyAlignment="1">
      <alignment horizontal="left" vertical="center" wrapText="1"/>
    </xf>
    <xf numFmtId="164" fontId="99" fillId="0" borderId="213" xfId="7" applyNumberFormat="1" applyFont="1" applyBorder="1" applyAlignment="1">
      <alignment horizontal="center" vertical="center" wrapText="1"/>
    </xf>
    <xf numFmtId="164" fontId="99" fillId="0" borderId="197" xfId="7" applyNumberFormat="1" applyFont="1" applyBorder="1" applyAlignment="1">
      <alignment horizontal="center" vertical="center" wrapText="1"/>
    </xf>
    <xf numFmtId="164" fontId="99" fillId="0" borderId="213" xfId="7" applyNumberFormat="1" applyFont="1" applyBorder="1" applyAlignment="1">
      <alignment horizontal="center" vertical="center"/>
    </xf>
    <xf numFmtId="164" fontId="99" fillId="0" borderId="197" xfId="7" applyNumberFormat="1" applyFont="1" applyBorder="1" applyAlignment="1">
      <alignment horizontal="center" vertical="center"/>
    </xf>
    <xf numFmtId="0" fontId="98" fillId="0" borderId="19" xfId="0" applyFont="1" applyBorder="1" applyAlignment="1">
      <alignment horizontal="left" vertical="center" wrapText="1"/>
    </xf>
    <xf numFmtId="164" fontId="98" fillId="0" borderId="19" xfId="7" applyNumberFormat="1" applyFont="1" applyBorder="1" applyAlignment="1">
      <alignment horizontal="left" vertical="center" wrapText="1"/>
    </xf>
    <xf numFmtId="164" fontId="98" fillId="0" borderId="20" xfId="7" applyNumberFormat="1" applyFont="1" applyBorder="1" applyAlignment="1">
      <alignment horizontal="left" vertical="center" wrapText="1"/>
    </xf>
    <xf numFmtId="0" fontId="98" fillId="0" borderId="192" xfId="0" applyFont="1" applyBorder="1" applyAlignment="1">
      <alignment horizontal="center" vertical="center" wrapText="1"/>
    </xf>
    <xf numFmtId="0" fontId="98" fillId="0" borderId="193" xfId="0" applyFont="1" applyBorder="1" applyAlignment="1">
      <alignment horizontal="center" vertical="center" wrapText="1"/>
    </xf>
    <xf numFmtId="0" fontId="99" fillId="0" borderId="213" xfId="0" applyFont="1" applyBorder="1" applyAlignment="1">
      <alignment horizontal="left" indent="1"/>
    </xf>
    <xf numFmtId="0" fontId="99" fillId="0" borderId="19" xfId="0" applyFont="1" applyBorder="1" applyAlignment="1">
      <alignment horizontal="left" indent="1"/>
    </xf>
    <xf numFmtId="0" fontId="92" fillId="0" borderId="57" xfId="0" applyFont="1" applyBorder="1" applyAlignment="1">
      <alignment horizontal="left" wrapText="1"/>
    </xf>
    <xf numFmtId="0" fontId="92" fillId="0" borderId="56" xfId="0" applyFont="1" applyBorder="1" applyAlignment="1">
      <alignment horizontal="left" wrapText="1"/>
    </xf>
    <xf numFmtId="0" fontId="92" fillId="0" borderId="117" xfId="0" applyFont="1" applyBorder="1" applyAlignment="1">
      <alignment horizontal="center" vertical="center"/>
    </xf>
    <xf numFmtId="0" fontId="92" fillId="0" borderId="27" xfId="0" applyFont="1" applyBorder="1" applyAlignment="1">
      <alignment horizontal="center" vertical="center"/>
    </xf>
    <xf numFmtId="0" fontId="92" fillId="0" borderId="118" xfId="0" applyFont="1" applyBorder="1" applyAlignment="1">
      <alignment horizontal="center" vertical="center"/>
    </xf>
    <xf numFmtId="164" fontId="84" fillId="0" borderId="173" xfId="7" applyNumberFormat="1" applyFont="1" applyBorder="1" applyAlignment="1">
      <alignment horizontal="center"/>
    </xf>
    <xf numFmtId="164" fontId="84" fillId="0" borderId="179" xfId="7" applyNumberFormat="1" applyFont="1" applyBorder="1" applyAlignment="1">
      <alignment horizontal="center"/>
    </xf>
    <xf numFmtId="164" fontId="84" fillId="0" borderId="178" xfId="7" applyNumberFormat="1" applyFont="1" applyBorder="1" applyAlignment="1">
      <alignment horizontal="center"/>
    </xf>
    <xf numFmtId="0" fontId="84" fillId="0" borderId="98" xfId="0" applyFont="1" applyBorder="1" applyAlignment="1">
      <alignment horizontal="center" vertical="center"/>
    </xf>
    <xf numFmtId="0" fontId="86" fillId="0" borderId="99" xfId="0" applyFont="1" applyBorder="1" applyAlignment="1">
      <alignment horizontal="center" vertical="center"/>
    </xf>
    <xf numFmtId="0" fontId="86" fillId="0" borderId="5" xfId="0" applyFont="1" applyBorder="1" applyAlignment="1">
      <alignment horizontal="center" vertical="center"/>
    </xf>
    <xf numFmtId="0" fontId="45" fillId="0" borderId="13" xfId="0" applyFont="1" applyBorder="1" applyAlignment="1">
      <alignment horizontal="center" vertical="center"/>
    </xf>
    <xf numFmtId="0" fontId="45" fillId="0" borderId="14" xfId="0" applyFont="1" applyBorder="1" applyAlignment="1">
      <alignment horizontal="center" vertical="center"/>
    </xf>
    <xf numFmtId="0" fontId="84" fillId="0" borderId="100" xfId="0" applyFont="1" applyBorder="1" applyAlignment="1">
      <alignment horizontal="center"/>
    </xf>
    <xf numFmtId="0" fontId="84" fillId="0" borderId="101" xfId="0" applyFont="1" applyBorder="1" applyAlignment="1">
      <alignment horizontal="center"/>
    </xf>
    <xf numFmtId="0" fontId="84" fillId="0" borderId="102" xfId="0" applyFont="1" applyBorder="1" applyAlignment="1">
      <alignment horizontal="center"/>
    </xf>
    <xf numFmtId="0" fontId="84" fillId="0" borderId="59" xfId="0" applyFont="1" applyBorder="1" applyAlignment="1">
      <alignment horizontal="center" vertical="center"/>
    </xf>
    <xf numFmtId="0" fontId="84" fillId="0" borderId="66" xfId="0" applyFont="1" applyBorder="1" applyAlignment="1">
      <alignment horizontal="center" vertical="center"/>
    </xf>
    <xf numFmtId="0" fontId="86" fillId="0" borderId="113" xfId="0" applyFont="1" applyBorder="1" applyAlignment="1">
      <alignment horizontal="center" vertical="center" wrapText="1"/>
    </xf>
    <xf numFmtId="0" fontId="86" fillId="0" borderId="5" xfId="0" applyFont="1" applyBorder="1" applyAlignment="1">
      <alignment horizontal="center" vertical="center" wrapText="1"/>
    </xf>
    <xf numFmtId="164" fontId="45" fillId="0" borderId="192" xfId="7" applyNumberFormat="1" applyFont="1" applyBorder="1" applyAlignment="1">
      <alignment horizontal="center" vertical="center"/>
    </xf>
    <xf numFmtId="164" fontId="45" fillId="0" borderId="193" xfId="7" applyNumberFormat="1" applyFont="1" applyBorder="1" applyAlignment="1">
      <alignment horizontal="center" vertical="center"/>
    </xf>
    <xf numFmtId="0" fontId="84" fillId="0" borderId="109" xfId="0" applyFont="1" applyBorder="1" applyAlignment="1">
      <alignment horizontal="center" vertical="center"/>
    </xf>
    <xf numFmtId="0" fontId="84" fillId="0" borderId="109" xfId="0" applyFont="1" applyBorder="1" applyAlignment="1">
      <alignment horizontal="center" vertical="center" wrapText="1"/>
    </xf>
    <xf numFmtId="164" fontId="45" fillId="0" borderId="192" xfId="7" applyNumberFormat="1" applyFont="1" applyBorder="1" applyAlignment="1">
      <alignment horizontal="center"/>
    </xf>
    <xf numFmtId="164" fontId="45" fillId="0" borderId="193" xfId="7" applyNumberFormat="1" applyFont="1" applyBorder="1" applyAlignment="1">
      <alignment horizont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213" xfId="0" applyFont="1" applyBorder="1" applyAlignment="1">
      <alignment horizontal="center" vertical="center" wrapText="1"/>
    </xf>
    <xf numFmtId="0" fontId="84" fillId="0" borderId="213" xfId="0" applyFont="1" applyBorder="1" applyAlignment="1">
      <alignment horizontal="center" vertical="center" wrapText="1"/>
    </xf>
    <xf numFmtId="0" fontId="45" fillId="0" borderId="213" xfId="11" applyFont="1" applyBorder="1" applyAlignment="1">
      <alignment horizontal="center" vertical="center" wrapText="1"/>
    </xf>
    <xf numFmtId="0" fontId="45" fillId="0" borderId="197" xfId="11" applyFont="1" applyBorder="1" applyAlignment="1">
      <alignment horizontal="center" vertical="center" wrapText="1"/>
    </xf>
    <xf numFmtId="0" fontId="45" fillId="0" borderId="61" xfId="11" applyFont="1" applyBorder="1" applyAlignment="1">
      <alignment horizontal="center" vertical="center" wrapText="1"/>
    </xf>
    <xf numFmtId="0" fontId="45" fillId="0" borderId="0" xfId="11" applyFont="1" applyAlignment="1">
      <alignment horizontal="center" vertical="center" wrapText="1"/>
    </xf>
    <xf numFmtId="0" fontId="3" fillId="83" borderId="5" xfId="0" applyFont="1" applyFill="1" applyBorder="1" applyAlignment="1">
      <alignment horizontal="center" vertical="center" wrapText="1"/>
    </xf>
    <xf numFmtId="0" fontId="3" fillId="83" borderId="109" xfId="0" applyFont="1" applyFill="1" applyBorder="1" applyAlignment="1">
      <alignment horizontal="center" vertical="center" wrapText="1"/>
    </xf>
    <xf numFmtId="0" fontId="3" fillId="83" borderId="5" xfId="11" applyFont="1" applyFill="1" applyBorder="1" applyAlignment="1">
      <alignment horizontal="center" vertical="top"/>
    </xf>
    <xf numFmtId="0" fontId="4" fillId="82" borderId="55" xfId="0" applyFont="1" applyFill="1" applyBorder="1" applyAlignment="1">
      <alignment horizontal="center" vertical="center" wrapText="1"/>
    </xf>
    <xf numFmtId="0" fontId="4" fillId="82" borderId="72" xfId="0" applyFont="1" applyFill="1" applyBorder="1" applyAlignment="1">
      <alignment horizontal="center" vertical="center" wrapText="1"/>
    </xf>
    <xf numFmtId="9" fontId="3" fillId="0" borderId="6" xfId="0" applyNumberFormat="1" applyFont="1" applyBorder="1" applyAlignment="1">
      <alignment horizontal="center" vertical="center"/>
    </xf>
    <xf numFmtId="9" fontId="3" fillId="0" borderId="8" xfId="0" applyNumberFormat="1" applyFont="1" applyBorder="1" applyAlignment="1">
      <alignment horizontal="center" vertical="center"/>
    </xf>
    <xf numFmtId="0" fontId="97" fillId="3" borderId="62" xfId="13" applyFont="1" applyFill="1" applyBorder="1" applyAlignment="1" applyProtection="1">
      <alignment horizontal="center" vertical="center" wrapText="1"/>
      <protection locked="0"/>
    </xf>
    <xf numFmtId="0" fontId="97" fillId="3" borderId="55"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164" fontId="45" fillId="3" borderId="60"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6" xfId="0" applyFont="1" applyBorder="1" applyAlignment="1">
      <alignment horizontal="center" vertical="center" wrapText="1"/>
    </xf>
    <xf numFmtId="0" fontId="86" fillId="0" borderId="47" xfId="0" applyFont="1" applyBorder="1" applyAlignment="1">
      <alignment horizontal="center" vertical="center" wrapText="1"/>
    </xf>
    <xf numFmtId="164" fontId="45" fillId="0" borderId="63" xfId="1" applyNumberFormat="1" applyFont="1" applyFill="1" applyBorder="1" applyAlignment="1" applyProtection="1">
      <alignment horizontal="center" vertical="center" wrapText="1"/>
      <protection locked="0"/>
    </xf>
    <xf numFmtId="164" fontId="45" fillId="0" borderId="64" xfId="1" applyNumberFormat="1" applyFont="1" applyFill="1" applyBorder="1" applyAlignment="1" applyProtection="1">
      <alignment horizontal="center" vertical="center" wrapText="1"/>
      <protection locked="0"/>
    </xf>
    <xf numFmtId="0" fontId="3" fillId="0" borderId="62" xfId="0" applyFont="1" applyBorder="1" applyAlignment="1">
      <alignment horizontal="center" vertical="center" wrapText="1"/>
    </xf>
    <xf numFmtId="0" fontId="3" fillId="0" borderId="55" xfId="0" applyFont="1" applyBorder="1" applyAlignment="1">
      <alignment horizontal="center" vertical="center" wrapText="1"/>
    </xf>
    <xf numFmtId="0" fontId="86" fillId="0" borderId="65" xfId="0" applyFont="1" applyBorder="1" applyAlignment="1">
      <alignment horizontal="center"/>
    </xf>
    <xf numFmtId="0" fontId="86" fillId="0" borderId="66" xfId="0" applyFont="1" applyBorder="1" applyAlignment="1">
      <alignment horizontal="center"/>
    </xf>
    <xf numFmtId="0" fontId="3" fillId="0" borderId="6" xfId="0" applyFont="1" applyBorder="1" applyAlignment="1">
      <alignment horizontal="center" wrapText="1"/>
    </xf>
    <xf numFmtId="0" fontId="3" fillId="0" borderId="8" xfId="0" applyFont="1" applyBorder="1" applyAlignment="1">
      <alignment horizontal="center" wrapText="1"/>
    </xf>
    <xf numFmtId="0" fontId="88" fillId="0" borderId="49" xfId="0" applyFont="1" applyBorder="1" applyAlignment="1">
      <alignment horizontal="left" vertical="center"/>
    </xf>
    <xf numFmtId="0" fontId="88" fillId="0" borderId="50" xfId="0" applyFont="1" applyBorder="1" applyAlignment="1">
      <alignment horizontal="left" vertical="center"/>
    </xf>
    <xf numFmtId="0" fontId="84" fillId="0" borderId="203" xfId="0" applyFont="1" applyBorder="1" applyAlignment="1">
      <alignment horizontal="center" vertical="center" wrapText="1"/>
    </xf>
    <xf numFmtId="0" fontId="84" fillId="0" borderId="204" xfId="0" applyFont="1" applyBorder="1" applyAlignment="1">
      <alignment horizontal="center" vertical="center" wrapText="1"/>
    </xf>
    <xf numFmtId="0" fontId="84" fillId="0" borderId="198" xfId="0" applyFont="1" applyBorder="1" applyAlignment="1">
      <alignment horizontal="center" vertical="center" wrapText="1"/>
    </xf>
    <xf numFmtId="0" fontId="84" fillId="0" borderId="13" xfId="0" applyFont="1" applyBorder="1" applyAlignment="1">
      <alignment horizontal="center"/>
    </xf>
    <xf numFmtId="0" fontId="84" fillId="0" borderId="14" xfId="0" applyFont="1" applyBorder="1" applyAlignment="1">
      <alignment horizontal="center" vertical="center" wrapText="1"/>
    </xf>
    <xf numFmtId="0" fontId="84" fillId="0" borderId="72" xfId="0" applyFont="1" applyBorder="1" applyAlignment="1">
      <alignment horizontal="center" vertical="center" wrapText="1"/>
    </xf>
    <xf numFmtId="0" fontId="98" fillId="0" borderId="217" xfId="0" applyFont="1" applyBorder="1" applyAlignment="1">
      <alignment horizontal="left" vertical="center" wrapText="1"/>
    </xf>
    <xf numFmtId="0" fontId="98" fillId="0" borderId="218" xfId="0" applyFont="1" applyBorder="1" applyAlignment="1">
      <alignment horizontal="left" vertical="center" wrapText="1"/>
    </xf>
    <xf numFmtId="0" fontId="98" fillId="0" borderId="219" xfId="0" applyFont="1" applyBorder="1" applyAlignment="1">
      <alignment horizontal="left" vertical="center" wrapText="1"/>
    </xf>
    <xf numFmtId="0" fontId="98" fillId="0" borderId="95" xfId="0" applyFont="1" applyBorder="1" applyAlignment="1">
      <alignment horizontal="left" vertical="center" wrapText="1"/>
    </xf>
    <xf numFmtId="0" fontId="98" fillId="0" borderId="222" xfId="0" applyFont="1" applyBorder="1" applyAlignment="1">
      <alignment horizontal="left" vertical="center" wrapText="1"/>
    </xf>
    <xf numFmtId="0" fontId="98" fillId="0" borderId="97" xfId="0" applyFont="1" applyBorder="1" applyAlignment="1">
      <alignment horizontal="left" vertical="center" wrapText="1"/>
    </xf>
    <xf numFmtId="0" fontId="328" fillId="0" borderId="198" xfId="0" applyFont="1" applyBorder="1" applyAlignment="1">
      <alignment horizontal="center" vertical="center" wrapText="1"/>
    </xf>
    <xf numFmtId="0" fontId="328" fillId="0" borderId="50" xfId="0" applyFont="1" applyBorder="1" applyAlignment="1">
      <alignment horizontal="center" vertical="center" wrapText="1"/>
    </xf>
    <xf numFmtId="0" fontId="328" fillId="0" borderId="68" xfId="0" applyFont="1" applyBorder="1" applyAlignment="1">
      <alignment horizontal="center" vertical="center" wrapText="1"/>
    </xf>
    <xf numFmtId="0" fontId="328" fillId="0" borderId="76" xfId="0" applyFont="1" applyBorder="1" applyAlignment="1">
      <alignment horizontal="center" vertical="center" wrapText="1"/>
    </xf>
    <xf numFmtId="0" fontId="328" fillId="0" borderId="220" xfId="0" applyFont="1" applyBorder="1" applyAlignment="1">
      <alignment horizontal="center" vertical="center" wrapText="1"/>
    </xf>
    <xf numFmtId="0" fontId="328" fillId="0" borderId="221" xfId="0" applyFont="1" applyBorder="1" applyAlignment="1">
      <alignment horizontal="center" vertical="center" wrapText="1"/>
    </xf>
    <xf numFmtId="0" fontId="99" fillId="0" borderId="215"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92" xfId="0" applyFont="1" applyBorder="1" applyAlignment="1">
      <alignment horizontal="center" vertical="center" wrapText="1"/>
    </xf>
    <xf numFmtId="0" fontId="99" fillId="0" borderId="213" xfId="0" applyFont="1" applyBorder="1" applyAlignment="1">
      <alignment horizontal="center" vertical="center" wrapText="1"/>
    </xf>
    <xf numFmtId="0" fontId="99" fillId="0" borderId="184" xfId="0" applyFont="1" applyBorder="1" applyAlignment="1">
      <alignment horizontal="center" vertical="center" wrapText="1"/>
    </xf>
    <xf numFmtId="0" fontId="98" fillId="0" borderId="224" xfId="0" applyFont="1" applyBorder="1" applyAlignment="1">
      <alignment horizontal="left" vertical="center" wrapText="1"/>
    </xf>
    <xf numFmtId="0" fontId="98" fillId="0" borderId="91" xfId="0" applyFont="1" applyBorder="1" applyAlignment="1">
      <alignment horizontal="left" vertical="center" wrapText="1"/>
    </xf>
    <xf numFmtId="0" fontId="330" fillId="0" borderId="211" xfId="0" applyFont="1" applyBorder="1" applyAlignment="1">
      <alignment horizontal="center" vertical="center"/>
    </xf>
    <xf numFmtId="0" fontId="330" fillId="0" borderId="192" xfId="0" applyFont="1" applyBorder="1" applyAlignment="1">
      <alignment horizontal="center" vertical="center"/>
    </xf>
    <xf numFmtId="0" fontId="330" fillId="0" borderId="92" xfId="0" applyFont="1" applyBorder="1" applyAlignment="1">
      <alignment horizontal="center" vertical="center"/>
    </xf>
    <xf numFmtId="0" fontId="330" fillId="0" borderId="94" xfId="0" applyFont="1" applyBorder="1" applyAlignment="1">
      <alignment horizontal="center" vertical="center"/>
    </xf>
    <xf numFmtId="0" fontId="330" fillId="0" borderId="76" xfId="0" applyFont="1" applyBorder="1" applyAlignment="1">
      <alignment horizontal="center" vertical="center"/>
    </xf>
    <xf numFmtId="0" fontId="330" fillId="0" borderId="66" xfId="0" applyFont="1" applyBorder="1" applyAlignment="1">
      <alignment horizontal="center" vertical="center"/>
    </xf>
    <xf numFmtId="0" fontId="328" fillId="0" borderId="109" xfId="0" applyFont="1" applyBorder="1" applyAlignment="1">
      <alignment horizontal="center" vertical="center" wrapText="1"/>
    </xf>
    <xf numFmtId="0" fontId="99" fillId="0" borderId="112" xfId="0" applyFont="1" applyBorder="1" applyAlignment="1">
      <alignment horizontal="center" vertical="center" wrapText="1"/>
    </xf>
    <xf numFmtId="0" fontId="99" fillId="0" borderId="109" xfId="0" applyFont="1" applyBorder="1" applyAlignment="1">
      <alignment horizontal="center" vertical="center" wrapText="1"/>
    </xf>
    <xf numFmtId="0" fontId="98" fillId="0" borderId="92" xfId="0" applyFont="1" applyBorder="1" applyAlignment="1">
      <alignment horizontal="center" vertical="center" wrapText="1"/>
    </xf>
    <xf numFmtId="0" fontId="98" fillId="0" borderId="94" xfId="0" applyFont="1" applyBorder="1" applyAlignment="1">
      <alignment horizontal="center" vertical="center" wrapText="1"/>
    </xf>
    <xf numFmtId="0" fontId="98" fillId="0" borderId="61" xfId="0" applyFont="1" applyBorder="1" applyAlignment="1">
      <alignment horizontal="center" vertical="center" wrapText="1"/>
    </xf>
    <xf numFmtId="0" fontId="98" fillId="0" borderId="59" xfId="0" applyFont="1" applyBorder="1" applyAlignment="1">
      <alignment horizontal="center" vertical="center" wrapText="1"/>
    </xf>
    <xf numFmtId="0" fontId="98" fillId="0" borderId="76" xfId="0" applyFont="1" applyBorder="1" applyAlignment="1">
      <alignment horizontal="center" vertical="center" wrapText="1"/>
    </xf>
    <xf numFmtId="0" fontId="98" fillId="0" borderId="66" xfId="0" applyFont="1" applyBorder="1" applyAlignment="1">
      <alignment horizontal="center" vertical="center" wrapText="1"/>
    </xf>
    <xf numFmtId="0" fontId="99" fillId="0" borderId="110" xfId="0" applyFont="1" applyBorder="1" applyAlignment="1">
      <alignment horizontal="center" vertical="center" wrapText="1"/>
    </xf>
    <xf numFmtId="0" fontId="99" fillId="0" borderId="111" xfId="0" applyFont="1" applyBorder="1" applyAlignment="1">
      <alignment horizontal="center" vertical="center" wrapText="1"/>
    </xf>
    <xf numFmtId="0" fontId="98" fillId="0" borderId="67" xfId="0" applyFont="1" applyBorder="1" applyAlignment="1">
      <alignment horizontal="center" vertical="center" wrapText="1"/>
    </xf>
    <xf numFmtId="0" fontId="98" fillId="0" borderId="5" xfId="0" applyFont="1" applyBorder="1" applyAlignment="1">
      <alignment horizontal="center" vertical="center" wrapText="1"/>
    </xf>
    <xf numFmtId="0" fontId="99" fillId="0" borderId="67" xfId="0" applyFont="1" applyBorder="1" applyAlignment="1">
      <alignment horizontal="center" vertical="center" wrapText="1"/>
    </xf>
    <xf numFmtId="0" fontId="99" fillId="0" borderId="66" xfId="0" applyFont="1" applyBorder="1" applyAlignment="1">
      <alignment horizontal="center" vertical="center" wrapText="1"/>
    </xf>
    <xf numFmtId="0" fontId="98" fillId="0" borderId="49" xfId="0" applyFont="1" applyBorder="1" applyAlignment="1">
      <alignment horizontal="left" vertical="top" wrapText="1"/>
    </xf>
    <xf numFmtId="0" fontId="98" fillId="0" borderId="68" xfId="0" applyFont="1" applyBorder="1" applyAlignment="1">
      <alignment horizontal="left" vertical="top" wrapText="1"/>
    </xf>
    <xf numFmtId="0" fontId="98" fillId="0" borderId="54" xfId="0" applyFont="1" applyBorder="1" applyAlignment="1">
      <alignment horizontal="left" vertical="top" wrapText="1"/>
    </xf>
    <xf numFmtId="0" fontId="98" fillId="0" borderId="83" xfId="0" applyFont="1" applyBorder="1" applyAlignment="1">
      <alignment horizontal="left" vertical="top" wrapText="1"/>
    </xf>
    <xf numFmtId="0" fontId="98" fillId="0" borderId="90" xfId="0" applyFont="1" applyBorder="1" applyAlignment="1">
      <alignment horizontal="left" vertical="top" wrapText="1"/>
    </xf>
    <xf numFmtId="0" fontId="98" fillId="0" borderId="116" xfId="0" applyFont="1" applyBorder="1" applyAlignment="1">
      <alignment horizontal="left" vertical="top" wrapText="1"/>
    </xf>
    <xf numFmtId="0" fontId="98" fillId="0" borderId="77" xfId="0" applyFont="1" applyBorder="1" applyAlignment="1">
      <alignment horizontal="center" vertical="center" wrapText="1"/>
    </xf>
    <xf numFmtId="0" fontId="98" fillId="0" borderId="58" xfId="0" applyFont="1" applyBorder="1" applyAlignment="1">
      <alignment horizontal="center" vertical="center" wrapText="1"/>
    </xf>
    <xf numFmtId="0" fontId="99" fillId="0" borderId="55" xfId="0" applyFont="1" applyBorder="1" applyAlignment="1">
      <alignment horizontal="center" vertical="center" wrapText="1"/>
    </xf>
    <xf numFmtId="0" fontId="99" fillId="0" borderId="60" xfId="0" applyFont="1" applyBorder="1" applyAlignment="1">
      <alignment horizontal="center" vertical="center" wrapText="1"/>
    </xf>
    <xf numFmtId="0" fontId="99" fillId="0" borderId="24" xfId="0" applyFont="1" applyBorder="1" applyAlignment="1">
      <alignment horizontal="center" vertical="center" wrapText="1"/>
    </xf>
    <xf numFmtId="0" fontId="99" fillId="0" borderId="25" xfId="0" applyFont="1" applyBorder="1" applyAlignment="1">
      <alignment horizontal="center" vertical="center" wrapText="1"/>
    </xf>
    <xf numFmtId="0" fontId="99" fillId="0" borderId="198" xfId="0" applyFont="1" applyBorder="1" applyAlignment="1">
      <alignment horizontal="center" vertical="top" wrapText="1"/>
    </xf>
    <xf numFmtId="0" fontId="99" fillId="0" borderId="50" xfId="0" applyFont="1" applyBorder="1" applyAlignment="1">
      <alignment horizontal="center" vertical="top" wrapText="1"/>
    </xf>
    <xf numFmtId="0" fontId="99" fillId="0" borderId="225" xfId="0" applyFont="1" applyBorder="1" applyAlignment="1">
      <alignment horizontal="center" vertical="top" wrapText="1"/>
    </xf>
    <xf numFmtId="0" fontId="99" fillId="0" borderId="226" xfId="0" applyFont="1" applyBorder="1" applyAlignment="1">
      <alignment horizontal="center" vertical="top" wrapText="1"/>
    </xf>
    <xf numFmtId="0" fontId="231" fillId="0" borderId="227" xfId="0" applyFont="1" applyBorder="1" applyAlignment="1">
      <alignment horizontal="left" vertical="top" wrapText="1"/>
    </xf>
    <xf numFmtId="0" fontId="231" fillId="0" borderId="228" xfId="0" applyFont="1" applyBorder="1" applyAlignment="1">
      <alignment horizontal="left" vertical="top" wrapText="1"/>
    </xf>
    <xf numFmtId="0" fontId="98" fillId="0" borderId="92" xfId="0" applyFont="1" applyBorder="1" applyAlignment="1">
      <alignment horizontal="center" vertical="center"/>
    </xf>
    <xf numFmtId="0" fontId="98" fillId="0" borderId="94" xfId="0" applyFont="1" applyBorder="1" applyAlignment="1">
      <alignment horizontal="center" vertical="center"/>
    </xf>
    <xf numFmtId="0" fontId="98" fillId="0" borderId="76" xfId="0" applyFont="1" applyBorder="1" applyAlignment="1">
      <alignment horizontal="center" vertical="center"/>
    </xf>
    <xf numFmtId="0" fontId="98" fillId="0" borderId="66" xfId="0" applyFont="1" applyBorder="1" applyAlignment="1">
      <alignment horizontal="center" vertical="center"/>
    </xf>
    <xf numFmtId="0" fontId="99" fillId="0" borderId="113"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F24" sqref="F24"/>
    </sheetView>
  </sheetViews>
  <sheetFormatPr defaultColWidth="9.33203125" defaultRowHeight="13.2"/>
  <cols>
    <col min="1" max="1" width="10.33203125" style="4" customWidth="1"/>
    <col min="2" max="2" width="138.33203125" style="4" bestFit="1" customWidth="1"/>
    <col min="3" max="3" width="39.44140625" style="4" customWidth="1"/>
    <col min="4" max="6" width="9.33203125" style="4"/>
    <col min="7" max="7" width="25" style="4" customWidth="1"/>
    <col min="8" max="16384" width="9.33203125" style="4"/>
  </cols>
  <sheetData>
    <row r="1" spans="1:3">
      <c r="A1" s="96"/>
      <c r="B1" s="559" t="s">
        <v>209</v>
      </c>
      <c r="C1" s="96"/>
    </row>
    <row r="2" spans="1:3">
      <c r="A2" s="560">
        <v>1</v>
      </c>
      <c r="B2" s="561" t="s">
        <v>210</v>
      </c>
      <c r="C2" s="96" t="s">
        <v>772</v>
      </c>
    </row>
    <row r="3" spans="1:3">
      <c r="A3" s="560">
        <v>2</v>
      </c>
      <c r="B3" s="160" t="s">
        <v>206</v>
      </c>
      <c r="C3" s="96" t="s">
        <v>750</v>
      </c>
    </row>
    <row r="4" spans="1:3">
      <c r="A4" s="560">
        <v>3</v>
      </c>
      <c r="B4" s="562" t="s">
        <v>211</v>
      </c>
      <c r="C4" s="96" t="s">
        <v>758</v>
      </c>
    </row>
    <row r="5" spans="1:3">
      <c r="A5" s="563">
        <v>4</v>
      </c>
      <c r="B5" s="564" t="s">
        <v>207</v>
      </c>
      <c r="C5" s="96" t="s">
        <v>773</v>
      </c>
    </row>
    <row r="6" spans="1:3" s="102" customFormat="1" ht="45.75" customHeight="1">
      <c r="A6" s="703" t="s">
        <v>283</v>
      </c>
      <c r="B6" s="704"/>
      <c r="C6" s="704"/>
    </row>
    <row r="7" spans="1:3">
      <c r="A7" s="565" t="s">
        <v>29</v>
      </c>
      <c r="B7" s="559" t="s">
        <v>208</v>
      </c>
    </row>
    <row r="8" spans="1:3">
      <c r="A8" s="96">
        <v>1</v>
      </c>
      <c r="B8" s="566" t="s">
        <v>20</v>
      </c>
    </row>
    <row r="9" spans="1:3">
      <c r="A9" s="96">
        <v>2</v>
      </c>
      <c r="B9" s="567" t="s">
        <v>21</v>
      </c>
    </row>
    <row r="10" spans="1:3">
      <c r="A10" s="96">
        <v>3</v>
      </c>
      <c r="B10" s="567" t="s">
        <v>22</v>
      </c>
    </row>
    <row r="11" spans="1:3">
      <c r="A11" s="96">
        <v>4</v>
      </c>
      <c r="B11" s="567" t="s">
        <v>23</v>
      </c>
    </row>
    <row r="12" spans="1:3">
      <c r="A12" s="96">
        <v>5</v>
      </c>
      <c r="B12" s="567" t="s">
        <v>24</v>
      </c>
    </row>
    <row r="13" spans="1:3">
      <c r="A13" s="96">
        <v>6</v>
      </c>
      <c r="B13" s="568" t="s">
        <v>218</v>
      </c>
    </row>
    <row r="14" spans="1:3">
      <c r="A14" s="96">
        <v>7</v>
      </c>
      <c r="B14" s="567" t="s">
        <v>212</v>
      </c>
    </row>
    <row r="15" spans="1:3">
      <c r="A15" s="96">
        <v>8</v>
      </c>
      <c r="B15" s="567" t="s">
        <v>213</v>
      </c>
    </row>
    <row r="16" spans="1:3">
      <c r="A16" s="96">
        <v>9</v>
      </c>
      <c r="B16" s="567" t="s">
        <v>25</v>
      </c>
    </row>
    <row r="17" spans="1:2">
      <c r="A17" s="159" t="s">
        <v>282</v>
      </c>
      <c r="B17" s="569" t="s">
        <v>269</v>
      </c>
    </row>
    <row r="18" spans="1:2">
      <c r="A18" s="159" t="s">
        <v>707</v>
      </c>
      <c r="B18" s="570" t="s">
        <v>709</v>
      </c>
    </row>
    <row r="19" spans="1:2">
      <c r="A19" s="226" t="s">
        <v>708</v>
      </c>
      <c r="B19" s="570" t="s">
        <v>710</v>
      </c>
    </row>
    <row r="20" spans="1:2">
      <c r="A20" s="96">
        <v>10</v>
      </c>
      <c r="B20" s="567" t="s">
        <v>26</v>
      </c>
    </row>
    <row r="21" spans="1:2">
      <c r="A21" s="96">
        <v>11</v>
      </c>
      <c r="B21" s="568" t="s">
        <v>214</v>
      </c>
    </row>
    <row r="22" spans="1:2">
      <c r="A22" s="96">
        <v>12</v>
      </c>
      <c r="B22" s="568" t="s">
        <v>27</v>
      </c>
    </row>
    <row r="23" spans="1:2">
      <c r="A23" s="161">
        <v>13</v>
      </c>
      <c r="B23" s="571" t="s">
        <v>215</v>
      </c>
    </row>
    <row r="24" spans="1:2">
      <c r="A24" s="161">
        <v>14</v>
      </c>
      <c r="B24" s="572" t="s">
        <v>240</v>
      </c>
    </row>
    <row r="25" spans="1:2">
      <c r="A25" s="161">
        <v>15</v>
      </c>
      <c r="B25" s="573" t="s">
        <v>28</v>
      </c>
    </row>
    <row r="26" spans="1:2">
      <c r="A26" s="161">
        <v>15.1</v>
      </c>
      <c r="B26" s="574" t="s">
        <v>296</v>
      </c>
    </row>
    <row r="27" spans="1:2">
      <c r="A27" s="227">
        <v>15.2</v>
      </c>
      <c r="B27" s="570" t="s">
        <v>712</v>
      </c>
    </row>
    <row r="28" spans="1:2">
      <c r="A28" s="161">
        <v>16</v>
      </c>
      <c r="B28" s="574" t="s">
        <v>337</v>
      </c>
    </row>
    <row r="29" spans="1:2">
      <c r="A29" s="161">
        <v>17</v>
      </c>
      <c r="B29" s="574" t="s">
        <v>378</v>
      </c>
    </row>
    <row r="30" spans="1:2">
      <c r="A30" s="161">
        <v>18</v>
      </c>
      <c r="B30" s="574" t="s">
        <v>662</v>
      </c>
    </row>
    <row r="31" spans="1:2">
      <c r="A31" s="161">
        <v>19</v>
      </c>
      <c r="B31" s="574" t="s">
        <v>663</v>
      </c>
    </row>
    <row r="32" spans="1:2">
      <c r="A32" s="161">
        <v>20</v>
      </c>
      <c r="B32" s="575" t="s">
        <v>664</v>
      </c>
    </row>
    <row r="33" spans="1:2">
      <c r="A33" s="161">
        <v>21</v>
      </c>
      <c r="B33" s="574" t="s">
        <v>494</v>
      </c>
    </row>
    <row r="34" spans="1:2">
      <c r="A34" s="161">
        <v>22</v>
      </c>
      <c r="B34" s="574" t="s">
        <v>665</v>
      </c>
    </row>
    <row r="35" spans="1:2">
      <c r="A35" s="161">
        <v>23</v>
      </c>
      <c r="B35" s="574" t="s">
        <v>666</v>
      </c>
    </row>
    <row r="36" spans="1:2">
      <c r="A36" s="161">
        <v>24</v>
      </c>
      <c r="B36" s="574" t="s">
        <v>667</v>
      </c>
    </row>
    <row r="37" spans="1:2">
      <c r="A37" s="161">
        <v>25</v>
      </c>
      <c r="B37" s="574" t="s">
        <v>379</v>
      </c>
    </row>
    <row r="38" spans="1:2">
      <c r="A38" s="161">
        <v>26</v>
      </c>
      <c r="B38" s="574"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25" activePane="bottomRight" state="frozen"/>
      <selection activeCell="B19" sqref="B19"/>
      <selection pane="topRight" activeCell="B19" sqref="B19"/>
      <selection pane="bottomLeft" activeCell="B19" sqref="B19"/>
      <selection pane="bottomRight" activeCell="I50" sqref="I50"/>
    </sheetView>
  </sheetViews>
  <sheetFormatPr defaultColWidth="9.33203125" defaultRowHeight="13.2"/>
  <cols>
    <col min="1" max="1" width="9.5546875" style="4" bestFit="1" customWidth="1"/>
    <col min="2" max="2" width="132.44140625" style="4" customWidth="1"/>
    <col min="3" max="3" width="18.44140625" style="4" customWidth="1"/>
    <col min="4" max="16384" width="9.33203125" style="4"/>
  </cols>
  <sheetData>
    <row r="1" spans="1:3">
      <c r="A1" s="2" t="s">
        <v>30</v>
      </c>
      <c r="B1" s="3" t="str">
        <f>'Info '!C2</f>
        <v>JSC Basisbank</v>
      </c>
    </row>
    <row r="2" spans="1:3" s="2" customFormat="1" ht="15.75" customHeight="1">
      <c r="A2" s="2" t="s">
        <v>31</v>
      </c>
      <c r="B2" s="169">
        <f>'1. key ratios '!B2</f>
        <v>46112</v>
      </c>
    </row>
    <row r="3" spans="1:3" s="2" customFormat="1" ht="15.75" customHeight="1"/>
    <row r="4" spans="1:3" ht="13.8" thickBot="1">
      <c r="A4" s="4" t="s">
        <v>143</v>
      </c>
      <c r="B4" s="78" t="s">
        <v>142</v>
      </c>
    </row>
    <row r="5" spans="1:3">
      <c r="A5" s="45" t="s">
        <v>6</v>
      </c>
      <c r="B5" s="46"/>
      <c r="C5" s="47" t="s">
        <v>35</v>
      </c>
    </row>
    <row r="6" spans="1:3">
      <c r="A6" s="48">
        <v>1</v>
      </c>
      <c r="B6" s="49" t="s">
        <v>141</v>
      </c>
      <c r="C6" s="50">
        <f>SUM(C7:C11)</f>
        <v>717639529.91000009</v>
      </c>
    </row>
    <row r="7" spans="1:3">
      <c r="A7" s="48">
        <v>2</v>
      </c>
      <c r="B7" s="51" t="s">
        <v>140</v>
      </c>
      <c r="C7" s="52">
        <v>18251557</v>
      </c>
    </row>
    <row r="8" spans="1:3">
      <c r="A8" s="48">
        <v>3</v>
      </c>
      <c r="B8" s="53" t="s">
        <v>139</v>
      </c>
      <c r="C8" s="52">
        <v>131442316.56999999</v>
      </c>
    </row>
    <row r="9" spans="1:3">
      <c r="A9" s="48">
        <v>4</v>
      </c>
      <c r="B9" s="53" t="s">
        <v>138</v>
      </c>
      <c r="C9" s="52">
        <v>16891545.380000003</v>
      </c>
    </row>
    <row r="10" spans="1:3">
      <c r="A10" s="48">
        <v>5</v>
      </c>
      <c r="B10" s="53" t="s">
        <v>137</v>
      </c>
      <c r="C10" s="52">
        <v>0</v>
      </c>
    </row>
    <row r="11" spans="1:3">
      <c r="A11" s="48">
        <v>6</v>
      </c>
      <c r="B11" s="54" t="s">
        <v>136</v>
      </c>
      <c r="C11" s="52">
        <v>551054110.96000004</v>
      </c>
    </row>
    <row r="12" spans="1:3" s="27" customFormat="1">
      <c r="A12" s="48">
        <v>7</v>
      </c>
      <c r="B12" s="49" t="s">
        <v>135</v>
      </c>
      <c r="C12" s="55">
        <f>SUM(C13:C28)</f>
        <v>38117244.540000007</v>
      </c>
    </row>
    <row r="13" spans="1:3" s="27" customFormat="1">
      <c r="A13" s="48">
        <v>8</v>
      </c>
      <c r="B13" s="56" t="s">
        <v>134</v>
      </c>
      <c r="C13" s="57">
        <v>16891545.380000003</v>
      </c>
    </row>
    <row r="14" spans="1:3" s="27" customFormat="1" ht="26.4">
      <c r="A14" s="48">
        <v>9</v>
      </c>
      <c r="B14" s="58" t="s">
        <v>133</v>
      </c>
      <c r="C14" s="57">
        <v>0</v>
      </c>
    </row>
    <row r="15" spans="1:3" s="27" customFormat="1">
      <c r="A15" s="48">
        <v>10</v>
      </c>
      <c r="B15" s="59" t="s">
        <v>132</v>
      </c>
      <c r="C15" s="57">
        <v>17429049.16</v>
      </c>
    </row>
    <row r="16" spans="1:3" s="27" customFormat="1">
      <c r="A16" s="48">
        <v>11</v>
      </c>
      <c r="B16" s="60" t="s">
        <v>131</v>
      </c>
      <c r="C16" s="57">
        <v>0</v>
      </c>
    </row>
    <row r="17" spans="1:3" s="27" customFormat="1">
      <c r="A17" s="48">
        <v>12</v>
      </c>
      <c r="B17" s="59" t="s">
        <v>130</v>
      </c>
      <c r="C17" s="57">
        <v>0</v>
      </c>
    </row>
    <row r="18" spans="1:3" s="27" customFormat="1">
      <c r="A18" s="48">
        <v>13</v>
      </c>
      <c r="B18" s="614" t="s">
        <v>129</v>
      </c>
      <c r="C18" s="57">
        <v>0</v>
      </c>
    </row>
    <row r="19" spans="1:3" s="27" customFormat="1">
      <c r="A19" s="48">
        <v>14</v>
      </c>
      <c r="B19" s="614" t="s">
        <v>128</v>
      </c>
      <c r="C19" s="57">
        <v>0</v>
      </c>
    </row>
    <row r="20" spans="1:3" s="27" customFormat="1">
      <c r="A20" s="48">
        <v>15</v>
      </c>
      <c r="B20" s="614" t="s">
        <v>127</v>
      </c>
      <c r="C20" s="57">
        <v>0</v>
      </c>
    </row>
    <row r="21" spans="1:3" s="27" customFormat="1" ht="26.4">
      <c r="A21" s="48">
        <v>16</v>
      </c>
      <c r="B21" s="615" t="s">
        <v>126</v>
      </c>
      <c r="C21" s="57">
        <v>0</v>
      </c>
    </row>
    <row r="22" spans="1:3" s="27" customFormat="1">
      <c r="A22" s="48">
        <v>17</v>
      </c>
      <c r="B22" s="616" t="s">
        <v>125</v>
      </c>
      <c r="C22" s="57">
        <v>3796650</v>
      </c>
    </row>
    <row r="23" spans="1:3" s="27" customFormat="1">
      <c r="A23" s="48">
        <v>18</v>
      </c>
      <c r="B23" s="616" t="s">
        <v>517</v>
      </c>
      <c r="C23" s="180">
        <v>0</v>
      </c>
    </row>
    <row r="24" spans="1:3" s="27" customFormat="1">
      <c r="A24" s="48">
        <v>19</v>
      </c>
      <c r="B24" s="615" t="s">
        <v>124</v>
      </c>
      <c r="C24" s="57">
        <v>0</v>
      </c>
    </row>
    <row r="25" spans="1:3" s="27" customFormat="1" ht="26.4">
      <c r="A25" s="48">
        <v>20</v>
      </c>
      <c r="B25" s="615" t="s">
        <v>101</v>
      </c>
      <c r="C25" s="57">
        <v>0</v>
      </c>
    </row>
    <row r="26" spans="1:3" s="27" customFormat="1">
      <c r="A26" s="48">
        <v>21</v>
      </c>
      <c r="B26" s="60" t="s">
        <v>123</v>
      </c>
      <c r="C26" s="57">
        <v>0</v>
      </c>
    </row>
    <row r="27" spans="1:3" s="27" customFormat="1">
      <c r="A27" s="48">
        <v>22</v>
      </c>
      <c r="B27" s="60" t="s">
        <v>122</v>
      </c>
      <c r="C27" s="57">
        <v>0</v>
      </c>
    </row>
    <row r="28" spans="1:3" s="27" customFormat="1">
      <c r="A28" s="48">
        <v>23</v>
      </c>
      <c r="B28" s="60" t="s">
        <v>121</v>
      </c>
      <c r="C28" s="57">
        <v>0</v>
      </c>
    </row>
    <row r="29" spans="1:3" s="27" customFormat="1">
      <c r="A29" s="48">
        <v>24</v>
      </c>
      <c r="B29" s="61" t="s">
        <v>120</v>
      </c>
      <c r="C29" s="55">
        <f>C6-C12</f>
        <v>679522285.37000012</v>
      </c>
    </row>
    <row r="30" spans="1:3" s="27" customFormat="1">
      <c r="A30" s="62"/>
      <c r="B30" s="63"/>
      <c r="C30" s="57"/>
    </row>
    <row r="31" spans="1:3" s="27" customFormat="1">
      <c r="A31" s="62">
        <v>25</v>
      </c>
      <c r="B31" s="61" t="s">
        <v>119</v>
      </c>
      <c r="C31" s="55">
        <f>C32+C35</f>
        <v>0</v>
      </c>
    </row>
    <row r="32" spans="1:3" s="27" customFormat="1">
      <c r="A32" s="62">
        <v>26</v>
      </c>
      <c r="B32" s="53" t="s">
        <v>118</v>
      </c>
      <c r="C32" s="64">
        <f>C33+C34</f>
        <v>0</v>
      </c>
    </row>
    <row r="33" spans="1:3" s="27" customFormat="1">
      <c r="A33" s="62">
        <v>27</v>
      </c>
      <c r="B33" s="65" t="s">
        <v>179</v>
      </c>
      <c r="C33" s="57"/>
    </row>
    <row r="34" spans="1:3" s="27" customFormat="1">
      <c r="A34" s="62">
        <v>28</v>
      </c>
      <c r="B34" s="65" t="s">
        <v>117</v>
      </c>
      <c r="C34" s="57"/>
    </row>
    <row r="35" spans="1:3" s="27" customFormat="1">
      <c r="A35" s="62">
        <v>29</v>
      </c>
      <c r="B35" s="53" t="s">
        <v>116</v>
      </c>
      <c r="C35" s="57"/>
    </row>
    <row r="36" spans="1:3" s="27" customFormat="1">
      <c r="A36" s="62">
        <v>30</v>
      </c>
      <c r="B36" s="61" t="s">
        <v>115</v>
      </c>
      <c r="C36" s="55">
        <f>SUM(C37:C41)</f>
        <v>0</v>
      </c>
    </row>
    <row r="37" spans="1:3" s="27" customFormat="1">
      <c r="A37" s="62">
        <v>31</v>
      </c>
      <c r="B37" s="58" t="s">
        <v>114</v>
      </c>
      <c r="C37" s="57"/>
    </row>
    <row r="38" spans="1:3" s="27" customFormat="1">
      <c r="A38" s="62">
        <v>32</v>
      </c>
      <c r="B38" s="59" t="s">
        <v>113</v>
      </c>
      <c r="C38" s="57"/>
    </row>
    <row r="39" spans="1:3" s="27" customFormat="1">
      <c r="A39" s="62">
        <v>33</v>
      </c>
      <c r="B39" s="58" t="s">
        <v>112</v>
      </c>
      <c r="C39" s="57"/>
    </row>
    <row r="40" spans="1:3" s="27" customFormat="1" ht="26.4">
      <c r="A40" s="62">
        <v>34</v>
      </c>
      <c r="B40" s="58" t="s">
        <v>101</v>
      </c>
      <c r="C40" s="57"/>
    </row>
    <row r="41" spans="1:3" s="27" customFormat="1">
      <c r="A41" s="62">
        <v>35</v>
      </c>
      <c r="B41" s="60" t="s">
        <v>111</v>
      </c>
      <c r="C41" s="57"/>
    </row>
    <row r="42" spans="1:3" s="27" customFormat="1">
      <c r="A42" s="62">
        <v>36</v>
      </c>
      <c r="B42" s="61" t="s">
        <v>110</v>
      </c>
      <c r="C42" s="55">
        <f>C31-C36</f>
        <v>0</v>
      </c>
    </row>
    <row r="43" spans="1:3" s="27" customFormat="1">
      <c r="A43" s="62"/>
      <c r="B43" s="63"/>
      <c r="C43" s="57"/>
    </row>
    <row r="44" spans="1:3" s="27" customFormat="1">
      <c r="A44" s="62">
        <v>37</v>
      </c>
      <c r="B44" s="66" t="s">
        <v>109</v>
      </c>
      <c r="C44" s="55">
        <f>SUM(C45:C47)</f>
        <v>162410365.92000002</v>
      </c>
    </row>
    <row r="45" spans="1:3" s="27" customFormat="1">
      <c r="A45" s="62">
        <v>38</v>
      </c>
      <c r="B45" s="53" t="s">
        <v>108</v>
      </c>
      <c r="C45" s="57">
        <v>162410365.92000002</v>
      </c>
    </row>
    <row r="46" spans="1:3" s="27" customFormat="1">
      <c r="A46" s="62">
        <v>39</v>
      </c>
      <c r="B46" s="53" t="s">
        <v>107</v>
      </c>
      <c r="C46" s="57"/>
    </row>
    <row r="47" spans="1:3" s="27" customFormat="1">
      <c r="A47" s="62">
        <v>40</v>
      </c>
      <c r="B47" s="53" t="s">
        <v>106</v>
      </c>
      <c r="C47" s="57"/>
    </row>
    <row r="48" spans="1:3" s="27" customFormat="1">
      <c r="A48" s="62">
        <v>41</v>
      </c>
      <c r="B48" s="66" t="s">
        <v>105</v>
      </c>
      <c r="C48" s="55">
        <f>SUM(C49:C52)</f>
        <v>0</v>
      </c>
    </row>
    <row r="49" spans="1:3" s="27" customFormat="1">
      <c r="A49" s="62">
        <v>42</v>
      </c>
      <c r="B49" s="58" t="s">
        <v>104</v>
      </c>
      <c r="C49" s="57"/>
    </row>
    <row r="50" spans="1:3" s="27" customFormat="1">
      <c r="A50" s="62">
        <v>43</v>
      </c>
      <c r="B50" s="59" t="s">
        <v>103</v>
      </c>
      <c r="C50" s="57"/>
    </row>
    <row r="51" spans="1:3" s="27" customFormat="1">
      <c r="A51" s="62">
        <v>44</v>
      </c>
      <c r="B51" s="58" t="s">
        <v>102</v>
      </c>
      <c r="C51" s="57"/>
    </row>
    <row r="52" spans="1:3" s="27" customFormat="1" ht="26.4">
      <c r="A52" s="62">
        <v>45</v>
      </c>
      <c r="B52" s="58" t="s">
        <v>101</v>
      </c>
      <c r="C52" s="57"/>
    </row>
    <row r="53" spans="1:3" s="27" customFormat="1" ht="13.8" thickBot="1">
      <c r="A53" s="62">
        <v>46</v>
      </c>
      <c r="B53" s="67" t="s">
        <v>100</v>
      </c>
      <c r="C53" s="68">
        <f>C44-C48</f>
        <v>162410365.92000002</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C35" sqref="C35"/>
    </sheetView>
  </sheetViews>
  <sheetFormatPr defaultColWidth="9.33203125" defaultRowHeight="13.2"/>
  <cols>
    <col min="1" max="1" width="9.44140625" style="4" bestFit="1" customWidth="1"/>
    <col min="2" max="2" width="59" style="4" customWidth="1"/>
    <col min="3" max="3" width="16.6640625" style="4" bestFit="1" customWidth="1"/>
    <col min="4" max="4" width="13.33203125" style="4" bestFit="1" customWidth="1"/>
    <col min="5" max="16384" width="9.33203125" style="4"/>
  </cols>
  <sheetData>
    <row r="1" spans="1:4">
      <c r="A1" s="2" t="s">
        <v>30</v>
      </c>
      <c r="B1" s="3" t="str">
        <f>'Info '!C2</f>
        <v>JSC Basisbank</v>
      </c>
    </row>
    <row r="2" spans="1:4" s="2" customFormat="1" ht="15.75" customHeight="1">
      <c r="A2" s="2" t="s">
        <v>31</v>
      </c>
      <c r="B2" s="169">
        <f>'1. key ratios '!B2</f>
        <v>46112</v>
      </c>
    </row>
    <row r="3" spans="1:4" s="2" customFormat="1" ht="15.75" customHeight="1"/>
    <row r="4" spans="1:4" ht="13.8" thickBot="1">
      <c r="A4" s="4" t="s">
        <v>268</v>
      </c>
      <c r="B4" s="301" t="s">
        <v>269</v>
      </c>
    </row>
    <row r="5" spans="1:4" s="44" customFormat="1" ht="12.75" customHeight="1">
      <c r="A5" s="302"/>
      <c r="B5" s="303" t="s">
        <v>272</v>
      </c>
      <c r="C5" s="304" t="s">
        <v>270</v>
      </c>
      <c r="D5" s="305" t="s">
        <v>271</v>
      </c>
    </row>
    <row r="6" spans="1:4" s="296" customFormat="1">
      <c r="A6" s="306">
        <v>1</v>
      </c>
      <c r="B6" s="307" t="s">
        <v>273</v>
      </c>
      <c r="C6" s="307"/>
      <c r="D6" s="308"/>
    </row>
    <row r="7" spans="1:4" s="296" customFormat="1">
      <c r="A7" s="309" t="s">
        <v>259</v>
      </c>
      <c r="B7" s="310" t="s">
        <v>274</v>
      </c>
      <c r="C7" s="311">
        <v>4.4999999999999998E-2</v>
      </c>
      <c r="D7" s="312">
        <f>C7*'5. RWA '!$C$13</f>
        <v>182859640.78273118</v>
      </c>
    </row>
    <row r="8" spans="1:4" s="296" customFormat="1">
      <c r="A8" s="309" t="s">
        <v>260</v>
      </c>
      <c r="B8" s="310" t="s">
        <v>275</v>
      </c>
      <c r="C8" s="313">
        <v>0.06</v>
      </c>
      <c r="D8" s="312">
        <f>C8*'5. RWA '!$C$13</f>
        <v>243812854.37697491</v>
      </c>
    </row>
    <row r="9" spans="1:4" s="296" customFormat="1">
      <c r="A9" s="309" t="s">
        <v>261</v>
      </c>
      <c r="B9" s="310" t="s">
        <v>276</v>
      </c>
      <c r="C9" s="313">
        <v>0.08</v>
      </c>
      <c r="D9" s="312">
        <f>C9*'5. RWA '!$C$13</f>
        <v>325083805.83596659</v>
      </c>
    </row>
    <row r="10" spans="1:4" s="296" customFormat="1">
      <c r="A10" s="306" t="s">
        <v>262</v>
      </c>
      <c r="B10" s="307" t="s">
        <v>277</v>
      </c>
      <c r="C10" s="314"/>
      <c r="D10" s="315"/>
    </row>
    <row r="11" spans="1:4" s="296" customFormat="1">
      <c r="A11" s="309" t="s">
        <v>263</v>
      </c>
      <c r="B11" s="310" t="s">
        <v>742</v>
      </c>
      <c r="C11" s="313">
        <v>2.5000000000000001E-2</v>
      </c>
      <c r="D11" s="312">
        <f>C11*'5. RWA '!$C$13</f>
        <v>101588689.32373956</v>
      </c>
    </row>
    <row r="12" spans="1:4" s="296" customFormat="1">
      <c r="A12" s="309" t="s">
        <v>264</v>
      </c>
      <c r="B12" s="310" t="s">
        <v>278</v>
      </c>
      <c r="C12" s="313">
        <v>7.4999999999999997E-3</v>
      </c>
      <c r="D12" s="312">
        <f>C12*'5. RWA '!$C$13</f>
        <v>30476606.797121864</v>
      </c>
    </row>
    <row r="13" spans="1:4" s="296" customFormat="1">
      <c r="A13" s="309" t="s">
        <v>265</v>
      </c>
      <c r="B13" s="310" t="s">
        <v>279</v>
      </c>
      <c r="C13" s="313">
        <v>0</v>
      </c>
      <c r="D13" s="312">
        <f>C13*'5. RWA '!$C$13</f>
        <v>0</v>
      </c>
    </row>
    <row r="14" spans="1:4" s="296" customFormat="1">
      <c r="A14" s="306" t="s">
        <v>266</v>
      </c>
      <c r="B14" s="307" t="s">
        <v>326</v>
      </c>
      <c r="C14" s="316"/>
      <c r="D14" s="315"/>
    </row>
    <row r="15" spans="1:4" s="296" customFormat="1">
      <c r="A15" s="309">
        <v>3.1</v>
      </c>
      <c r="B15" s="310" t="s">
        <v>284</v>
      </c>
      <c r="C15" s="313">
        <v>5.4426788349543974E-2</v>
      </c>
      <c r="D15" s="312">
        <f>C15*'5. RWA '!$C$13</f>
        <v>221165843.70123002</v>
      </c>
    </row>
    <row r="16" spans="1:4" s="296" customFormat="1">
      <c r="A16" s="309">
        <v>3.2</v>
      </c>
      <c r="B16" s="310" t="s">
        <v>285</v>
      </c>
      <c r="C16" s="313">
        <v>6.4171884862412515E-2</v>
      </c>
      <c r="D16" s="312">
        <f>C16*'5. RWA '!$C$13</f>
        <v>260765506.98425642</v>
      </c>
    </row>
    <row r="17" spans="1:4" s="296" customFormat="1">
      <c r="A17" s="309">
        <v>3.3</v>
      </c>
      <c r="B17" s="310" t="s">
        <v>286</v>
      </c>
      <c r="C17" s="313">
        <v>7.6994380274081675E-2</v>
      </c>
      <c r="D17" s="312">
        <f>C17*'5. RWA '!$C$13</f>
        <v>312870327.09350175</v>
      </c>
    </row>
    <row r="18" spans="1:4" s="44" customFormat="1" ht="12.75" customHeight="1">
      <c r="A18" s="317"/>
      <c r="B18" s="318" t="s">
        <v>325</v>
      </c>
      <c r="C18" s="319" t="s">
        <v>270</v>
      </c>
      <c r="D18" s="320" t="s">
        <v>271</v>
      </c>
    </row>
    <row r="19" spans="1:4" s="296" customFormat="1">
      <c r="A19" s="321">
        <v>4</v>
      </c>
      <c r="B19" s="310" t="s">
        <v>280</v>
      </c>
      <c r="C19" s="313">
        <f>C7+C11+C12+C13+C15</f>
        <v>0.13192678834954399</v>
      </c>
      <c r="D19" s="312">
        <f>C19*'5. RWA '!$C$13</f>
        <v>536090780.6048227</v>
      </c>
    </row>
    <row r="20" spans="1:4" s="296" customFormat="1">
      <c r="A20" s="321">
        <v>5</v>
      </c>
      <c r="B20" s="310" t="s">
        <v>90</v>
      </c>
      <c r="C20" s="313">
        <f>C8+C11+C12+C13+C16</f>
        <v>0.15667188486241251</v>
      </c>
      <c r="D20" s="312">
        <f>C20*'5. RWA '!$C$13</f>
        <v>636643657.48209274</v>
      </c>
    </row>
    <row r="21" spans="1:4" s="296" customFormat="1" ht="13.8" thickBot="1">
      <c r="A21" s="322" t="s">
        <v>267</v>
      </c>
      <c r="B21" s="323" t="s">
        <v>281</v>
      </c>
      <c r="C21" s="324">
        <f>C9+C11+C12+C13+C17</f>
        <v>0.18949438027408169</v>
      </c>
      <c r="D21" s="325">
        <f>C21*'5. RWA '!$C$13</f>
        <v>770019429.0503298</v>
      </c>
    </row>
    <row r="23" spans="1:4">
      <c r="B23" s="15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1" sqref="B1"/>
    </sheetView>
  </sheetViews>
  <sheetFormatPr defaultRowHeight="14.4"/>
  <cols>
    <col min="1" max="1" width="107.109375" bestFit="1" customWidth="1"/>
    <col min="2" max="2" width="50.88671875" bestFit="1" customWidth="1"/>
    <col min="3" max="3" width="28.109375" bestFit="1" customWidth="1"/>
    <col min="4" max="4" width="28.33203125" customWidth="1"/>
    <col min="5" max="7" width="28.109375" customWidth="1"/>
  </cols>
  <sheetData>
    <row r="1" spans="1:3">
      <c r="A1" s="189" t="str">
        <f>'9.1. Capital Requirements'!A1</f>
        <v>Bank:</v>
      </c>
      <c r="B1" s="190">
        <v>0</v>
      </c>
    </row>
    <row r="2" spans="1:3">
      <c r="A2" s="189" t="str">
        <f>'9.1. Capital Requirements'!A2</f>
        <v>Date:</v>
      </c>
      <c r="B2" s="191">
        <v>45016</v>
      </c>
    </row>
    <row r="3" spans="1:3">
      <c r="A3" s="192" t="s">
        <v>671</v>
      </c>
      <c r="B3" s="193" t="s">
        <v>672</v>
      </c>
    </row>
    <row r="4" spans="1:3" ht="15" thickBot="1"/>
    <row r="5" spans="1:3">
      <c r="A5" s="194"/>
      <c r="B5" s="195" t="s">
        <v>673</v>
      </c>
      <c r="C5" s="223"/>
    </row>
    <row r="6" spans="1:3">
      <c r="A6" s="196" t="s">
        <v>693</v>
      </c>
      <c r="B6" s="197">
        <f>SUM(B7,B11)</f>
        <v>841932651.2900002</v>
      </c>
      <c r="C6" s="223"/>
    </row>
    <row r="7" spans="1:3" ht="15.6">
      <c r="A7" s="196" t="s">
        <v>679</v>
      </c>
      <c r="B7" s="197">
        <f>SUM(B8:B10)</f>
        <v>841932651.2900002</v>
      </c>
      <c r="C7" s="223"/>
    </row>
    <row r="8" spans="1:3">
      <c r="A8" s="198" t="s">
        <v>674</v>
      </c>
      <c r="B8" s="199">
        <f>'9.Capital'!C29</f>
        <v>679522285.37000012</v>
      </c>
      <c r="C8" s="223"/>
    </row>
    <row r="9" spans="1:3">
      <c r="A9" s="198" t="s">
        <v>675</v>
      </c>
      <c r="B9" s="199">
        <f>'9.Capital'!C42</f>
        <v>0</v>
      </c>
      <c r="C9" s="223"/>
    </row>
    <row r="10" spans="1:3">
      <c r="A10" s="198" t="s">
        <v>676</v>
      </c>
      <c r="B10" s="199">
        <f>'9.Capital'!C53</f>
        <v>162410365.92000002</v>
      </c>
      <c r="C10" s="223"/>
    </row>
    <row r="11" spans="1:3">
      <c r="A11" s="196" t="s">
        <v>680</v>
      </c>
      <c r="B11" s="197">
        <f>SUM(B12:B13)</f>
        <v>0</v>
      </c>
      <c r="C11" s="223"/>
    </row>
    <row r="12" spans="1:3" ht="15.6">
      <c r="A12" s="198" t="s">
        <v>699</v>
      </c>
      <c r="B12" s="199"/>
      <c r="C12" s="223"/>
    </row>
    <row r="13" spans="1:3" ht="15.6">
      <c r="A13" s="198" t="s">
        <v>681</v>
      </c>
      <c r="B13" s="199"/>
      <c r="C13" s="223"/>
    </row>
    <row r="14" spans="1:3">
      <c r="A14" s="196" t="s">
        <v>682</v>
      </c>
      <c r="B14" s="197">
        <f>SUM(B15:B16)</f>
        <v>841932651.2900002</v>
      </c>
      <c r="C14" s="223"/>
    </row>
    <row r="15" spans="1:3">
      <c r="A15" s="200" t="s">
        <v>683</v>
      </c>
      <c r="B15" s="199"/>
      <c r="C15" s="223"/>
    </row>
    <row r="16" spans="1:3">
      <c r="A16" s="200" t="s">
        <v>684</v>
      </c>
      <c r="B16" s="199">
        <f>B7</f>
        <v>841932651.2900002</v>
      </c>
      <c r="C16" s="223"/>
    </row>
    <row r="17" spans="1:5">
      <c r="A17" s="196" t="s">
        <v>687</v>
      </c>
      <c r="B17" s="197"/>
      <c r="C17" s="223"/>
    </row>
    <row r="18" spans="1:5">
      <c r="A18" s="200" t="s">
        <v>685</v>
      </c>
      <c r="B18" s="199">
        <f>'5. RWA '!C13</f>
        <v>4063547572.9495821</v>
      </c>
      <c r="C18" s="223"/>
    </row>
    <row r="19" spans="1:5">
      <c r="A19" s="200" t="s">
        <v>686</v>
      </c>
      <c r="B19" s="199">
        <f>'15.1 LR'!C32</f>
        <v>5505448424.7976599</v>
      </c>
      <c r="C19" s="223"/>
    </row>
    <row r="20" spans="1:5">
      <c r="A20" s="196" t="s">
        <v>701</v>
      </c>
      <c r="B20" s="197"/>
      <c r="C20" s="223"/>
    </row>
    <row r="21" spans="1:5">
      <c r="A21" s="201" t="s">
        <v>688</v>
      </c>
      <c r="B21" s="202">
        <f>IFERROR(B6/B18,0)</f>
        <v>0.20719153305712915</v>
      </c>
      <c r="C21" s="223"/>
    </row>
    <row r="22" spans="1:5">
      <c r="A22" s="201" t="s">
        <v>705</v>
      </c>
      <c r="B22" s="202">
        <f>IFERROR(B6/B19,0)</f>
        <v>0.1529271707455771</v>
      </c>
      <c r="C22" s="223"/>
    </row>
    <row r="23" spans="1:5" ht="15" thickBot="1">
      <c r="A23" s="203" t="s">
        <v>689</v>
      </c>
      <c r="B23" s="204">
        <f>IFERROR(B6/B14,0)</f>
        <v>1</v>
      </c>
    </row>
    <row r="24" spans="1:5" ht="16.5" customHeight="1">
      <c r="A24" s="205" t="s">
        <v>677</v>
      </c>
      <c r="B24" s="206"/>
      <c r="C24" s="206"/>
      <c r="D24" s="206"/>
      <c r="E24" s="206"/>
    </row>
    <row r="25" spans="1:5" ht="25.5" customHeight="1">
      <c r="A25" s="205" t="s">
        <v>698</v>
      </c>
    </row>
    <row r="26" spans="1:5" ht="42.45" customHeight="1">
      <c r="A26" s="205" t="s">
        <v>700</v>
      </c>
      <c r="B26" s="121"/>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1" sqref="B1"/>
    </sheetView>
  </sheetViews>
  <sheetFormatPr defaultRowHeight="14.4"/>
  <cols>
    <col min="1" max="1" width="56.6640625" customWidth="1"/>
    <col min="2" max="2" width="28.109375" bestFit="1" customWidth="1"/>
    <col min="3" max="3" width="28.33203125" customWidth="1"/>
    <col min="4" max="6" width="28.109375" customWidth="1"/>
  </cols>
  <sheetData>
    <row r="1" spans="1:7">
      <c r="A1" s="189" t="s">
        <v>30</v>
      </c>
      <c r="B1" s="190">
        <v>0</v>
      </c>
      <c r="C1" s="121"/>
    </row>
    <row r="2" spans="1:7">
      <c r="A2" s="189" t="s">
        <v>31</v>
      </c>
      <c r="B2" s="191">
        <v>45016</v>
      </c>
      <c r="C2" s="121"/>
    </row>
    <row r="3" spans="1:7">
      <c r="A3" s="192" t="s">
        <v>678</v>
      </c>
      <c r="B3" s="193" t="s">
        <v>672</v>
      </c>
      <c r="C3" s="121"/>
    </row>
    <row r="5" spans="1:7">
      <c r="A5" s="207"/>
    </row>
    <row r="6" spans="1:7" ht="15" thickBot="1">
      <c r="A6" s="208"/>
      <c r="B6" s="208"/>
      <c r="C6" s="208"/>
      <c r="D6" s="208"/>
      <c r="E6" s="208"/>
      <c r="F6" s="208"/>
    </row>
    <row r="7" spans="1:7">
      <c r="A7" s="737"/>
      <c r="B7" s="739" t="s">
        <v>704</v>
      </c>
      <c r="C7" s="739"/>
      <c r="D7" s="739"/>
      <c r="E7" s="739"/>
      <c r="F7" s="740" t="s">
        <v>64</v>
      </c>
    </row>
    <row r="8" spans="1:7">
      <c r="A8" s="738"/>
      <c r="B8" s="209" t="s">
        <v>690</v>
      </c>
      <c r="C8" s="209" t="s">
        <v>691</v>
      </c>
      <c r="D8" s="209" t="s">
        <v>692</v>
      </c>
      <c r="E8" s="209" t="s">
        <v>702</v>
      </c>
      <c r="F8" s="741"/>
    </row>
    <row r="9" spans="1:7">
      <c r="A9" s="210" t="s">
        <v>693</v>
      </c>
      <c r="B9" s="211">
        <f>B13+B17</f>
        <v>0</v>
      </c>
      <c r="C9" s="211">
        <f t="shared" ref="C9:E9" si="0">C13+C17</f>
        <v>0</v>
      </c>
      <c r="D9" s="211">
        <f t="shared" si="0"/>
        <v>0</v>
      </c>
      <c r="E9" s="211">
        <f t="shared" si="0"/>
        <v>0</v>
      </c>
      <c r="F9" s="212">
        <f>F13+F17</f>
        <v>0</v>
      </c>
    </row>
    <row r="10" spans="1:7">
      <c r="A10" s="213" t="s">
        <v>695</v>
      </c>
      <c r="B10" s="214">
        <f t="shared" ref="B10:E12" si="1">B14+B18</f>
        <v>0</v>
      </c>
      <c r="C10" s="214">
        <f t="shared" si="1"/>
        <v>0</v>
      </c>
      <c r="D10" s="214">
        <f t="shared" si="1"/>
        <v>0</v>
      </c>
      <c r="E10" s="214">
        <f t="shared" si="1"/>
        <v>0</v>
      </c>
      <c r="F10" s="212">
        <f>SUM(B10:E10)</f>
        <v>0</v>
      </c>
      <c r="G10" s="223"/>
    </row>
    <row r="11" spans="1:7">
      <c r="A11" s="213" t="s">
        <v>703</v>
      </c>
      <c r="B11" s="214">
        <f t="shared" si="1"/>
        <v>0</v>
      </c>
      <c r="C11" s="214">
        <f t="shared" si="1"/>
        <v>0</v>
      </c>
      <c r="D11" s="214">
        <f t="shared" si="1"/>
        <v>0</v>
      </c>
      <c r="E11" s="214">
        <f t="shared" si="1"/>
        <v>0</v>
      </c>
      <c r="F11" s="212">
        <f t="shared" ref="F11:F12" si="2">SUM(B11:E11)</f>
        <v>0</v>
      </c>
      <c r="G11" s="223"/>
    </row>
    <row r="12" spans="1:7">
      <c r="A12" s="215" t="s">
        <v>694</v>
      </c>
      <c r="B12" s="214">
        <f t="shared" si="1"/>
        <v>0</v>
      </c>
      <c r="C12" s="214">
        <f t="shared" si="1"/>
        <v>0</v>
      </c>
      <c r="D12" s="214">
        <f t="shared" si="1"/>
        <v>0</v>
      </c>
      <c r="E12" s="214">
        <f t="shared" si="1"/>
        <v>0</v>
      </c>
      <c r="F12" s="212">
        <f t="shared" si="2"/>
        <v>0</v>
      </c>
      <c r="G12" s="223"/>
    </row>
    <row r="13" spans="1:7">
      <c r="A13" s="216" t="s">
        <v>684</v>
      </c>
      <c r="B13" s="217"/>
      <c r="C13" s="217"/>
      <c r="D13" s="217"/>
      <c r="E13" s="217"/>
      <c r="F13" s="218"/>
    </row>
    <row r="14" spans="1:7">
      <c r="A14" s="213" t="s">
        <v>695</v>
      </c>
      <c r="B14" s="219"/>
      <c r="C14" s="219"/>
      <c r="D14" s="219"/>
      <c r="E14" s="219"/>
      <c r="F14" s="220"/>
    </row>
    <row r="15" spans="1:7">
      <c r="A15" s="213" t="s">
        <v>703</v>
      </c>
      <c r="B15" s="219"/>
      <c r="C15" s="219"/>
      <c r="D15" s="219"/>
      <c r="E15" s="219"/>
      <c r="F15" s="220"/>
    </row>
    <row r="16" spans="1:7">
      <c r="A16" s="215" t="s">
        <v>694</v>
      </c>
      <c r="B16" s="219"/>
      <c r="C16" s="219"/>
      <c r="D16" s="219"/>
      <c r="E16" s="219"/>
      <c r="F16" s="220"/>
    </row>
    <row r="17" spans="1:6">
      <c r="A17" s="216" t="s">
        <v>680</v>
      </c>
      <c r="B17" s="217"/>
      <c r="C17" s="217"/>
      <c r="D17" s="217"/>
      <c r="E17" s="217"/>
      <c r="F17" s="220"/>
    </row>
    <row r="18" spans="1:6">
      <c r="A18" s="213" t="s">
        <v>695</v>
      </c>
      <c r="B18" s="219"/>
      <c r="C18" s="219"/>
      <c r="D18" s="219"/>
      <c r="E18" s="219"/>
      <c r="F18" s="220"/>
    </row>
    <row r="19" spans="1:6">
      <c r="A19" s="213" t="s">
        <v>703</v>
      </c>
      <c r="B19" s="219"/>
      <c r="C19" s="219"/>
      <c r="D19" s="219"/>
      <c r="E19" s="219"/>
      <c r="F19" s="220"/>
    </row>
    <row r="20" spans="1:6" ht="15" thickBot="1">
      <c r="A20" s="215" t="s">
        <v>694</v>
      </c>
      <c r="B20" s="221"/>
      <c r="C20" s="221"/>
      <c r="D20" s="221"/>
      <c r="E20" s="221"/>
      <c r="F20" s="222"/>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E69"/>
  <sheetViews>
    <sheetView zoomScale="80" zoomScaleNormal="80" workbookViewId="0">
      <pane xSplit="1" ySplit="5" topLeftCell="B39" activePane="bottomRight" state="frozen"/>
      <selection activeCell="B19" sqref="B19"/>
      <selection pane="topRight" activeCell="B19" sqref="B19"/>
      <selection pane="bottomLeft" activeCell="B19" sqref="B19"/>
      <selection pane="bottomRight" activeCell="D64" sqref="D64"/>
    </sheetView>
  </sheetViews>
  <sheetFormatPr defaultColWidth="9.33203125" defaultRowHeight="13.2"/>
  <cols>
    <col min="1" max="1" width="10.6640625" style="4" customWidth="1"/>
    <col min="2" max="2" width="91.6640625" style="4" customWidth="1"/>
    <col min="3" max="3" width="35.6640625" style="4" customWidth="1"/>
    <col min="4" max="4" width="32.33203125" style="4" customWidth="1"/>
    <col min="5" max="5" width="9.44140625" style="4" customWidth="1"/>
    <col min="6" max="16384" width="9.33203125" style="4"/>
  </cols>
  <sheetData>
    <row r="1" spans="1:5">
      <c r="A1" s="2" t="s">
        <v>30</v>
      </c>
      <c r="B1" s="3" t="str">
        <f>'Info '!C2</f>
        <v>JSC Basisbank</v>
      </c>
    </row>
    <row r="2" spans="1:5" s="2" customFormat="1" ht="15.75" customHeight="1">
      <c r="A2" s="2" t="s">
        <v>31</v>
      </c>
      <c r="B2" s="169">
        <f>'1. key ratios '!B2</f>
        <v>46112</v>
      </c>
    </row>
    <row r="3" spans="1:5" s="2" customFormat="1" ht="15.75" customHeight="1">
      <c r="A3" s="69"/>
    </row>
    <row r="4" spans="1:5" s="2" customFormat="1" ht="15.75" customHeight="1" thickBot="1">
      <c r="A4" s="2" t="s">
        <v>47</v>
      </c>
      <c r="B4" s="115" t="s">
        <v>165</v>
      </c>
      <c r="D4" s="20" t="s">
        <v>35</v>
      </c>
    </row>
    <row r="5" spans="1:5" ht="26.4">
      <c r="A5" s="621" t="s">
        <v>6</v>
      </c>
      <c r="B5" s="622" t="s">
        <v>205</v>
      </c>
      <c r="C5" s="326" t="s">
        <v>624</v>
      </c>
      <c r="D5" s="327" t="s">
        <v>49</v>
      </c>
    </row>
    <row r="6" spans="1:5">
      <c r="A6" s="600">
        <v>1</v>
      </c>
      <c r="B6" s="601" t="s">
        <v>525</v>
      </c>
      <c r="C6" s="328">
        <f>SUM(C7:C9)</f>
        <v>801783928.65919995</v>
      </c>
      <c r="D6" s="623"/>
      <c r="E6" s="590"/>
    </row>
    <row r="7" spans="1:5">
      <c r="A7" s="600">
        <v>1.1000000000000001</v>
      </c>
      <c r="B7" s="604" t="s">
        <v>526</v>
      </c>
      <c r="C7" s="329">
        <v>59934568.284699999</v>
      </c>
      <c r="D7" s="70"/>
      <c r="E7" s="590"/>
    </row>
    <row r="8" spans="1:5">
      <c r="A8" s="600">
        <v>1.2</v>
      </c>
      <c r="B8" s="604" t="s">
        <v>527</v>
      </c>
      <c r="C8" s="329">
        <v>402223590.71530002</v>
      </c>
      <c r="D8" s="70"/>
      <c r="E8" s="590"/>
    </row>
    <row r="9" spans="1:5">
      <c r="A9" s="600">
        <v>1.3</v>
      </c>
      <c r="B9" s="604" t="s">
        <v>528</v>
      </c>
      <c r="C9" s="329">
        <v>339625769.65920001</v>
      </c>
      <c r="D9" s="70"/>
      <c r="E9" s="590"/>
    </row>
    <row r="10" spans="1:5">
      <c r="A10" s="600">
        <v>2</v>
      </c>
      <c r="B10" s="608" t="s">
        <v>529</v>
      </c>
      <c r="C10" s="330">
        <v>60496.140000000007</v>
      </c>
      <c r="D10" s="70"/>
      <c r="E10" s="590"/>
    </row>
    <row r="11" spans="1:5">
      <c r="A11" s="600">
        <v>2.1</v>
      </c>
      <c r="B11" s="605" t="s">
        <v>530</v>
      </c>
      <c r="C11" s="331">
        <v>60496.140000000007</v>
      </c>
      <c r="D11" s="186"/>
      <c r="E11" s="591"/>
    </row>
    <row r="12" spans="1:5">
      <c r="A12" s="600">
        <v>3</v>
      </c>
      <c r="B12" s="609" t="s">
        <v>531</v>
      </c>
      <c r="C12" s="329">
        <v>0</v>
      </c>
      <c r="D12" s="186"/>
      <c r="E12" s="591"/>
    </row>
    <row r="13" spans="1:5">
      <c r="A13" s="600">
        <v>4</v>
      </c>
      <c r="B13" s="610" t="s">
        <v>532</v>
      </c>
      <c r="C13" s="329">
        <v>0</v>
      </c>
      <c r="D13" s="186"/>
      <c r="E13" s="591"/>
    </row>
    <row r="14" spans="1:5">
      <c r="A14" s="600">
        <v>5</v>
      </c>
      <c r="B14" s="611" t="s">
        <v>533</v>
      </c>
      <c r="C14" s="332">
        <f>SUM(C15:C17)</f>
        <v>236974341.59999999</v>
      </c>
      <c r="D14" s="186"/>
      <c r="E14" s="591"/>
    </row>
    <row r="15" spans="1:5">
      <c r="A15" s="600">
        <v>5.0999999999999996</v>
      </c>
      <c r="B15" s="612" t="s">
        <v>534</v>
      </c>
      <c r="C15" s="329">
        <v>0</v>
      </c>
      <c r="D15" s="186"/>
      <c r="E15" s="590"/>
    </row>
    <row r="16" spans="1:5">
      <c r="A16" s="600">
        <v>5.2</v>
      </c>
      <c r="B16" s="612" t="s">
        <v>535</v>
      </c>
      <c r="C16" s="329">
        <v>236974341.59999999</v>
      </c>
      <c r="D16" s="70"/>
      <c r="E16" s="590"/>
    </row>
    <row r="17" spans="1:5">
      <c r="A17" s="600">
        <v>5.3</v>
      </c>
      <c r="B17" s="613" t="s">
        <v>536</v>
      </c>
      <c r="C17" s="329">
        <v>0</v>
      </c>
      <c r="D17" s="70"/>
      <c r="E17" s="590"/>
    </row>
    <row r="18" spans="1:5">
      <c r="A18" s="600">
        <v>6</v>
      </c>
      <c r="B18" s="609" t="s">
        <v>537</v>
      </c>
      <c r="C18" s="330">
        <f>SUM(C19:C20)</f>
        <v>3850652538.2003002</v>
      </c>
      <c r="D18" s="70"/>
      <c r="E18" s="590"/>
    </row>
    <row r="19" spans="1:5">
      <c r="A19" s="600">
        <v>6.1</v>
      </c>
      <c r="B19" s="612" t="s">
        <v>535</v>
      </c>
      <c r="C19" s="331">
        <v>187795560.20030001</v>
      </c>
      <c r="D19" s="70"/>
      <c r="E19" s="590"/>
    </row>
    <row r="20" spans="1:5">
      <c r="A20" s="600">
        <v>6.2</v>
      </c>
      <c r="B20" s="613" t="s">
        <v>536</v>
      </c>
      <c r="C20" s="331">
        <v>3662856978</v>
      </c>
      <c r="D20" s="70"/>
      <c r="E20" s="590"/>
    </row>
    <row r="21" spans="1:5">
      <c r="A21" s="600">
        <v>7</v>
      </c>
      <c r="B21" s="608" t="s">
        <v>538</v>
      </c>
      <c r="C21" s="332">
        <v>27859354.66</v>
      </c>
      <c r="D21" s="70" t="s">
        <v>780</v>
      </c>
      <c r="E21" s="590"/>
    </row>
    <row r="22" spans="1:5">
      <c r="A22" s="600">
        <v>8</v>
      </c>
      <c r="B22" s="608" t="s">
        <v>539</v>
      </c>
      <c r="C22" s="330">
        <v>752889.92</v>
      </c>
      <c r="D22" s="70"/>
      <c r="E22" s="590"/>
    </row>
    <row r="23" spans="1:5">
      <c r="A23" s="600">
        <v>9</v>
      </c>
      <c r="B23" s="610" t="s">
        <v>540</v>
      </c>
      <c r="C23" s="330">
        <f>SUM(C24:C25)</f>
        <v>147503677.68000001</v>
      </c>
      <c r="D23" s="187"/>
      <c r="E23" s="590"/>
    </row>
    <row r="24" spans="1:5">
      <c r="A24" s="600">
        <v>9.1</v>
      </c>
      <c r="B24" s="612" t="s">
        <v>541</v>
      </c>
      <c r="C24" s="333">
        <v>147503677.68000001</v>
      </c>
      <c r="D24" s="71"/>
      <c r="E24" s="590"/>
    </row>
    <row r="25" spans="1:5">
      <c r="A25" s="600">
        <v>9.1999999999999993</v>
      </c>
      <c r="B25" s="612" t="s">
        <v>542</v>
      </c>
      <c r="C25" s="334">
        <v>0</v>
      </c>
      <c r="D25" s="335"/>
      <c r="E25" s="592"/>
    </row>
    <row r="26" spans="1:5">
      <c r="A26" s="600">
        <v>10</v>
      </c>
      <c r="B26" s="610" t="s">
        <v>543</v>
      </c>
      <c r="C26" s="336">
        <f>SUM(C27:C28)</f>
        <v>17429049.16</v>
      </c>
      <c r="D26" s="70" t="s">
        <v>781</v>
      </c>
      <c r="E26" s="590"/>
    </row>
    <row r="27" spans="1:5">
      <c r="A27" s="600">
        <v>10.1</v>
      </c>
      <c r="B27" s="612" t="s">
        <v>544</v>
      </c>
      <c r="C27" s="329">
        <v>0</v>
      </c>
      <c r="D27" s="70"/>
      <c r="E27" s="590"/>
    </row>
    <row r="28" spans="1:5">
      <c r="A28" s="600">
        <v>10.199999999999999</v>
      </c>
      <c r="B28" s="612" t="s">
        <v>545</v>
      </c>
      <c r="C28" s="329">
        <v>17429049.16</v>
      </c>
      <c r="D28" s="70"/>
      <c r="E28" s="590"/>
    </row>
    <row r="29" spans="1:5">
      <c r="A29" s="600">
        <v>11</v>
      </c>
      <c r="B29" s="610" t="s">
        <v>546</v>
      </c>
      <c r="C29" s="330">
        <f>SUM(C30:C31)</f>
        <v>44092.53</v>
      </c>
      <c r="D29" s="70"/>
      <c r="E29" s="590"/>
    </row>
    <row r="30" spans="1:5">
      <c r="A30" s="600">
        <v>11.1</v>
      </c>
      <c r="B30" s="612" t="s">
        <v>547</v>
      </c>
      <c r="C30" s="329">
        <v>44092.53</v>
      </c>
      <c r="D30" s="70"/>
      <c r="E30" s="590"/>
    </row>
    <row r="31" spans="1:5">
      <c r="A31" s="600">
        <v>11.2</v>
      </c>
      <c r="B31" s="612" t="s">
        <v>548</v>
      </c>
      <c r="C31" s="329">
        <v>0</v>
      </c>
      <c r="D31" s="70"/>
      <c r="E31" s="590"/>
    </row>
    <row r="32" spans="1:5">
      <c r="A32" s="600">
        <v>13</v>
      </c>
      <c r="B32" s="610" t="s">
        <v>549</v>
      </c>
      <c r="C32" s="330">
        <v>70518421.010000005</v>
      </c>
      <c r="D32" s="70"/>
      <c r="E32" s="590"/>
    </row>
    <row r="33" spans="1:5">
      <c r="A33" s="600">
        <v>13.1</v>
      </c>
      <c r="B33" s="606" t="s">
        <v>550</v>
      </c>
      <c r="C33" s="329">
        <v>56785649.691528901</v>
      </c>
      <c r="D33" s="70"/>
      <c r="E33" s="590"/>
    </row>
    <row r="34" spans="1:5">
      <c r="A34" s="600">
        <v>13.2</v>
      </c>
      <c r="B34" s="606" t="s">
        <v>551</v>
      </c>
      <c r="C34" s="333">
        <v>0</v>
      </c>
      <c r="D34" s="71"/>
      <c r="E34" s="590"/>
    </row>
    <row r="35" spans="1:5">
      <c r="A35" s="600">
        <v>14</v>
      </c>
      <c r="B35" s="610" t="s">
        <v>552</v>
      </c>
      <c r="C35" s="337">
        <f>SUM(C6,C10,C12,C13,C14,C18,C21,C22,C23,C26,C29,C32)</f>
        <v>5153578789.5595007</v>
      </c>
      <c r="D35" s="71"/>
      <c r="E35" s="590"/>
    </row>
    <row r="36" spans="1:5">
      <c r="A36" s="600"/>
      <c r="B36" s="617" t="s">
        <v>553</v>
      </c>
      <c r="C36" s="338"/>
      <c r="D36" s="72"/>
      <c r="E36" s="590"/>
    </row>
    <row r="37" spans="1:5">
      <c r="A37" s="600">
        <v>15</v>
      </c>
      <c r="B37" s="608" t="s">
        <v>554</v>
      </c>
      <c r="C37" s="334">
        <v>0</v>
      </c>
      <c r="D37" s="335"/>
      <c r="E37" s="592"/>
    </row>
    <row r="38" spans="1:5">
      <c r="A38" s="600">
        <v>15.1</v>
      </c>
      <c r="B38" s="605" t="s">
        <v>530</v>
      </c>
      <c r="C38" s="329">
        <v>0</v>
      </c>
      <c r="D38" s="70"/>
      <c r="E38" s="590"/>
    </row>
    <row r="39" spans="1:5">
      <c r="A39" s="600">
        <v>16</v>
      </c>
      <c r="B39" s="608" t="s">
        <v>555</v>
      </c>
      <c r="C39" s="330">
        <v>0</v>
      </c>
      <c r="D39" s="70"/>
      <c r="E39" s="590"/>
    </row>
    <row r="40" spans="1:5">
      <c r="A40" s="600">
        <v>17</v>
      </c>
      <c r="B40" s="608" t="s">
        <v>556</v>
      </c>
      <c r="C40" s="330">
        <f>SUM(C41:C44)</f>
        <v>4185445862.3400006</v>
      </c>
      <c r="D40" s="70"/>
      <c r="E40" s="590"/>
    </row>
    <row r="41" spans="1:5">
      <c r="A41" s="600">
        <v>17.100000000000001</v>
      </c>
      <c r="B41" s="618" t="s">
        <v>557</v>
      </c>
      <c r="C41" s="329">
        <v>3737547459.2400002</v>
      </c>
      <c r="D41" s="70"/>
      <c r="E41" s="590"/>
    </row>
    <row r="42" spans="1:5">
      <c r="A42" s="600">
        <v>17.2</v>
      </c>
      <c r="B42" s="604" t="s">
        <v>558</v>
      </c>
      <c r="C42" s="333">
        <v>382422138.08999997</v>
      </c>
      <c r="D42" s="71"/>
      <c r="E42" s="590"/>
    </row>
    <row r="43" spans="1:5">
      <c r="A43" s="600">
        <v>17.3</v>
      </c>
      <c r="B43" s="618" t="s">
        <v>559</v>
      </c>
      <c r="C43" s="624">
        <v>54499415.57</v>
      </c>
      <c r="D43" s="339"/>
      <c r="E43" s="590"/>
    </row>
    <row r="44" spans="1:5">
      <c r="A44" s="600">
        <v>17.399999999999999</v>
      </c>
      <c r="B44" s="618" t="s">
        <v>560</v>
      </c>
      <c r="C44" s="624">
        <v>10976849.440000001</v>
      </c>
      <c r="D44" s="339"/>
      <c r="E44" s="590"/>
    </row>
    <row r="45" spans="1:5">
      <c r="A45" s="600">
        <v>18</v>
      </c>
      <c r="B45" s="610" t="s">
        <v>561</v>
      </c>
      <c r="C45" s="625">
        <v>3294603.88</v>
      </c>
      <c r="D45" s="339"/>
      <c r="E45" s="592"/>
    </row>
    <row r="46" spans="1:5">
      <c r="A46" s="600">
        <v>19</v>
      </c>
      <c r="B46" s="610" t="s">
        <v>562</v>
      </c>
      <c r="C46" s="625">
        <f>SUM(C47:C48)</f>
        <v>5329004.28</v>
      </c>
      <c r="D46" s="340"/>
    </row>
    <row r="47" spans="1:5">
      <c r="A47" s="600">
        <v>19.100000000000001</v>
      </c>
      <c r="B47" s="619" t="s">
        <v>563</v>
      </c>
      <c r="C47" s="624">
        <v>4949486.49</v>
      </c>
      <c r="D47" s="340"/>
    </row>
    <row r="48" spans="1:5">
      <c r="A48" s="600">
        <v>19.2</v>
      </c>
      <c r="B48" s="619" t="s">
        <v>564</v>
      </c>
      <c r="C48" s="624">
        <v>379517.79</v>
      </c>
      <c r="D48" s="340"/>
    </row>
    <row r="49" spans="1:4">
      <c r="A49" s="600">
        <v>20</v>
      </c>
      <c r="B49" s="620" t="s">
        <v>565</v>
      </c>
      <c r="C49" s="625">
        <v>208432258.98000002</v>
      </c>
      <c r="D49" s="340" t="s">
        <v>782</v>
      </c>
    </row>
    <row r="50" spans="1:4">
      <c r="A50" s="600">
        <v>21</v>
      </c>
      <c r="B50" s="608" t="s">
        <v>566</v>
      </c>
      <c r="C50" s="625">
        <v>33437530.290000003</v>
      </c>
      <c r="D50" s="340"/>
    </row>
    <row r="51" spans="1:4">
      <c r="A51" s="600">
        <v>21.1</v>
      </c>
      <c r="B51" s="604" t="s">
        <v>567</v>
      </c>
      <c r="C51" s="624">
        <v>0</v>
      </c>
      <c r="D51" s="340"/>
    </row>
    <row r="52" spans="1:4">
      <c r="A52" s="600">
        <v>22</v>
      </c>
      <c r="B52" s="611" t="s">
        <v>568</v>
      </c>
      <c r="C52" s="625">
        <f>SUM(C37,C39,C40,C45,C46,C49,C50)</f>
        <v>4435939259.7700014</v>
      </c>
      <c r="D52" s="340"/>
    </row>
    <row r="53" spans="1:4">
      <c r="A53" s="600"/>
      <c r="B53" s="617" t="s">
        <v>569</v>
      </c>
      <c r="C53" s="624"/>
      <c r="D53" s="340"/>
    </row>
    <row r="54" spans="1:4">
      <c r="A54" s="600">
        <v>23</v>
      </c>
      <c r="B54" s="620" t="s">
        <v>570</v>
      </c>
      <c r="C54" s="625">
        <v>18251557</v>
      </c>
      <c r="D54" s="340" t="s">
        <v>783</v>
      </c>
    </row>
    <row r="55" spans="1:4">
      <c r="A55" s="600">
        <v>24</v>
      </c>
      <c r="B55" s="620" t="s">
        <v>571</v>
      </c>
      <c r="C55" s="625">
        <v>0</v>
      </c>
      <c r="D55" s="340"/>
    </row>
    <row r="56" spans="1:4">
      <c r="A56" s="600">
        <v>25</v>
      </c>
      <c r="B56" s="610" t="s">
        <v>572</v>
      </c>
      <c r="C56" s="625">
        <v>131442316.56999999</v>
      </c>
      <c r="D56" s="340" t="s">
        <v>784</v>
      </c>
    </row>
    <row r="57" spans="1:4">
      <c r="A57" s="600">
        <v>26</v>
      </c>
      <c r="B57" s="610" t="s">
        <v>573</v>
      </c>
      <c r="C57" s="625">
        <v>0</v>
      </c>
      <c r="D57" s="340"/>
    </row>
    <row r="58" spans="1:4">
      <c r="A58" s="600">
        <v>27</v>
      </c>
      <c r="B58" s="610" t="s">
        <v>574</v>
      </c>
      <c r="C58" s="625">
        <f>SUM(C59:C60)</f>
        <v>0</v>
      </c>
      <c r="D58" s="340"/>
    </row>
    <row r="59" spans="1:4">
      <c r="A59" s="600">
        <v>27.1</v>
      </c>
      <c r="B59" s="618" t="s">
        <v>575</v>
      </c>
      <c r="C59" s="625">
        <v>0</v>
      </c>
      <c r="D59" s="340"/>
    </row>
    <row r="60" spans="1:4">
      <c r="A60" s="600">
        <v>27.2</v>
      </c>
      <c r="B60" s="618" t="s">
        <v>576</v>
      </c>
      <c r="C60" s="625">
        <v>0</v>
      </c>
      <c r="D60" s="340"/>
    </row>
    <row r="61" spans="1:4">
      <c r="A61" s="600">
        <v>28</v>
      </c>
      <c r="B61" s="626" t="s">
        <v>577</v>
      </c>
      <c r="C61" s="625">
        <v>0</v>
      </c>
      <c r="D61" s="340"/>
    </row>
    <row r="62" spans="1:4">
      <c r="A62" s="600">
        <v>29</v>
      </c>
      <c r="B62" s="610" t="s">
        <v>578</v>
      </c>
      <c r="C62" s="625">
        <f>SUM(C63:C65)</f>
        <v>16891545.380000003</v>
      </c>
      <c r="D62" s="340" t="s">
        <v>785</v>
      </c>
    </row>
    <row r="63" spans="1:4">
      <c r="A63" s="600">
        <v>29.1</v>
      </c>
      <c r="B63" s="613" t="s">
        <v>579</v>
      </c>
      <c r="C63" s="624">
        <v>16817652.170000002</v>
      </c>
      <c r="D63" s="340"/>
    </row>
    <row r="64" spans="1:4">
      <c r="A64" s="600">
        <v>29.2</v>
      </c>
      <c r="B64" s="619" t="s">
        <v>580</v>
      </c>
      <c r="C64" s="624">
        <v>0</v>
      </c>
      <c r="D64" s="340"/>
    </row>
    <row r="65" spans="1:4">
      <c r="A65" s="600">
        <v>29.3</v>
      </c>
      <c r="B65" s="619" t="s">
        <v>581</v>
      </c>
      <c r="C65" s="624">
        <v>73893.209999999963</v>
      </c>
      <c r="D65" s="340"/>
    </row>
    <row r="66" spans="1:4">
      <c r="A66" s="600">
        <v>30</v>
      </c>
      <c r="B66" s="610" t="s">
        <v>582</v>
      </c>
      <c r="C66" s="625">
        <v>551054110.96000004</v>
      </c>
      <c r="D66" s="340" t="s">
        <v>786</v>
      </c>
    </row>
    <row r="67" spans="1:4" ht="14.4">
      <c r="A67" s="600">
        <v>31</v>
      </c>
      <c r="B67" s="627" t="s">
        <v>583</v>
      </c>
      <c r="C67" s="625">
        <f>SUM(C54,C55,C56,C57,C58,C61,C62,C66)</f>
        <v>717639529.91000009</v>
      </c>
      <c r="D67" s="340"/>
    </row>
    <row r="68" spans="1:4" ht="13.8" thickBot="1">
      <c r="A68" s="628">
        <v>32</v>
      </c>
      <c r="B68" s="629" t="s">
        <v>584</v>
      </c>
      <c r="C68" s="630">
        <f>SUM(C52,C67)</f>
        <v>5153578789.6800013</v>
      </c>
      <c r="D68" s="631"/>
    </row>
    <row r="69" spans="1:4">
      <c r="C69" s="265"/>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F5" activePane="bottomRight" state="frozen"/>
      <selection activeCell="B19" sqref="B19"/>
      <selection pane="topRight" activeCell="B19" sqref="B19"/>
      <selection pane="bottomLeft" activeCell="B19" sqref="B19"/>
      <selection pane="bottomRight" activeCell="AD33" sqref="AD33"/>
    </sheetView>
  </sheetViews>
  <sheetFormatPr defaultColWidth="9.3320312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33203125" style="4" bestFit="1" customWidth="1"/>
    <col min="9" max="9" width="13" style="4" bestFit="1" customWidth="1"/>
    <col min="10" max="10" width="13.33203125" style="4" bestFit="1" customWidth="1"/>
    <col min="11" max="11" width="13" style="4" bestFit="1" customWidth="1"/>
    <col min="12" max="12" width="13" style="19" bestFit="1" customWidth="1"/>
    <col min="13" max="13" width="14.33203125" style="19" bestFit="1" customWidth="1"/>
    <col min="14" max="16" width="13" style="19" bestFit="1" customWidth="1"/>
    <col min="17" max="17" width="14.6640625" style="19" customWidth="1"/>
    <col min="18" max="18" width="13" style="19" bestFit="1" customWidth="1"/>
    <col min="19" max="19" width="25.44140625" style="19" customWidth="1"/>
    <col min="20" max="16384" width="9.33203125" style="19"/>
  </cols>
  <sheetData>
    <row r="1" spans="1:19">
      <c r="A1" s="2" t="s">
        <v>30</v>
      </c>
      <c r="B1" s="3" t="str">
        <f>'Info '!C2</f>
        <v>JSC Basisbank</v>
      </c>
    </row>
    <row r="2" spans="1:19">
      <c r="A2" s="2" t="s">
        <v>31</v>
      </c>
      <c r="B2" s="169">
        <f>'1. key ratios '!B2</f>
        <v>46112</v>
      </c>
    </row>
    <row r="4" spans="1:19" ht="27" thickBot="1">
      <c r="A4" s="4" t="s">
        <v>146</v>
      </c>
      <c r="B4" s="147" t="s">
        <v>238</v>
      </c>
    </row>
    <row r="5" spans="1:19" s="135" customFormat="1" ht="13.8">
      <c r="A5" s="130"/>
      <c r="B5" s="131"/>
      <c r="C5" s="132" t="s">
        <v>0</v>
      </c>
      <c r="D5" s="132" t="s">
        <v>1</v>
      </c>
      <c r="E5" s="132" t="s">
        <v>2</v>
      </c>
      <c r="F5" s="132" t="s">
        <v>3</v>
      </c>
      <c r="G5" s="132" t="s">
        <v>4</v>
      </c>
      <c r="H5" s="132" t="s">
        <v>5</v>
      </c>
      <c r="I5" s="132" t="s">
        <v>8</v>
      </c>
      <c r="J5" s="132" t="s">
        <v>9</v>
      </c>
      <c r="K5" s="132" t="s">
        <v>10</v>
      </c>
      <c r="L5" s="132" t="s">
        <v>11</v>
      </c>
      <c r="M5" s="132" t="s">
        <v>12</v>
      </c>
      <c r="N5" s="132" t="s">
        <v>13</v>
      </c>
      <c r="O5" s="132" t="s">
        <v>222</v>
      </c>
      <c r="P5" s="132" t="s">
        <v>223</v>
      </c>
      <c r="Q5" s="132" t="s">
        <v>224</v>
      </c>
      <c r="R5" s="133" t="s">
        <v>225</v>
      </c>
      <c r="S5" s="134" t="s">
        <v>226</v>
      </c>
    </row>
    <row r="6" spans="1:19" s="135" customFormat="1" ht="99" customHeight="1">
      <c r="A6" s="136"/>
      <c r="B6" s="746" t="s">
        <v>227</v>
      </c>
      <c r="C6" s="742">
        <v>0</v>
      </c>
      <c r="D6" s="743"/>
      <c r="E6" s="742">
        <v>0.2</v>
      </c>
      <c r="F6" s="743"/>
      <c r="G6" s="742">
        <v>0.35</v>
      </c>
      <c r="H6" s="743"/>
      <c r="I6" s="742">
        <v>0.5</v>
      </c>
      <c r="J6" s="743"/>
      <c r="K6" s="742">
        <v>0.75</v>
      </c>
      <c r="L6" s="743"/>
      <c r="M6" s="742">
        <v>1</v>
      </c>
      <c r="N6" s="743"/>
      <c r="O6" s="742">
        <v>1.5</v>
      </c>
      <c r="P6" s="743"/>
      <c r="Q6" s="742">
        <v>2.5</v>
      </c>
      <c r="R6" s="743"/>
      <c r="S6" s="744" t="s">
        <v>145</v>
      </c>
    </row>
    <row r="7" spans="1:19" s="135" customFormat="1" ht="30.75" customHeight="1">
      <c r="A7" s="136"/>
      <c r="B7" s="747"/>
      <c r="C7" s="128" t="s">
        <v>148</v>
      </c>
      <c r="D7" s="128" t="s">
        <v>147</v>
      </c>
      <c r="E7" s="128" t="s">
        <v>148</v>
      </c>
      <c r="F7" s="128" t="s">
        <v>147</v>
      </c>
      <c r="G7" s="128" t="s">
        <v>148</v>
      </c>
      <c r="H7" s="128" t="s">
        <v>147</v>
      </c>
      <c r="I7" s="128" t="s">
        <v>148</v>
      </c>
      <c r="J7" s="128" t="s">
        <v>147</v>
      </c>
      <c r="K7" s="128" t="s">
        <v>148</v>
      </c>
      <c r="L7" s="128" t="s">
        <v>147</v>
      </c>
      <c r="M7" s="128" t="s">
        <v>148</v>
      </c>
      <c r="N7" s="128" t="s">
        <v>147</v>
      </c>
      <c r="O7" s="128" t="s">
        <v>148</v>
      </c>
      <c r="P7" s="128" t="s">
        <v>147</v>
      </c>
      <c r="Q7" s="128" t="s">
        <v>148</v>
      </c>
      <c r="R7" s="128" t="s">
        <v>147</v>
      </c>
      <c r="S7" s="745"/>
    </row>
    <row r="8" spans="1:19">
      <c r="A8" s="73">
        <v>1</v>
      </c>
      <c r="B8" s="1" t="s">
        <v>51</v>
      </c>
      <c r="C8" s="74">
        <v>410730885.37489998</v>
      </c>
      <c r="D8" s="74">
        <v>0</v>
      </c>
      <c r="E8" s="74">
        <v>0</v>
      </c>
      <c r="F8" s="74">
        <v>0</v>
      </c>
      <c r="G8" s="74">
        <v>0</v>
      </c>
      <c r="H8" s="74">
        <v>0</v>
      </c>
      <c r="I8" s="74">
        <v>0</v>
      </c>
      <c r="J8" s="74">
        <v>0</v>
      </c>
      <c r="K8" s="74">
        <v>0</v>
      </c>
      <c r="L8" s="74">
        <v>0</v>
      </c>
      <c r="M8" s="74">
        <v>348310673.40450001</v>
      </c>
      <c r="N8" s="74">
        <v>0</v>
      </c>
      <c r="O8" s="74">
        <v>0</v>
      </c>
      <c r="P8" s="74">
        <v>0</v>
      </c>
      <c r="Q8" s="74">
        <v>0</v>
      </c>
      <c r="R8" s="74">
        <v>0</v>
      </c>
      <c r="S8" s="148">
        <f>$C$6*SUM(C8:D8)+$E$6*SUM(E8:F8)+$G$6*SUM(G8:H8)+$I$6*SUM(I8:J8)+$K$6*SUM(K8:L8)+$M$6*SUM(M8:N8)+$O$6*SUM(O8:P8)+$Q$6*SUM(Q8:R8)</f>
        <v>348310673.40450001</v>
      </c>
    </row>
    <row r="9" spans="1:19">
      <c r="A9" s="73">
        <v>2</v>
      </c>
      <c r="B9" s="1" t="s">
        <v>52</v>
      </c>
      <c r="C9" s="74">
        <v>0</v>
      </c>
      <c r="D9" s="74">
        <v>0</v>
      </c>
      <c r="E9" s="74">
        <v>0</v>
      </c>
      <c r="F9" s="74">
        <v>0</v>
      </c>
      <c r="G9" s="74">
        <v>0</v>
      </c>
      <c r="H9" s="74">
        <v>0</v>
      </c>
      <c r="I9" s="74">
        <v>0</v>
      </c>
      <c r="J9" s="74">
        <v>0</v>
      </c>
      <c r="K9" s="74">
        <v>0</v>
      </c>
      <c r="L9" s="74">
        <v>0</v>
      </c>
      <c r="M9" s="74">
        <v>0</v>
      </c>
      <c r="N9" s="74">
        <v>0</v>
      </c>
      <c r="O9" s="74">
        <v>0</v>
      </c>
      <c r="P9" s="74">
        <v>0</v>
      </c>
      <c r="Q9" s="74">
        <v>0</v>
      </c>
      <c r="R9" s="74">
        <v>0</v>
      </c>
      <c r="S9" s="148">
        <f t="shared" ref="S9:S21" si="0">$C$6*SUM(C9:D9)+$E$6*SUM(E9:F9)+$G$6*SUM(G9:H9)+$I$6*SUM(I9:J9)+$K$6*SUM(K9:L9)+$M$6*SUM(M9:N9)+$O$6*SUM(O9:P9)+$Q$6*SUM(Q9:R9)</f>
        <v>0</v>
      </c>
    </row>
    <row r="10" spans="1:19">
      <c r="A10" s="73">
        <v>3</v>
      </c>
      <c r="B10" s="1" t="s">
        <v>152</v>
      </c>
      <c r="C10" s="74">
        <v>0</v>
      </c>
      <c r="D10" s="74">
        <v>0</v>
      </c>
      <c r="E10" s="74">
        <v>0</v>
      </c>
      <c r="F10" s="74">
        <v>0</v>
      </c>
      <c r="G10" s="74">
        <v>0</v>
      </c>
      <c r="H10" s="74">
        <v>0</v>
      </c>
      <c r="I10" s="74">
        <v>0</v>
      </c>
      <c r="J10" s="74">
        <v>0</v>
      </c>
      <c r="K10" s="74">
        <v>0</v>
      </c>
      <c r="L10" s="74">
        <v>0</v>
      </c>
      <c r="M10" s="74">
        <v>963146.09459999995</v>
      </c>
      <c r="N10" s="74">
        <v>0</v>
      </c>
      <c r="O10" s="74">
        <v>0</v>
      </c>
      <c r="P10" s="74">
        <v>0</v>
      </c>
      <c r="Q10" s="74">
        <v>0</v>
      </c>
      <c r="R10" s="74">
        <v>0</v>
      </c>
      <c r="S10" s="148">
        <f t="shared" si="0"/>
        <v>963146.09459999995</v>
      </c>
    </row>
    <row r="11" spans="1:19">
      <c r="A11" s="73">
        <v>4</v>
      </c>
      <c r="B11" s="1" t="s">
        <v>53</v>
      </c>
      <c r="C11" s="74">
        <v>1350902.9128</v>
      </c>
      <c r="D11" s="74">
        <v>0</v>
      </c>
      <c r="E11" s="74">
        <v>0</v>
      </c>
      <c r="F11" s="74">
        <v>0</v>
      </c>
      <c r="G11" s="74">
        <v>0</v>
      </c>
      <c r="H11" s="74">
        <v>0</v>
      </c>
      <c r="I11" s="74">
        <v>0</v>
      </c>
      <c r="J11" s="74">
        <v>0</v>
      </c>
      <c r="K11" s="74">
        <v>0</v>
      </c>
      <c r="L11" s="74">
        <v>0</v>
      </c>
      <c r="M11" s="74">
        <v>0</v>
      </c>
      <c r="N11" s="74">
        <v>0</v>
      </c>
      <c r="O11" s="74">
        <v>0</v>
      </c>
      <c r="P11" s="74">
        <v>0</v>
      </c>
      <c r="Q11" s="74">
        <v>0</v>
      </c>
      <c r="R11" s="74">
        <v>0</v>
      </c>
      <c r="S11" s="148">
        <f t="shared" si="0"/>
        <v>0</v>
      </c>
    </row>
    <row r="12" spans="1:19">
      <c r="A12" s="73">
        <v>5</v>
      </c>
      <c r="B12" s="1" t="s">
        <v>54</v>
      </c>
      <c r="C12" s="74">
        <v>0</v>
      </c>
      <c r="D12" s="74">
        <v>0</v>
      </c>
      <c r="E12" s="74">
        <v>0</v>
      </c>
      <c r="F12" s="74">
        <v>0</v>
      </c>
      <c r="G12" s="74">
        <v>0</v>
      </c>
      <c r="H12" s="74">
        <v>0</v>
      </c>
      <c r="I12" s="74">
        <v>0</v>
      </c>
      <c r="J12" s="74">
        <v>0</v>
      </c>
      <c r="K12" s="74">
        <v>0</v>
      </c>
      <c r="L12" s="74">
        <v>0</v>
      </c>
      <c r="M12" s="74">
        <v>0</v>
      </c>
      <c r="N12" s="74">
        <v>0</v>
      </c>
      <c r="O12" s="74">
        <v>0</v>
      </c>
      <c r="P12" s="74">
        <v>0</v>
      </c>
      <c r="Q12" s="74">
        <v>0</v>
      </c>
      <c r="R12" s="74">
        <v>0</v>
      </c>
      <c r="S12" s="148">
        <f t="shared" si="0"/>
        <v>0</v>
      </c>
    </row>
    <row r="13" spans="1:19">
      <c r="A13" s="73">
        <v>6</v>
      </c>
      <c r="B13" s="1" t="s">
        <v>55</v>
      </c>
      <c r="C13" s="74">
        <v>0</v>
      </c>
      <c r="D13" s="74">
        <v>0</v>
      </c>
      <c r="E13" s="74">
        <v>636154471.48130012</v>
      </c>
      <c r="F13" s="74">
        <v>0</v>
      </c>
      <c r="G13" s="74">
        <v>0</v>
      </c>
      <c r="H13" s="74">
        <v>0</v>
      </c>
      <c r="I13" s="74">
        <v>11327330.6295</v>
      </c>
      <c r="J13" s="74">
        <v>0</v>
      </c>
      <c r="K13" s="74">
        <v>0</v>
      </c>
      <c r="L13" s="74">
        <v>0</v>
      </c>
      <c r="M13" s="74">
        <v>11768994.6547</v>
      </c>
      <c r="N13" s="74">
        <v>0</v>
      </c>
      <c r="O13" s="74">
        <v>840232.99080000003</v>
      </c>
      <c r="P13" s="74">
        <v>0</v>
      </c>
      <c r="Q13" s="74">
        <v>0</v>
      </c>
      <c r="R13" s="74">
        <v>0</v>
      </c>
      <c r="S13" s="148">
        <f t="shared" si="0"/>
        <v>145923903.75191003</v>
      </c>
    </row>
    <row r="14" spans="1:19">
      <c r="A14" s="73">
        <v>7</v>
      </c>
      <c r="B14" s="1" t="s">
        <v>56</v>
      </c>
      <c r="C14" s="74">
        <v>0</v>
      </c>
      <c r="D14" s="74">
        <v>0</v>
      </c>
      <c r="E14" s="74">
        <v>0</v>
      </c>
      <c r="F14" s="74">
        <v>0</v>
      </c>
      <c r="G14" s="74">
        <v>0</v>
      </c>
      <c r="H14" s="74">
        <v>0</v>
      </c>
      <c r="I14" s="74">
        <v>0</v>
      </c>
      <c r="J14" s="74">
        <v>0</v>
      </c>
      <c r="K14" s="74">
        <v>0</v>
      </c>
      <c r="L14" s="74">
        <v>0</v>
      </c>
      <c r="M14" s="74">
        <v>2101945878.4483376</v>
      </c>
      <c r="N14" s="74">
        <v>300028714.41470987</v>
      </c>
      <c r="O14" s="74">
        <v>0</v>
      </c>
      <c r="P14" s="74">
        <v>0</v>
      </c>
      <c r="Q14" s="74">
        <v>0</v>
      </c>
      <c r="R14" s="74">
        <v>0</v>
      </c>
      <c r="S14" s="148">
        <f t="shared" si="0"/>
        <v>2401974592.8630476</v>
      </c>
    </row>
    <row r="15" spans="1:19">
      <c r="A15" s="73">
        <v>8</v>
      </c>
      <c r="B15" s="1" t="s">
        <v>57</v>
      </c>
      <c r="C15" s="74">
        <v>0</v>
      </c>
      <c r="D15" s="74">
        <v>0</v>
      </c>
      <c r="E15" s="74">
        <v>0</v>
      </c>
      <c r="F15" s="74">
        <v>0</v>
      </c>
      <c r="G15" s="74">
        <v>0</v>
      </c>
      <c r="H15" s="74">
        <v>0</v>
      </c>
      <c r="I15" s="74">
        <v>0</v>
      </c>
      <c r="J15" s="74">
        <v>0</v>
      </c>
      <c r="K15" s="74">
        <v>310347106.8839612</v>
      </c>
      <c r="L15" s="74">
        <v>4869058.8006799798</v>
      </c>
      <c r="M15" s="74">
        <v>0</v>
      </c>
      <c r="N15" s="74">
        <v>645618.56930000021</v>
      </c>
      <c r="O15" s="74">
        <v>0</v>
      </c>
      <c r="P15" s="74">
        <v>0</v>
      </c>
      <c r="Q15" s="74">
        <v>0</v>
      </c>
      <c r="R15" s="74">
        <v>0</v>
      </c>
      <c r="S15" s="148">
        <f t="shared" si="0"/>
        <v>237057742.8327809</v>
      </c>
    </row>
    <row r="16" spans="1:19">
      <c r="A16" s="73">
        <v>9</v>
      </c>
      <c r="B16" s="1" t="s">
        <v>58</v>
      </c>
      <c r="C16" s="74">
        <v>0</v>
      </c>
      <c r="D16" s="74">
        <v>0</v>
      </c>
      <c r="E16" s="74">
        <v>0</v>
      </c>
      <c r="F16" s="74">
        <v>0</v>
      </c>
      <c r="G16" s="74">
        <v>504052614.96998554</v>
      </c>
      <c r="H16" s="74">
        <v>2134429.2653800002</v>
      </c>
      <c r="I16" s="74">
        <v>0</v>
      </c>
      <c r="J16" s="74">
        <v>0</v>
      </c>
      <c r="K16" s="74">
        <v>0</v>
      </c>
      <c r="L16" s="74">
        <v>1813189.0470699996</v>
      </c>
      <c r="M16" s="74">
        <v>0</v>
      </c>
      <c r="N16" s="74">
        <v>144770.53099999999</v>
      </c>
      <c r="O16" s="74">
        <v>0</v>
      </c>
      <c r="P16" s="74">
        <v>0</v>
      </c>
      <c r="Q16" s="74">
        <v>0</v>
      </c>
      <c r="R16" s="74">
        <v>0</v>
      </c>
      <c r="S16" s="148">
        <f t="shared" si="0"/>
        <v>178670127.79868042</v>
      </c>
    </row>
    <row r="17" spans="1:19">
      <c r="A17" s="73">
        <v>10</v>
      </c>
      <c r="B17" s="1" t="s">
        <v>59</v>
      </c>
      <c r="C17" s="74">
        <v>0</v>
      </c>
      <c r="D17" s="74">
        <v>0</v>
      </c>
      <c r="E17" s="74">
        <v>0</v>
      </c>
      <c r="F17" s="74">
        <v>0</v>
      </c>
      <c r="G17" s="74">
        <v>0</v>
      </c>
      <c r="H17" s="74">
        <v>0</v>
      </c>
      <c r="I17" s="74">
        <v>3683374.9667212749</v>
      </c>
      <c r="J17" s="74">
        <v>0</v>
      </c>
      <c r="K17" s="74">
        <v>0</v>
      </c>
      <c r="L17" s="74">
        <v>0</v>
      </c>
      <c r="M17" s="74">
        <v>10943920.703046452</v>
      </c>
      <c r="N17" s="74">
        <v>274.34500000000003</v>
      </c>
      <c r="O17" s="74">
        <v>35157808.04176826</v>
      </c>
      <c r="P17" s="74">
        <v>548045.12563999998</v>
      </c>
      <c r="Q17" s="74">
        <v>0</v>
      </c>
      <c r="R17" s="74">
        <v>0</v>
      </c>
      <c r="S17" s="148">
        <f t="shared" si="0"/>
        <v>66344662.282519475</v>
      </c>
    </row>
    <row r="18" spans="1:19">
      <c r="A18" s="73">
        <v>11</v>
      </c>
      <c r="B18" s="1" t="s">
        <v>60</v>
      </c>
      <c r="C18" s="74">
        <v>0</v>
      </c>
      <c r="D18" s="74">
        <v>0</v>
      </c>
      <c r="E18" s="74">
        <v>0</v>
      </c>
      <c r="F18" s="74">
        <v>0</v>
      </c>
      <c r="G18" s="74">
        <v>0</v>
      </c>
      <c r="H18" s="74">
        <v>0</v>
      </c>
      <c r="I18" s="74">
        <v>0</v>
      </c>
      <c r="J18" s="74">
        <v>0</v>
      </c>
      <c r="K18" s="74">
        <v>0</v>
      </c>
      <c r="L18" s="74">
        <v>0</v>
      </c>
      <c r="M18" s="74">
        <v>0</v>
      </c>
      <c r="N18" s="74">
        <v>0</v>
      </c>
      <c r="O18" s="74">
        <v>0</v>
      </c>
      <c r="P18" s="74">
        <v>0</v>
      </c>
      <c r="Q18" s="74">
        <v>985555.46</v>
      </c>
      <c r="R18" s="74">
        <v>0</v>
      </c>
      <c r="S18" s="148">
        <f t="shared" si="0"/>
        <v>2463888.65</v>
      </c>
    </row>
    <row r="19" spans="1:19">
      <c r="A19" s="73">
        <v>12</v>
      </c>
      <c r="B19" s="1" t="s">
        <v>61</v>
      </c>
      <c r="C19" s="74">
        <v>0</v>
      </c>
      <c r="D19" s="74">
        <v>0</v>
      </c>
      <c r="E19" s="74">
        <v>0</v>
      </c>
      <c r="F19" s="74">
        <v>0</v>
      </c>
      <c r="G19" s="74">
        <v>0</v>
      </c>
      <c r="H19" s="74">
        <v>0</v>
      </c>
      <c r="I19" s="74">
        <v>0</v>
      </c>
      <c r="J19" s="74">
        <v>0</v>
      </c>
      <c r="K19" s="74">
        <v>0</v>
      </c>
      <c r="L19" s="74">
        <v>6029.4250000000002</v>
      </c>
      <c r="M19" s="74">
        <v>45366669.858247302</v>
      </c>
      <c r="N19" s="74">
        <v>61402917.497400001</v>
      </c>
      <c r="O19" s="74">
        <v>0</v>
      </c>
      <c r="P19" s="74">
        <v>0</v>
      </c>
      <c r="Q19" s="74">
        <v>0</v>
      </c>
      <c r="R19" s="74">
        <v>0</v>
      </c>
      <c r="S19" s="148">
        <f t="shared" si="0"/>
        <v>106774109.42439729</v>
      </c>
    </row>
    <row r="20" spans="1:19">
      <c r="A20" s="73">
        <v>13</v>
      </c>
      <c r="B20" s="1" t="s">
        <v>144</v>
      </c>
      <c r="C20" s="74">
        <v>0</v>
      </c>
      <c r="D20" s="74">
        <v>0</v>
      </c>
      <c r="E20" s="74">
        <v>0</v>
      </c>
      <c r="F20" s="74">
        <v>0</v>
      </c>
      <c r="G20" s="74">
        <v>0</v>
      </c>
      <c r="H20" s="74">
        <v>0</v>
      </c>
      <c r="I20" s="74">
        <v>0</v>
      </c>
      <c r="J20" s="74">
        <v>0</v>
      </c>
      <c r="K20" s="74">
        <v>0</v>
      </c>
      <c r="L20" s="74">
        <v>0</v>
      </c>
      <c r="M20" s="74">
        <v>0</v>
      </c>
      <c r="N20" s="74">
        <v>0</v>
      </c>
      <c r="O20" s="74">
        <v>0</v>
      </c>
      <c r="P20" s="74">
        <v>0</v>
      </c>
      <c r="Q20" s="74">
        <v>0</v>
      </c>
      <c r="R20" s="74">
        <v>0</v>
      </c>
      <c r="S20" s="148">
        <f t="shared" si="0"/>
        <v>0</v>
      </c>
    </row>
    <row r="21" spans="1:19">
      <c r="A21" s="73">
        <v>14</v>
      </c>
      <c r="B21" s="1" t="s">
        <v>63</v>
      </c>
      <c r="C21" s="74">
        <v>59918845.441599995</v>
      </c>
      <c r="D21" s="74">
        <v>0</v>
      </c>
      <c r="E21" s="74">
        <v>26745</v>
      </c>
      <c r="F21" s="74">
        <v>0</v>
      </c>
      <c r="G21" s="74">
        <v>0</v>
      </c>
      <c r="H21" s="74">
        <v>0</v>
      </c>
      <c r="I21" s="74">
        <v>0</v>
      </c>
      <c r="J21" s="74">
        <v>0</v>
      </c>
      <c r="K21" s="74">
        <v>0</v>
      </c>
      <c r="L21" s="74">
        <v>3954.9075999999995</v>
      </c>
      <c r="M21" s="74">
        <v>614477932.799335</v>
      </c>
      <c r="N21" s="74">
        <v>10550237.571469977</v>
      </c>
      <c r="O21" s="74">
        <v>0</v>
      </c>
      <c r="P21" s="74">
        <v>62645.4306</v>
      </c>
      <c r="Q21" s="74">
        <v>24000000</v>
      </c>
      <c r="R21" s="74">
        <v>0</v>
      </c>
      <c r="S21" s="148">
        <f t="shared" si="0"/>
        <v>685130453.69740498</v>
      </c>
    </row>
    <row r="22" spans="1:19" ht="13.8" thickBot="1">
      <c r="A22" s="75"/>
      <c r="B22" s="76" t="s">
        <v>64</v>
      </c>
      <c r="C22" s="77">
        <f>SUM(C8:C21)</f>
        <v>472000633.72930002</v>
      </c>
      <c r="D22" s="77">
        <f t="shared" ref="D22:J22" si="1">SUM(D8:D21)</f>
        <v>0</v>
      </c>
      <c r="E22" s="77">
        <f t="shared" si="1"/>
        <v>636181216.48130012</v>
      </c>
      <c r="F22" s="77">
        <f t="shared" si="1"/>
        <v>0</v>
      </c>
      <c r="G22" s="77">
        <f t="shared" si="1"/>
        <v>504052614.96998554</v>
      </c>
      <c r="H22" s="77">
        <f t="shared" si="1"/>
        <v>2134429.2653800002</v>
      </c>
      <c r="I22" s="77">
        <f t="shared" si="1"/>
        <v>15010705.596221276</v>
      </c>
      <c r="J22" s="77">
        <f t="shared" si="1"/>
        <v>0</v>
      </c>
      <c r="K22" s="77">
        <f t="shared" ref="K22:S22" si="2">SUM(K8:K21)</f>
        <v>310347106.8839612</v>
      </c>
      <c r="L22" s="77">
        <f t="shared" si="2"/>
        <v>6692232.1803499786</v>
      </c>
      <c r="M22" s="77">
        <f t="shared" si="2"/>
        <v>3133777215.9627662</v>
      </c>
      <c r="N22" s="77">
        <f t="shared" si="2"/>
        <v>372772532.92887986</v>
      </c>
      <c r="O22" s="77">
        <f t="shared" si="2"/>
        <v>35998041.032568261</v>
      </c>
      <c r="P22" s="77">
        <f t="shared" si="2"/>
        <v>610690.55623999995</v>
      </c>
      <c r="Q22" s="77">
        <f t="shared" si="2"/>
        <v>24985555.460000001</v>
      </c>
      <c r="R22" s="77">
        <f t="shared" si="2"/>
        <v>0</v>
      </c>
      <c r="S22" s="149">
        <f t="shared" si="2"/>
        <v>4173613300.7998405</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M7" activePane="bottomRight" state="frozen"/>
      <selection activeCell="B19" sqref="B19"/>
      <selection pane="topRight" activeCell="B19" sqref="B19"/>
      <selection pane="bottomLeft" activeCell="B19" sqref="B19"/>
      <selection pane="bottomRight" activeCell="V33" sqref="V33"/>
    </sheetView>
  </sheetViews>
  <sheetFormatPr defaultColWidth="9.33203125" defaultRowHeight="13.2"/>
  <cols>
    <col min="1" max="1" width="10.5546875" style="4" bestFit="1" customWidth="1"/>
    <col min="2" max="2" width="63.6640625" style="4" bestFit="1" customWidth="1"/>
    <col min="3" max="3" width="19" style="4" customWidth="1"/>
    <col min="4" max="4" width="19.5546875" style="4" customWidth="1"/>
    <col min="5" max="5" width="31.33203125" style="4" customWidth="1"/>
    <col min="6" max="6" width="29.33203125" style="4" customWidth="1"/>
    <col min="7" max="7" width="28.5546875" style="4" customWidth="1"/>
    <col min="8" max="8" width="26.44140625" style="4" customWidth="1"/>
    <col min="9" max="9" width="23.6640625" style="4" customWidth="1"/>
    <col min="10" max="10" width="21.5546875" style="4" customWidth="1"/>
    <col min="11" max="11" width="15.6640625" style="4" customWidth="1"/>
    <col min="12" max="12" width="13.33203125" style="4" customWidth="1"/>
    <col min="13" max="13" width="20.6640625" style="4" customWidth="1"/>
    <col min="14" max="14" width="19.33203125" style="4" customWidth="1"/>
    <col min="15" max="15" width="18.44140625" style="4" customWidth="1"/>
    <col min="16" max="16" width="19" style="4" customWidth="1"/>
    <col min="17" max="17" width="20.33203125" style="4" customWidth="1"/>
    <col min="18" max="18" width="18" style="4" customWidth="1"/>
    <col min="19" max="19" width="36" style="4" customWidth="1"/>
    <col min="20" max="20" width="26.33203125" style="4" customWidth="1"/>
    <col min="21" max="21" width="24.6640625" style="4" customWidth="1"/>
    <col min="22" max="22" width="20" style="4" customWidth="1"/>
    <col min="23" max="16384" width="9.33203125" style="19"/>
  </cols>
  <sheetData>
    <row r="1" spans="1:22">
      <c r="A1" s="2" t="s">
        <v>30</v>
      </c>
      <c r="B1" s="3" t="str">
        <f>'Info '!C2</f>
        <v>JSC Basisbank</v>
      </c>
    </row>
    <row r="2" spans="1:22">
      <c r="A2" s="2" t="s">
        <v>31</v>
      </c>
      <c r="B2" s="169">
        <f>'1. key ratios '!B2</f>
        <v>46112</v>
      </c>
    </row>
    <row r="4" spans="1:22" ht="13.8" thickBot="1">
      <c r="A4" s="4" t="s">
        <v>230</v>
      </c>
      <c r="B4" s="78" t="s">
        <v>50</v>
      </c>
      <c r="V4" s="20" t="s">
        <v>35</v>
      </c>
    </row>
    <row r="5" spans="1:22" ht="12.75" customHeight="1">
      <c r="A5" s="79"/>
      <c r="B5" s="80"/>
      <c r="C5" s="748" t="s">
        <v>156</v>
      </c>
      <c r="D5" s="749"/>
      <c r="E5" s="749"/>
      <c r="F5" s="749"/>
      <c r="G5" s="749"/>
      <c r="H5" s="749"/>
      <c r="I5" s="749"/>
      <c r="J5" s="749"/>
      <c r="K5" s="749"/>
      <c r="L5" s="750"/>
      <c r="M5" s="751" t="s">
        <v>157</v>
      </c>
      <c r="N5" s="752"/>
      <c r="O5" s="752"/>
      <c r="P5" s="752"/>
      <c r="Q5" s="752"/>
      <c r="R5" s="752"/>
      <c r="S5" s="753"/>
      <c r="T5" s="756" t="s">
        <v>228</v>
      </c>
      <c r="U5" s="756" t="s">
        <v>229</v>
      </c>
      <c r="V5" s="754" t="s">
        <v>76</v>
      </c>
    </row>
    <row r="6" spans="1:22" s="44" customFormat="1" ht="105.6">
      <c r="A6" s="42"/>
      <c r="B6" s="81"/>
      <c r="C6" s="82" t="s">
        <v>65</v>
      </c>
      <c r="D6" s="116" t="s">
        <v>66</v>
      </c>
      <c r="E6" s="100" t="s">
        <v>159</v>
      </c>
      <c r="F6" s="100" t="s">
        <v>160</v>
      </c>
      <c r="G6" s="116" t="s">
        <v>163</v>
      </c>
      <c r="H6" s="116" t="s">
        <v>158</v>
      </c>
      <c r="I6" s="116" t="s">
        <v>67</v>
      </c>
      <c r="J6" s="116" t="s">
        <v>68</v>
      </c>
      <c r="K6" s="83" t="s">
        <v>69</v>
      </c>
      <c r="L6" s="84" t="s">
        <v>70</v>
      </c>
      <c r="M6" s="82" t="s">
        <v>161</v>
      </c>
      <c r="N6" s="83" t="s">
        <v>71</v>
      </c>
      <c r="O6" s="83" t="s">
        <v>72</v>
      </c>
      <c r="P6" s="83" t="s">
        <v>73</v>
      </c>
      <c r="Q6" s="83" t="s">
        <v>74</v>
      </c>
      <c r="R6" s="83" t="s">
        <v>75</v>
      </c>
      <c r="S6" s="129" t="s">
        <v>162</v>
      </c>
      <c r="T6" s="757"/>
      <c r="U6" s="757"/>
      <c r="V6" s="755"/>
    </row>
    <row r="7" spans="1:22">
      <c r="A7" s="85">
        <v>1</v>
      </c>
      <c r="B7" s="1" t="s">
        <v>51</v>
      </c>
      <c r="C7" s="86"/>
      <c r="D7" s="74">
        <v>0</v>
      </c>
      <c r="E7" s="74"/>
      <c r="F7" s="74"/>
      <c r="G7" s="74"/>
      <c r="H7" s="74"/>
      <c r="I7" s="74"/>
      <c r="J7" s="74"/>
      <c r="K7" s="74"/>
      <c r="L7" s="87"/>
      <c r="M7" s="86">
        <v>0</v>
      </c>
      <c r="N7" s="74"/>
      <c r="O7" s="74"/>
      <c r="P7" s="74"/>
      <c r="Q7" s="74"/>
      <c r="R7" s="74"/>
      <c r="S7" s="87"/>
      <c r="T7" s="137">
        <v>0</v>
      </c>
      <c r="U7" s="137">
        <v>0</v>
      </c>
      <c r="V7" s="88">
        <f>SUM(C7:S7)</f>
        <v>0</v>
      </c>
    </row>
    <row r="8" spans="1:22">
      <c r="A8" s="85">
        <v>2</v>
      </c>
      <c r="B8" s="1" t="s">
        <v>52</v>
      </c>
      <c r="C8" s="86"/>
      <c r="D8" s="74">
        <v>0</v>
      </c>
      <c r="E8" s="74"/>
      <c r="F8" s="74"/>
      <c r="G8" s="74"/>
      <c r="H8" s="74"/>
      <c r="I8" s="74"/>
      <c r="J8" s="74"/>
      <c r="K8" s="74"/>
      <c r="L8" s="87"/>
      <c r="M8" s="86">
        <v>0</v>
      </c>
      <c r="N8" s="74"/>
      <c r="O8" s="74"/>
      <c r="P8" s="74"/>
      <c r="Q8" s="74"/>
      <c r="R8" s="74"/>
      <c r="S8" s="87"/>
      <c r="T8" s="137">
        <v>0</v>
      </c>
      <c r="U8" s="137">
        <v>0</v>
      </c>
      <c r="V8" s="88">
        <f t="shared" ref="V8:V20" si="0">SUM(C8:S8)</f>
        <v>0</v>
      </c>
    </row>
    <row r="9" spans="1:22">
      <c r="A9" s="85">
        <v>3</v>
      </c>
      <c r="B9" s="1" t="s">
        <v>153</v>
      </c>
      <c r="C9" s="86"/>
      <c r="D9" s="74">
        <v>273.39</v>
      </c>
      <c r="E9" s="74"/>
      <c r="F9" s="74"/>
      <c r="G9" s="74"/>
      <c r="H9" s="74"/>
      <c r="I9" s="74"/>
      <c r="J9" s="74"/>
      <c r="K9" s="74"/>
      <c r="L9" s="87"/>
      <c r="M9" s="86">
        <v>0</v>
      </c>
      <c r="N9" s="74"/>
      <c r="O9" s="74"/>
      <c r="P9" s="74"/>
      <c r="Q9" s="74"/>
      <c r="R9" s="74"/>
      <c r="S9" s="87"/>
      <c r="T9" s="137">
        <v>273.39</v>
      </c>
      <c r="U9" s="137">
        <v>0</v>
      </c>
      <c r="V9" s="88">
        <f t="shared" si="0"/>
        <v>273.39</v>
      </c>
    </row>
    <row r="10" spans="1:22">
      <c r="A10" s="85">
        <v>4</v>
      </c>
      <c r="B10" s="1" t="s">
        <v>53</v>
      </c>
      <c r="C10" s="86"/>
      <c r="D10" s="74">
        <v>0</v>
      </c>
      <c r="E10" s="74"/>
      <c r="F10" s="74"/>
      <c r="G10" s="74"/>
      <c r="H10" s="74"/>
      <c r="I10" s="74"/>
      <c r="J10" s="74"/>
      <c r="K10" s="74"/>
      <c r="L10" s="87"/>
      <c r="M10" s="86">
        <v>0</v>
      </c>
      <c r="N10" s="74"/>
      <c r="O10" s="74"/>
      <c r="P10" s="74"/>
      <c r="Q10" s="74"/>
      <c r="R10" s="74"/>
      <c r="S10" s="87"/>
      <c r="T10" s="137">
        <v>0</v>
      </c>
      <c r="U10" s="137">
        <v>0</v>
      </c>
      <c r="V10" s="88">
        <f t="shared" si="0"/>
        <v>0</v>
      </c>
    </row>
    <row r="11" spans="1:22">
      <c r="A11" s="85">
        <v>5</v>
      </c>
      <c r="B11" s="1" t="s">
        <v>54</v>
      </c>
      <c r="C11" s="86"/>
      <c r="D11" s="74">
        <v>0</v>
      </c>
      <c r="E11" s="74"/>
      <c r="F11" s="74"/>
      <c r="G11" s="74"/>
      <c r="H11" s="74"/>
      <c r="I11" s="74"/>
      <c r="J11" s="74"/>
      <c r="K11" s="74"/>
      <c r="L11" s="87"/>
      <c r="M11" s="86">
        <v>0</v>
      </c>
      <c r="N11" s="74"/>
      <c r="O11" s="74"/>
      <c r="P11" s="74"/>
      <c r="Q11" s="74"/>
      <c r="R11" s="74"/>
      <c r="S11" s="87"/>
      <c r="T11" s="137">
        <v>0</v>
      </c>
      <c r="U11" s="137">
        <v>0</v>
      </c>
      <c r="V11" s="88">
        <f t="shared" si="0"/>
        <v>0</v>
      </c>
    </row>
    <row r="12" spans="1:22">
      <c r="A12" s="85">
        <v>6</v>
      </c>
      <c r="B12" s="1" t="s">
        <v>55</v>
      </c>
      <c r="C12" s="86"/>
      <c r="D12" s="74">
        <v>0</v>
      </c>
      <c r="E12" s="74">
        <v>60800000</v>
      </c>
      <c r="F12" s="74"/>
      <c r="G12" s="74"/>
      <c r="H12" s="74"/>
      <c r="I12" s="74"/>
      <c r="J12" s="74"/>
      <c r="K12" s="74"/>
      <c r="L12" s="87"/>
      <c r="M12" s="86">
        <v>0</v>
      </c>
      <c r="N12" s="74"/>
      <c r="O12" s="74"/>
      <c r="P12" s="74"/>
      <c r="Q12" s="74"/>
      <c r="R12" s="74"/>
      <c r="S12" s="87"/>
      <c r="T12" s="137">
        <v>60800000</v>
      </c>
      <c r="U12" s="137">
        <v>0</v>
      </c>
      <c r="V12" s="88">
        <f t="shared" si="0"/>
        <v>60800000</v>
      </c>
    </row>
    <row r="13" spans="1:22">
      <c r="A13" s="85">
        <v>7</v>
      </c>
      <c r="B13" s="1" t="s">
        <v>56</v>
      </c>
      <c r="C13" s="86"/>
      <c r="D13" s="74">
        <v>227176456.77135003</v>
      </c>
      <c r="E13" s="74"/>
      <c r="F13" s="74"/>
      <c r="G13" s="74"/>
      <c r="H13" s="74"/>
      <c r="I13" s="74"/>
      <c r="J13" s="74"/>
      <c r="K13" s="74"/>
      <c r="L13" s="87"/>
      <c r="M13" s="86">
        <v>12741650.902741</v>
      </c>
      <c r="N13" s="74"/>
      <c r="O13" s="74"/>
      <c r="P13" s="74"/>
      <c r="Q13" s="74"/>
      <c r="R13" s="74">
        <v>5313708</v>
      </c>
      <c r="S13" s="87"/>
      <c r="T13" s="137">
        <v>216168630.70622152</v>
      </c>
      <c r="U13" s="137">
        <v>29063184.96786949</v>
      </c>
      <c r="V13" s="88">
        <f t="shared" si="0"/>
        <v>245231815.67409104</v>
      </c>
    </row>
    <row r="14" spans="1:22">
      <c r="A14" s="85">
        <v>8</v>
      </c>
      <c r="B14" s="1" t="s">
        <v>57</v>
      </c>
      <c r="C14" s="86"/>
      <c r="D14" s="74">
        <v>4887096.5772826001</v>
      </c>
      <c r="E14" s="74"/>
      <c r="F14" s="74"/>
      <c r="G14" s="74"/>
      <c r="H14" s="74"/>
      <c r="I14" s="74"/>
      <c r="J14" s="74"/>
      <c r="K14" s="74"/>
      <c r="L14" s="87"/>
      <c r="M14" s="86">
        <v>751988.20217324991</v>
      </c>
      <c r="N14" s="74"/>
      <c r="O14" s="74"/>
      <c r="P14" s="74"/>
      <c r="Q14" s="74"/>
      <c r="R14" s="74"/>
      <c r="S14" s="87"/>
      <c r="T14" s="137">
        <v>5103069.16385685</v>
      </c>
      <c r="U14" s="137">
        <v>536015.61559900001</v>
      </c>
      <c r="V14" s="88">
        <f t="shared" si="0"/>
        <v>5639084.7794558499</v>
      </c>
    </row>
    <row r="15" spans="1:22">
      <c r="A15" s="85">
        <v>9</v>
      </c>
      <c r="B15" s="1" t="s">
        <v>58</v>
      </c>
      <c r="C15" s="86"/>
      <c r="D15" s="74">
        <v>0</v>
      </c>
      <c r="E15" s="74"/>
      <c r="F15" s="74"/>
      <c r="G15" s="74"/>
      <c r="H15" s="74"/>
      <c r="I15" s="74"/>
      <c r="J15" s="74"/>
      <c r="K15" s="74"/>
      <c r="L15" s="87"/>
      <c r="M15" s="86">
        <v>82373.830969849994</v>
      </c>
      <c r="N15" s="74"/>
      <c r="O15" s="74"/>
      <c r="P15" s="74"/>
      <c r="Q15" s="74"/>
      <c r="R15" s="74"/>
      <c r="S15" s="87"/>
      <c r="T15" s="137">
        <v>82373.830969850009</v>
      </c>
      <c r="U15" s="137">
        <v>0</v>
      </c>
      <c r="V15" s="88">
        <f t="shared" si="0"/>
        <v>82373.830969849994</v>
      </c>
    </row>
    <row r="16" spans="1:22">
      <c r="A16" s="85">
        <v>10</v>
      </c>
      <c r="B16" s="1" t="s">
        <v>59</v>
      </c>
      <c r="C16" s="86"/>
      <c r="D16" s="74">
        <v>1687425.92729</v>
      </c>
      <c r="E16" s="74"/>
      <c r="F16" s="74"/>
      <c r="G16" s="74"/>
      <c r="H16" s="74"/>
      <c r="I16" s="74"/>
      <c r="J16" s="74"/>
      <c r="K16" s="74"/>
      <c r="L16" s="87"/>
      <c r="M16" s="86">
        <v>128445.7348025</v>
      </c>
      <c r="N16" s="74"/>
      <c r="O16" s="74"/>
      <c r="P16" s="74"/>
      <c r="Q16" s="74"/>
      <c r="R16" s="74"/>
      <c r="S16" s="87"/>
      <c r="T16" s="137">
        <v>1815480.3580924999</v>
      </c>
      <c r="U16" s="137">
        <v>391.30399999999997</v>
      </c>
      <c r="V16" s="88">
        <f t="shared" si="0"/>
        <v>1815871.6620924999</v>
      </c>
    </row>
    <row r="17" spans="1:22">
      <c r="A17" s="85">
        <v>11</v>
      </c>
      <c r="B17" s="1" t="s">
        <v>60</v>
      </c>
      <c r="C17" s="86"/>
      <c r="D17" s="74">
        <v>0</v>
      </c>
      <c r="E17" s="74"/>
      <c r="F17" s="74"/>
      <c r="G17" s="74"/>
      <c r="H17" s="74"/>
      <c r="I17" s="74"/>
      <c r="J17" s="74"/>
      <c r="K17" s="74"/>
      <c r="L17" s="87"/>
      <c r="M17" s="86">
        <v>0</v>
      </c>
      <c r="N17" s="74"/>
      <c r="O17" s="74"/>
      <c r="P17" s="74"/>
      <c r="Q17" s="74"/>
      <c r="R17" s="74"/>
      <c r="S17" s="87"/>
      <c r="T17" s="137">
        <v>0</v>
      </c>
      <c r="U17" s="137">
        <v>0</v>
      </c>
      <c r="V17" s="88">
        <f t="shared" si="0"/>
        <v>0</v>
      </c>
    </row>
    <row r="18" spans="1:22">
      <c r="A18" s="85">
        <v>12</v>
      </c>
      <c r="B18" s="1" t="s">
        <v>61</v>
      </c>
      <c r="C18" s="86"/>
      <c r="D18" s="74">
        <v>55073339.830445796</v>
      </c>
      <c r="E18" s="74"/>
      <c r="F18" s="74"/>
      <c r="G18" s="74"/>
      <c r="H18" s="74"/>
      <c r="I18" s="74"/>
      <c r="J18" s="74"/>
      <c r="K18" s="74"/>
      <c r="L18" s="87"/>
      <c r="M18" s="86">
        <v>0</v>
      </c>
      <c r="N18" s="74"/>
      <c r="O18" s="74"/>
      <c r="P18" s="74"/>
      <c r="Q18" s="74"/>
      <c r="R18" s="74"/>
      <c r="S18" s="87"/>
      <c r="T18" s="137">
        <v>9594465.3777696006</v>
      </c>
      <c r="U18" s="137">
        <v>45478874.452676192</v>
      </c>
      <c r="V18" s="88">
        <f t="shared" si="0"/>
        <v>55073339.830445796</v>
      </c>
    </row>
    <row r="19" spans="1:22">
      <c r="A19" s="85">
        <v>13</v>
      </c>
      <c r="B19" s="1" t="s">
        <v>62</v>
      </c>
      <c r="C19" s="86"/>
      <c r="D19" s="74">
        <v>0</v>
      </c>
      <c r="E19" s="74"/>
      <c r="F19" s="74"/>
      <c r="G19" s="74"/>
      <c r="H19" s="74"/>
      <c r="I19" s="74"/>
      <c r="J19" s="74"/>
      <c r="K19" s="74"/>
      <c r="L19" s="87"/>
      <c r="M19" s="86">
        <v>0</v>
      </c>
      <c r="N19" s="74"/>
      <c r="O19" s="74"/>
      <c r="P19" s="74"/>
      <c r="Q19" s="74"/>
      <c r="R19" s="74"/>
      <c r="S19" s="87"/>
      <c r="T19" s="137">
        <v>0</v>
      </c>
      <c r="U19" s="137">
        <v>0</v>
      </c>
      <c r="V19" s="88">
        <f t="shared" si="0"/>
        <v>0</v>
      </c>
    </row>
    <row r="20" spans="1:22">
      <c r="A20" s="85">
        <v>14</v>
      </c>
      <c r="B20" s="1" t="s">
        <v>63</v>
      </c>
      <c r="C20" s="86"/>
      <c r="D20" s="74">
        <v>106719633.08229998</v>
      </c>
      <c r="E20" s="74"/>
      <c r="F20" s="74"/>
      <c r="G20" s="74"/>
      <c r="H20" s="74"/>
      <c r="I20" s="74"/>
      <c r="J20" s="74"/>
      <c r="K20" s="74"/>
      <c r="L20" s="87"/>
      <c r="M20" s="86">
        <v>28992.949630999999</v>
      </c>
      <c r="N20" s="74"/>
      <c r="O20" s="74"/>
      <c r="P20" s="74"/>
      <c r="Q20" s="74"/>
      <c r="R20" s="74"/>
      <c r="S20" s="87"/>
      <c r="T20" s="137">
        <v>105989982.23193099</v>
      </c>
      <c r="U20" s="137">
        <v>758643.8</v>
      </c>
      <c r="V20" s="88">
        <f t="shared" si="0"/>
        <v>106748626.03193098</v>
      </c>
    </row>
    <row r="21" spans="1:22" ht="13.8" thickBot="1">
      <c r="A21" s="75"/>
      <c r="B21" s="89" t="s">
        <v>64</v>
      </c>
      <c r="C21" s="90">
        <f>SUM(C7:C20)</f>
        <v>0</v>
      </c>
      <c r="D21" s="77">
        <f t="shared" ref="D21:V21" si="1">SUM(D7:D20)</f>
        <v>395544225.57866836</v>
      </c>
      <c r="E21" s="77">
        <f t="shared" si="1"/>
        <v>60800000</v>
      </c>
      <c r="F21" s="77">
        <f t="shared" si="1"/>
        <v>0</v>
      </c>
      <c r="G21" s="77">
        <f t="shared" si="1"/>
        <v>0</v>
      </c>
      <c r="H21" s="77">
        <f t="shared" si="1"/>
        <v>0</v>
      </c>
      <c r="I21" s="77">
        <f t="shared" si="1"/>
        <v>0</v>
      </c>
      <c r="J21" s="77">
        <f t="shared" si="1"/>
        <v>0</v>
      </c>
      <c r="K21" s="77">
        <f t="shared" si="1"/>
        <v>0</v>
      </c>
      <c r="L21" s="91">
        <f t="shared" si="1"/>
        <v>0</v>
      </c>
      <c r="M21" s="90">
        <f t="shared" si="1"/>
        <v>13733451.620317599</v>
      </c>
      <c r="N21" s="77">
        <f t="shared" si="1"/>
        <v>0</v>
      </c>
      <c r="O21" s="77">
        <f t="shared" si="1"/>
        <v>0</v>
      </c>
      <c r="P21" s="77">
        <f t="shared" si="1"/>
        <v>0</v>
      </c>
      <c r="Q21" s="77">
        <f t="shared" si="1"/>
        <v>0</v>
      </c>
      <c r="R21" s="77">
        <f t="shared" si="1"/>
        <v>5313708</v>
      </c>
      <c r="S21" s="91">
        <f>SUM(S7:S20)</f>
        <v>0</v>
      </c>
      <c r="T21" s="91">
        <f>SUM(T7:T20)</f>
        <v>399554275.05884129</v>
      </c>
      <c r="U21" s="91">
        <f t="shared" ref="U21" si="2">SUM(U7:U20)</f>
        <v>75837110.140144676</v>
      </c>
      <c r="V21" s="92">
        <f t="shared" si="1"/>
        <v>475391385.19898599</v>
      </c>
    </row>
    <row r="24" spans="1:22">
      <c r="C24" s="25"/>
      <c r="D24" s="25"/>
      <c r="E24" s="25"/>
    </row>
    <row r="25" spans="1:22">
      <c r="A25" s="41"/>
      <c r="B25" s="41"/>
      <c r="D25" s="25"/>
      <c r="E25" s="25"/>
    </row>
    <row r="26" spans="1:22">
      <c r="A26" s="41"/>
      <c r="B26" s="26"/>
      <c r="D26" s="25"/>
      <c r="E26" s="25"/>
    </row>
    <row r="27" spans="1:22">
      <c r="A27" s="41"/>
      <c r="B27" s="41"/>
      <c r="D27" s="25"/>
      <c r="E27" s="25"/>
    </row>
    <row r="28" spans="1:22">
      <c r="A28" s="41"/>
      <c r="B28" s="26"/>
      <c r="D28" s="25"/>
      <c r="E28" s="2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L35" sqref="L35"/>
    </sheetView>
  </sheetViews>
  <sheetFormatPr defaultColWidth="9.33203125" defaultRowHeight="13.8"/>
  <cols>
    <col min="1" max="1" width="10.5546875" style="4" bestFit="1" customWidth="1"/>
    <col min="2" max="2" width="101.6640625" style="4" customWidth="1"/>
    <col min="3" max="3" width="13.6640625" style="121" customWidth="1"/>
    <col min="4" max="4" width="14.6640625" style="121" bestFit="1" customWidth="1"/>
    <col min="5" max="5" width="17.6640625" style="121" customWidth="1"/>
    <col min="6" max="6" width="15.6640625" style="121" customWidth="1"/>
    <col min="7" max="7" width="17.44140625" style="121" customWidth="1"/>
    <col min="8" max="8" width="15.33203125" style="121" customWidth="1"/>
    <col min="9" max="16384" width="9.33203125" style="19"/>
  </cols>
  <sheetData>
    <row r="1" spans="1:9">
      <c r="A1" s="2" t="s">
        <v>30</v>
      </c>
      <c r="B1" s="4" t="str">
        <f>'Info '!C2</f>
        <v>JSC Basisbank</v>
      </c>
      <c r="C1" s="3"/>
    </row>
    <row r="2" spans="1:9">
      <c r="A2" s="2" t="s">
        <v>31</v>
      </c>
      <c r="B2" s="169">
        <f>'1. key ratios '!B2</f>
        <v>46112</v>
      </c>
      <c r="C2" s="169"/>
    </row>
    <row r="4" spans="1:9" ht="14.4" thickBot="1">
      <c r="A4" s="2" t="s">
        <v>150</v>
      </c>
      <c r="B4" s="78" t="s">
        <v>239</v>
      </c>
    </row>
    <row r="5" spans="1:9">
      <c r="A5" s="79"/>
      <c r="B5" s="93"/>
      <c r="C5" s="138" t="s">
        <v>0</v>
      </c>
      <c r="D5" s="138" t="s">
        <v>1</v>
      </c>
      <c r="E5" s="138" t="s">
        <v>2</v>
      </c>
      <c r="F5" s="138" t="s">
        <v>3</v>
      </c>
      <c r="G5" s="139" t="s">
        <v>4</v>
      </c>
      <c r="H5" s="140" t="s">
        <v>5</v>
      </c>
      <c r="I5" s="94"/>
    </row>
    <row r="6" spans="1:9" s="94" customFormat="1" ht="12.75" customHeight="1">
      <c r="A6" s="95"/>
      <c r="B6" s="760" t="s">
        <v>149</v>
      </c>
      <c r="C6" s="746" t="s">
        <v>232</v>
      </c>
      <c r="D6" s="762" t="s">
        <v>231</v>
      </c>
      <c r="E6" s="763"/>
      <c r="F6" s="746" t="s">
        <v>236</v>
      </c>
      <c r="G6" s="746" t="s">
        <v>237</v>
      </c>
      <c r="H6" s="758" t="s">
        <v>235</v>
      </c>
    </row>
    <row r="7" spans="1:9" ht="41.4">
      <c r="A7" s="97"/>
      <c r="B7" s="761"/>
      <c r="C7" s="747"/>
      <c r="D7" s="141" t="s">
        <v>234</v>
      </c>
      <c r="E7" s="141" t="s">
        <v>233</v>
      </c>
      <c r="F7" s="747"/>
      <c r="G7" s="747"/>
      <c r="H7" s="759"/>
      <c r="I7" s="94"/>
    </row>
    <row r="8" spans="1:9">
      <c r="A8" s="95">
        <v>1</v>
      </c>
      <c r="B8" s="1" t="s">
        <v>51</v>
      </c>
      <c r="C8" s="142">
        <v>759041558.77939999</v>
      </c>
      <c r="D8" s="142"/>
      <c r="E8" s="142"/>
      <c r="F8" s="142">
        <v>348310673.40450001</v>
      </c>
      <c r="G8" s="143">
        <v>348310673.40450001</v>
      </c>
      <c r="H8" s="145">
        <f>G8/(C8+E8)</f>
        <v>0.45888221715371114</v>
      </c>
    </row>
    <row r="9" spans="1:9" ht="15" customHeight="1">
      <c r="A9" s="95">
        <v>2</v>
      </c>
      <c r="B9" s="1" t="s">
        <v>52</v>
      </c>
      <c r="C9" s="142">
        <v>0</v>
      </c>
      <c r="D9" s="142"/>
      <c r="E9" s="142"/>
      <c r="F9" s="142">
        <v>0</v>
      </c>
      <c r="G9" s="143">
        <v>0</v>
      </c>
      <c r="H9" s="145"/>
    </row>
    <row r="10" spans="1:9">
      <c r="A10" s="95">
        <v>3</v>
      </c>
      <c r="B10" s="1" t="s">
        <v>153</v>
      </c>
      <c r="C10" s="142">
        <v>963146.09459999995</v>
      </c>
      <c r="D10" s="142">
        <v>0</v>
      </c>
      <c r="E10" s="142">
        <v>0</v>
      </c>
      <c r="F10" s="142">
        <v>963146.09459999995</v>
      </c>
      <c r="G10" s="143">
        <v>962872.70459999994</v>
      </c>
      <c r="H10" s="145">
        <f t="shared" ref="H10:H21" si="0">G10/(C10+E10)</f>
        <v>0.99971614898141326</v>
      </c>
    </row>
    <row r="11" spans="1:9">
      <c r="A11" s="95">
        <v>4</v>
      </c>
      <c r="B11" s="1" t="s">
        <v>53</v>
      </c>
      <c r="C11" s="142">
        <v>1350902.9128</v>
      </c>
      <c r="D11" s="142"/>
      <c r="E11" s="142"/>
      <c r="F11" s="142">
        <v>0</v>
      </c>
      <c r="G11" s="143">
        <v>0</v>
      </c>
      <c r="H11" s="145">
        <f t="shared" si="0"/>
        <v>0</v>
      </c>
    </row>
    <row r="12" spans="1:9">
      <c r="A12" s="95">
        <v>5</v>
      </c>
      <c r="B12" s="1" t="s">
        <v>54</v>
      </c>
      <c r="C12" s="142">
        <v>0</v>
      </c>
      <c r="D12" s="142"/>
      <c r="E12" s="142"/>
      <c r="F12" s="142">
        <v>0</v>
      </c>
      <c r="G12" s="143">
        <v>0</v>
      </c>
      <c r="H12" s="145"/>
    </row>
    <row r="13" spans="1:9">
      <c r="A13" s="95">
        <v>6</v>
      </c>
      <c r="B13" s="1" t="s">
        <v>55</v>
      </c>
      <c r="C13" s="142">
        <v>660091029.75630021</v>
      </c>
      <c r="D13" s="142"/>
      <c r="E13" s="142"/>
      <c r="F13" s="142">
        <v>145923903.75191003</v>
      </c>
      <c r="G13" s="143">
        <v>85123903.751910031</v>
      </c>
      <c r="H13" s="145">
        <f t="shared" si="0"/>
        <v>0.12895782538256431</v>
      </c>
    </row>
    <row r="14" spans="1:9">
      <c r="A14" s="95">
        <v>7</v>
      </c>
      <c r="B14" s="1" t="s">
        <v>56</v>
      </c>
      <c r="C14" s="142">
        <v>2101945878.4483376</v>
      </c>
      <c r="D14" s="142">
        <v>491776892.74369985</v>
      </c>
      <c r="E14" s="142">
        <v>300028714.41470987</v>
      </c>
      <c r="F14" s="142">
        <v>2401974592.8630476</v>
      </c>
      <c r="G14" s="143">
        <v>2156742777.1889563</v>
      </c>
      <c r="H14" s="145">
        <f t="shared" si="0"/>
        <v>0.89790407592039267</v>
      </c>
    </row>
    <row r="15" spans="1:9">
      <c r="A15" s="95">
        <v>8</v>
      </c>
      <c r="B15" s="1" t="s">
        <v>57</v>
      </c>
      <c r="C15" s="142">
        <v>310347106.8839612</v>
      </c>
      <c r="D15" s="142">
        <v>11159362.39049997</v>
      </c>
      <c r="E15" s="142">
        <v>5514677.369979986</v>
      </c>
      <c r="F15" s="142">
        <v>237057742.8327809</v>
      </c>
      <c r="G15" s="143">
        <v>231418658.05332503</v>
      </c>
      <c r="H15" s="145">
        <f t="shared" si="0"/>
        <v>0.7326579839341153</v>
      </c>
    </row>
    <row r="16" spans="1:9">
      <c r="A16" s="95">
        <v>9</v>
      </c>
      <c r="B16" s="1" t="s">
        <v>58</v>
      </c>
      <c r="C16" s="142">
        <v>504052614.96998554</v>
      </c>
      <c r="D16" s="142">
        <v>8688088.274299996</v>
      </c>
      <c r="E16" s="142">
        <v>4092388.8434499972</v>
      </c>
      <c r="F16" s="142">
        <v>178670127.79868042</v>
      </c>
      <c r="G16" s="143">
        <v>178587753.96771058</v>
      </c>
      <c r="H16" s="145">
        <f t="shared" si="0"/>
        <v>0.35145037858775985</v>
      </c>
    </row>
    <row r="17" spans="1:8">
      <c r="A17" s="95">
        <v>10</v>
      </c>
      <c r="B17" s="1" t="s">
        <v>59</v>
      </c>
      <c r="C17" s="142">
        <v>49785103.71153599</v>
      </c>
      <c r="D17" s="142">
        <v>1667621.0831999995</v>
      </c>
      <c r="E17" s="142">
        <v>548319.47063999996</v>
      </c>
      <c r="F17" s="142">
        <v>66344662.282519482</v>
      </c>
      <c r="G17" s="143">
        <v>64528790.620426983</v>
      </c>
      <c r="H17" s="145">
        <f t="shared" si="0"/>
        <v>1.2820266642082438</v>
      </c>
    </row>
    <row r="18" spans="1:8">
      <c r="A18" s="95">
        <v>11</v>
      </c>
      <c r="B18" s="1" t="s">
        <v>60</v>
      </c>
      <c r="C18" s="142">
        <v>985555.46</v>
      </c>
      <c r="D18" s="142">
        <v>0</v>
      </c>
      <c r="E18" s="142">
        <v>0</v>
      </c>
      <c r="F18" s="142">
        <v>2463888.65</v>
      </c>
      <c r="G18" s="143">
        <v>2463888.65</v>
      </c>
      <c r="H18" s="145">
        <f t="shared" si="0"/>
        <v>2.5</v>
      </c>
    </row>
    <row r="19" spans="1:8">
      <c r="A19" s="95">
        <v>12</v>
      </c>
      <c r="B19" s="1" t="s">
        <v>61</v>
      </c>
      <c r="C19" s="142">
        <v>45366669.858247302</v>
      </c>
      <c r="D19" s="142">
        <v>78949780.492699966</v>
      </c>
      <c r="E19" s="142">
        <v>61408946.922399998</v>
      </c>
      <c r="F19" s="142">
        <v>106774109.4243973</v>
      </c>
      <c r="G19" s="143">
        <v>51700769.593951516</v>
      </c>
      <c r="H19" s="145">
        <f t="shared" si="0"/>
        <v>0.48420014936707995</v>
      </c>
    </row>
    <row r="20" spans="1:8">
      <c r="A20" s="95">
        <v>13</v>
      </c>
      <c r="B20" s="1" t="s">
        <v>144</v>
      </c>
      <c r="C20" s="142">
        <v>0</v>
      </c>
      <c r="D20" s="142">
        <v>0</v>
      </c>
      <c r="E20" s="142">
        <v>0</v>
      </c>
      <c r="F20" s="142">
        <v>0</v>
      </c>
      <c r="G20" s="143">
        <v>0</v>
      </c>
      <c r="H20" s="145"/>
    </row>
    <row r="21" spans="1:8">
      <c r="A21" s="95">
        <v>14</v>
      </c>
      <c r="B21" s="1" t="s">
        <v>63</v>
      </c>
      <c r="C21" s="142">
        <v>698423523.24093497</v>
      </c>
      <c r="D21" s="142">
        <v>23630775.858299971</v>
      </c>
      <c r="E21" s="142">
        <v>10616837.909669979</v>
      </c>
      <c r="F21" s="142">
        <v>685130453.69740498</v>
      </c>
      <c r="G21" s="143">
        <v>578381827.66547406</v>
      </c>
      <c r="H21" s="145">
        <f t="shared" si="0"/>
        <v>0.81572482943974733</v>
      </c>
    </row>
    <row r="22" spans="1:8" ht="14.4" thickBot="1">
      <c r="A22" s="98"/>
      <c r="B22" s="99" t="s">
        <v>64</v>
      </c>
      <c r="C22" s="144">
        <f>SUM(C8:C21)</f>
        <v>5132353090.1161041</v>
      </c>
      <c r="D22" s="144">
        <f>SUM(D8:D21)</f>
        <v>615872520.84269965</v>
      </c>
      <c r="E22" s="144">
        <f>SUM(E8:E21)</f>
        <v>382209884.93084985</v>
      </c>
      <c r="F22" s="144">
        <f>SUM(F8:F21)</f>
        <v>4173613300.7998405</v>
      </c>
      <c r="G22" s="144">
        <f>SUM(G8:G21)</f>
        <v>3698221915.6008549</v>
      </c>
      <c r="H22" s="146">
        <f>G22/(C22+E22)</f>
        <v>0.67062828592856283</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L37" sqref="L37"/>
    </sheetView>
  </sheetViews>
  <sheetFormatPr defaultColWidth="9.33203125" defaultRowHeight="13.2"/>
  <cols>
    <col min="1" max="1" width="10.5546875" style="4" bestFit="1" customWidth="1"/>
    <col min="2" max="2" width="104.33203125" style="4" customWidth="1"/>
    <col min="3" max="5" width="14.88671875" style="4" bestFit="1" customWidth="1"/>
    <col min="6" max="7" width="16.33203125" style="4" bestFit="1" customWidth="1"/>
    <col min="8" max="8" width="17.88671875" style="4" bestFit="1" customWidth="1"/>
    <col min="9" max="10" width="16.33203125" style="4" bestFit="1" customWidth="1"/>
    <col min="11" max="11" width="17.88671875" style="4" bestFit="1" customWidth="1"/>
    <col min="12" max="16384" width="9.33203125" style="4"/>
  </cols>
  <sheetData>
    <row r="1" spans="1:11">
      <c r="A1" s="4" t="s">
        <v>30</v>
      </c>
      <c r="B1" s="3" t="str">
        <f>'Info '!C2</f>
        <v>JSC Basisbank</v>
      </c>
    </row>
    <row r="2" spans="1:11">
      <c r="A2" s="4" t="s">
        <v>31</v>
      </c>
      <c r="B2" s="169">
        <f>'1. key ratios '!B2</f>
        <v>46112</v>
      </c>
    </row>
    <row r="4" spans="1:11" ht="13.8" thickBot="1">
      <c r="A4" s="4" t="s">
        <v>146</v>
      </c>
      <c r="B4" s="78" t="s">
        <v>240</v>
      </c>
    </row>
    <row r="5" spans="1:11" ht="30" customHeight="1">
      <c r="A5" s="764"/>
      <c r="B5" s="765"/>
      <c r="C5" s="766" t="s">
        <v>292</v>
      </c>
      <c r="D5" s="766"/>
      <c r="E5" s="766"/>
      <c r="F5" s="766" t="s">
        <v>293</v>
      </c>
      <c r="G5" s="766"/>
      <c r="H5" s="766"/>
      <c r="I5" s="766" t="s">
        <v>294</v>
      </c>
      <c r="J5" s="766"/>
      <c r="K5" s="767"/>
    </row>
    <row r="6" spans="1:11">
      <c r="A6" s="341"/>
      <c r="B6" s="342"/>
      <c r="C6" s="343" t="s">
        <v>32</v>
      </c>
      <c r="D6" s="343" t="s">
        <v>33</v>
      </c>
      <c r="E6" s="343" t="s">
        <v>34</v>
      </c>
      <c r="F6" s="343" t="s">
        <v>32</v>
      </c>
      <c r="G6" s="343" t="s">
        <v>33</v>
      </c>
      <c r="H6" s="343" t="s">
        <v>34</v>
      </c>
      <c r="I6" s="343" t="s">
        <v>32</v>
      </c>
      <c r="J6" s="343" t="s">
        <v>33</v>
      </c>
      <c r="K6" s="344" t="s">
        <v>34</v>
      </c>
    </row>
    <row r="7" spans="1:11">
      <c r="A7" s="345" t="s">
        <v>243</v>
      </c>
      <c r="B7" s="346"/>
      <c r="C7" s="347"/>
      <c r="D7" s="347"/>
      <c r="E7" s="347"/>
      <c r="F7" s="347"/>
      <c r="G7" s="347"/>
      <c r="H7" s="347"/>
      <c r="I7" s="347"/>
      <c r="J7" s="347"/>
      <c r="K7" s="348"/>
    </row>
    <row r="8" spans="1:11">
      <c r="A8" s="349">
        <v>1</v>
      </c>
      <c r="B8" s="350" t="s">
        <v>241</v>
      </c>
      <c r="C8" s="351"/>
      <c r="D8" s="351"/>
      <c r="E8" s="351"/>
      <c r="F8" s="352">
        <v>783425382.77477741</v>
      </c>
      <c r="G8" s="352">
        <v>642193372.93166661</v>
      </c>
      <c r="H8" s="352">
        <v>1425618755.706444</v>
      </c>
      <c r="I8" s="352">
        <v>749449201.57533371</v>
      </c>
      <c r="J8" s="352">
        <v>366869744.95044458</v>
      </c>
      <c r="K8" s="353">
        <v>1116318946.5257781</v>
      </c>
    </row>
    <row r="9" spans="1:11">
      <c r="A9" s="345" t="s">
        <v>244</v>
      </c>
      <c r="B9" s="346"/>
      <c r="C9" s="354"/>
      <c r="D9" s="354"/>
      <c r="E9" s="354"/>
      <c r="F9" s="354"/>
      <c r="G9" s="354"/>
      <c r="H9" s="354"/>
      <c r="I9" s="354"/>
      <c r="J9" s="354"/>
      <c r="K9" s="355"/>
    </row>
    <row r="10" spans="1:11">
      <c r="A10" s="42">
        <v>2</v>
      </c>
      <c r="B10" s="356" t="s">
        <v>252</v>
      </c>
      <c r="C10" s="357">
        <v>446060105.20233339</v>
      </c>
      <c r="D10" s="358">
        <v>1032494689.394444</v>
      </c>
      <c r="E10" s="358">
        <v>1478554794.5967774</v>
      </c>
      <c r="F10" s="358">
        <v>50612491.392218888</v>
      </c>
      <c r="G10" s="358">
        <v>166420925.07890281</v>
      </c>
      <c r="H10" s="358">
        <v>217033416.4711217</v>
      </c>
      <c r="I10" s="358">
        <v>11684772.11942778</v>
      </c>
      <c r="J10" s="358">
        <v>29710407.164788909</v>
      </c>
      <c r="K10" s="359">
        <v>41395179.284216687</v>
      </c>
    </row>
    <row r="11" spans="1:11">
      <c r="A11" s="42">
        <v>3</v>
      </c>
      <c r="B11" s="356" t="s">
        <v>246</v>
      </c>
      <c r="C11" s="357">
        <v>1280821498.3044441</v>
      </c>
      <c r="D11" s="358">
        <v>1245660608.6136661</v>
      </c>
      <c r="E11" s="358">
        <v>2526482106.9181099</v>
      </c>
      <c r="F11" s="358">
        <v>240713426.40943879</v>
      </c>
      <c r="G11" s="358">
        <v>269129041.46098888</v>
      </c>
      <c r="H11" s="358">
        <v>509842467.87042767</v>
      </c>
      <c r="I11" s="358">
        <v>164830292.0315778</v>
      </c>
      <c r="J11" s="358">
        <v>196730303.8130444</v>
      </c>
      <c r="K11" s="359">
        <v>361560595.84462219</v>
      </c>
    </row>
    <row r="12" spans="1:11">
      <c r="A12" s="42">
        <v>4</v>
      </c>
      <c r="B12" s="356" t="s">
        <v>247</v>
      </c>
      <c r="C12" s="357">
        <v>16666.666666666672</v>
      </c>
      <c r="D12" s="358">
        <v>0</v>
      </c>
      <c r="E12" s="358">
        <v>16666.666666666672</v>
      </c>
      <c r="F12" s="358"/>
      <c r="G12" s="358"/>
      <c r="H12" s="358">
        <v>0</v>
      </c>
      <c r="I12" s="358"/>
      <c r="J12" s="358"/>
      <c r="K12" s="359">
        <v>0</v>
      </c>
    </row>
    <row r="13" spans="1:11">
      <c r="A13" s="42">
        <v>5</v>
      </c>
      <c r="B13" s="356" t="s">
        <v>255</v>
      </c>
      <c r="C13" s="357">
        <v>274391969.12333328</v>
      </c>
      <c r="D13" s="358">
        <v>282150130.70900011</v>
      </c>
      <c r="E13" s="358">
        <v>556542099.83233333</v>
      </c>
      <c r="F13" s="358">
        <v>45471730.212831669</v>
      </c>
      <c r="G13" s="358">
        <v>61807300.074977219</v>
      </c>
      <c r="H13" s="358">
        <v>107279030.2878089</v>
      </c>
      <c r="I13" s="358">
        <v>18466645.57312778</v>
      </c>
      <c r="J13" s="358">
        <v>24432370.328877769</v>
      </c>
      <c r="K13" s="359">
        <v>42899015.902005553</v>
      </c>
    </row>
    <row r="14" spans="1:11">
      <c r="A14" s="42">
        <v>6</v>
      </c>
      <c r="B14" s="356" t="s">
        <v>287</v>
      </c>
      <c r="C14" s="357"/>
      <c r="D14" s="358"/>
      <c r="E14" s="358">
        <v>0</v>
      </c>
      <c r="F14" s="358"/>
      <c r="G14" s="358"/>
      <c r="H14" s="358">
        <v>0</v>
      </c>
      <c r="I14" s="358"/>
      <c r="J14" s="358"/>
      <c r="K14" s="359">
        <v>0</v>
      </c>
    </row>
    <row r="15" spans="1:11">
      <c r="A15" s="42">
        <v>7</v>
      </c>
      <c r="B15" s="356" t="s">
        <v>288</v>
      </c>
      <c r="C15" s="357">
        <v>34711216.924888887</v>
      </c>
      <c r="D15" s="358">
        <v>49159882.761222243</v>
      </c>
      <c r="E15" s="358">
        <v>83871099.686111122</v>
      </c>
      <c r="F15" s="358">
        <v>5031540.8643333334</v>
      </c>
      <c r="G15" s="358">
        <v>23705200.64266666</v>
      </c>
      <c r="H15" s="358">
        <v>28736741.506999992</v>
      </c>
      <c r="I15" s="358">
        <v>5031540.8643333334</v>
      </c>
      <c r="J15" s="358">
        <v>23705200.64266666</v>
      </c>
      <c r="K15" s="359">
        <v>28736741.506999992</v>
      </c>
    </row>
    <row r="16" spans="1:11">
      <c r="A16" s="42">
        <v>8</v>
      </c>
      <c r="B16" s="360" t="s">
        <v>248</v>
      </c>
      <c r="C16" s="357">
        <v>2036001456.2216663</v>
      </c>
      <c r="D16" s="358">
        <v>2609465311.4783325</v>
      </c>
      <c r="E16" s="358">
        <v>4645466767.6999989</v>
      </c>
      <c r="F16" s="358">
        <v>341829188.87882268</v>
      </c>
      <c r="G16" s="358">
        <v>521062467.25753558</v>
      </c>
      <c r="H16" s="358">
        <v>862891656.13635826</v>
      </c>
      <c r="I16" s="358">
        <v>200013250.58846667</v>
      </c>
      <c r="J16" s="358">
        <v>274578281.94937772</v>
      </c>
      <c r="K16" s="359">
        <v>474591532.53784442</v>
      </c>
    </row>
    <row r="17" spans="1:11">
      <c r="A17" s="345" t="s">
        <v>245</v>
      </c>
      <c r="B17" s="346"/>
      <c r="C17" s="354"/>
      <c r="D17" s="354"/>
      <c r="E17" s="354"/>
      <c r="F17" s="354"/>
      <c r="G17" s="354"/>
      <c r="H17" s="354"/>
      <c r="I17" s="354"/>
      <c r="J17" s="354"/>
      <c r="K17" s="355"/>
    </row>
    <row r="18" spans="1:11">
      <c r="A18" s="42">
        <v>9</v>
      </c>
      <c r="B18" s="356" t="s">
        <v>251</v>
      </c>
      <c r="C18" s="357">
        <v>193779807.2236667</v>
      </c>
      <c r="D18" s="358">
        <v>0</v>
      </c>
      <c r="E18" s="358">
        <v>193779807.2236667</v>
      </c>
      <c r="F18" s="358">
        <v>0</v>
      </c>
      <c r="G18" s="358">
        <v>0</v>
      </c>
      <c r="H18" s="358">
        <v>0</v>
      </c>
      <c r="I18" s="358">
        <v>0</v>
      </c>
      <c r="J18" s="358">
        <v>0</v>
      </c>
      <c r="K18" s="359">
        <v>0</v>
      </c>
    </row>
    <row r="19" spans="1:11">
      <c r="A19" s="42">
        <v>10</v>
      </c>
      <c r="B19" s="356" t="s">
        <v>289</v>
      </c>
      <c r="C19" s="357">
        <v>1468504856.5221109</v>
      </c>
      <c r="D19" s="358">
        <v>1834286389.5613339</v>
      </c>
      <c r="E19" s="358">
        <v>3302791246.0834446</v>
      </c>
      <c r="F19" s="358">
        <v>45208160.050777763</v>
      </c>
      <c r="G19" s="358">
        <v>40266318.23538889</v>
      </c>
      <c r="H19" s="358">
        <v>85474478.286166653</v>
      </c>
      <c r="I19" s="358">
        <v>79184341.250222251</v>
      </c>
      <c r="J19" s="358">
        <v>328432044.12361109</v>
      </c>
      <c r="K19" s="359">
        <v>407616385.37383336</v>
      </c>
    </row>
    <row r="20" spans="1:11">
      <c r="A20" s="42">
        <v>11</v>
      </c>
      <c r="B20" s="356" t="s">
        <v>250</v>
      </c>
      <c r="C20" s="357">
        <v>55210706.7637778</v>
      </c>
      <c r="D20" s="358">
        <v>3522745.4831111128</v>
      </c>
      <c r="E20" s="358">
        <v>58733452.246888913</v>
      </c>
      <c r="F20" s="358">
        <v>1471894.2703333329</v>
      </c>
      <c r="G20" s="358">
        <v>0</v>
      </c>
      <c r="H20" s="358">
        <v>1471894.2703333329</v>
      </c>
      <c r="I20" s="358">
        <v>1471894.2703333329</v>
      </c>
      <c r="J20" s="358">
        <v>0</v>
      </c>
      <c r="K20" s="359">
        <v>1471894.2703333329</v>
      </c>
    </row>
    <row r="21" spans="1:11" ht="13.8" thickBot="1">
      <c r="A21" s="361">
        <v>12</v>
      </c>
      <c r="B21" s="362" t="s">
        <v>249</v>
      </c>
      <c r="C21" s="363">
        <v>1717495370.5095553</v>
      </c>
      <c r="D21" s="364">
        <v>1837809135.044445</v>
      </c>
      <c r="E21" s="363">
        <v>3555304505.5540004</v>
      </c>
      <c r="F21" s="364">
        <v>46680054.321111098</v>
      </c>
      <c r="G21" s="364">
        <v>40266318.23538889</v>
      </c>
      <c r="H21" s="364">
        <v>86946372.556499988</v>
      </c>
      <c r="I21" s="364">
        <v>80656235.520555586</v>
      </c>
      <c r="J21" s="364">
        <v>328432044.12361109</v>
      </c>
      <c r="K21" s="365">
        <v>409088279.64416671</v>
      </c>
    </row>
    <row r="22" spans="1:11" ht="38.25" customHeight="1" thickBot="1">
      <c r="A22" s="366"/>
      <c r="B22" s="367"/>
      <c r="C22" s="367"/>
      <c r="D22" s="367"/>
      <c r="E22" s="367"/>
      <c r="F22" s="768" t="s">
        <v>291</v>
      </c>
      <c r="G22" s="766"/>
      <c r="H22" s="766"/>
      <c r="I22" s="768" t="s">
        <v>256</v>
      </c>
      <c r="J22" s="766"/>
      <c r="K22" s="767"/>
    </row>
    <row r="23" spans="1:11">
      <c r="A23" s="110">
        <v>13</v>
      </c>
      <c r="B23" s="368" t="s">
        <v>241</v>
      </c>
      <c r="C23" s="369"/>
      <c r="D23" s="369"/>
      <c r="E23" s="369"/>
      <c r="F23" s="380">
        <v>783425382.77477741</v>
      </c>
      <c r="G23" s="380">
        <v>642193372.93166661</v>
      </c>
      <c r="H23" s="380">
        <v>1425618755.706444</v>
      </c>
      <c r="I23" s="380">
        <v>749449201.57533371</v>
      </c>
      <c r="J23" s="380">
        <v>366869744.95044458</v>
      </c>
      <c r="K23" s="381">
        <v>1116318946.5257781</v>
      </c>
    </row>
    <row r="24" spans="1:11" ht="13.8" thickBot="1">
      <c r="A24" s="370">
        <v>14</v>
      </c>
      <c r="B24" s="371" t="s">
        <v>253</v>
      </c>
      <c r="C24" s="372"/>
      <c r="D24" s="373"/>
      <c r="E24" s="374"/>
      <c r="F24" s="382">
        <v>295149134.55771148</v>
      </c>
      <c r="G24" s="382">
        <v>480796149.02214658</v>
      </c>
      <c r="H24" s="382">
        <v>775945283.57985818</v>
      </c>
      <c r="I24" s="382">
        <v>119357015.0679111</v>
      </c>
      <c r="J24" s="382">
        <v>68644570.487344444</v>
      </c>
      <c r="K24" s="383">
        <v>119484175.34559169</v>
      </c>
    </row>
    <row r="25" spans="1:11" ht="13.8" thickBot="1">
      <c r="A25" s="375">
        <v>15</v>
      </c>
      <c r="B25" s="376" t="s">
        <v>254</v>
      </c>
      <c r="C25" s="377"/>
      <c r="D25" s="377"/>
      <c r="E25" s="377"/>
      <c r="F25" s="378">
        <v>2.7178962255766912</v>
      </c>
      <c r="G25" s="378">
        <v>1.3421311081286711</v>
      </c>
      <c r="H25" s="378">
        <v>1.8470533806831879</v>
      </c>
      <c r="I25" s="378">
        <v>6.8055859481983783</v>
      </c>
      <c r="J25" s="378">
        <v>5.3907016060795208</v>
      </c>
      <c r="K25" s="379">
        <v>9.3821364983273146</v>
      </c>
    </row>
    <row r="27" spans="1:11" ht="26.4">
      <c r="B27" s="15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N23" sqref="N23"/>
    </sheetView>
  </sheetViews>
  <sheetFormatPr defaultColWidth="9.33203125" defaultRowHeight="13.2"/>
  <cols>
    <col min="1" max="1" width="10.5546875" style="4" bestFit="1" customWidth="1"/>
    <col min="2" max="2" width="87.44140625" style="4" customWidth="1"/>
    <col min="3" max="3" width="12.5546875" style="4" bestFit="1" customWidth="1"/>
    <col min="4" max="4" width="11.44140625" style="4" customWidth="1"/>
    <col min="5" max="5" width="18.33203125" style="4" bestFit="1" customWidth="1"/>
    <col min="6" max="13" width="12.6640625" style="4" customWidth="1"/>
    <col min="14" max="14" width="12.88671875" style="4" customWidth="1"/>
    <col min="15" max="16" width="9.33203125" style="19"/>
    <col min="17" max="17" width="30.44140625" style="19" customWidth="1"/>
    <col min="18" max="16384" width="9.33203125" style="19"/>
  </cols>
  <sheetData>
    <row r="1" spans="1:17">
      <c r="A1" s="3" t="s">
        <v>713</v>
      </c>
      <c r="B1" s="4" t="str">
        <f>'Info '!C2</f>
        <v>JSC Basisbank</v>
      </c>
    </row>
    <row r="2" spans="1:17" ht="14.25" customHeight="1">
      <c r="A2" s="4" t="s">
        <v>714</v>
      </c>
      <c r="B2" s="384">
        <f>'1. key ratios '!B2</f>
        <v>46112</v>
      </c>
    </row>
    <row r="3" spans="1:17" ht="14.25" customHeight="1">
      <c r="B3" s="19"/>
      <c r="C3" s="19"/>
      <c r="D3" s="19"/>
      <c r="E3" s="19"/>
      <c r="F3" s="19"/>
      <c r="G3" s="19"/>
      <c r="H3" s="19"/>
      <c r="I3" s="19"/>
      <c r="J3" s="19"/>
      <c r="K3" s="19"/>
      <c r="L3" s="19"/>
      <c r="M3" s="19"/>
      <c r="N3" s="19"/>
    </row>
    <row r="4" spans="1:17" ht="13.8">
      <c r="B4" s="385" t="s">
        <v>715</v>
      </c>
      <c r="C4" s="19"/>
      <c r="D4" s="19"/>
      <c r="E4" s="19"/>
      <c r="F4" s="19"/>
      <c r="G4" s="19"/>
      <c r="H4" s="19"/>
      <c r="I4" s="19"/>
      <c r="J4" s="19"/>
      <c r="K4" s="19"/>
      <c r="L4" s="19"/>
      <c r="M4" s="19"/>
      <c r="N4" s="19"/>
    </row>
    <row r="5" spans="1:17" ht="55.2">
      <c r="B5" s="386" t="s">
        <v>716</v>
      </c>
      <c r="C5" s="387" t="s">
        <v>717</v>
      </c>
      <c r="D5" s="387" t="s">
        <v>718</v>
      </c>
      <c r="E5" s="387" t="s">
        <v>719</v>
      </c>
      <c r="F5" s="387" t="s">
        <v>720</v>
      </c>
      <c r="G5" s="387" t="s">
        <v>721</v>
      </c>
      <c r="H5" s="387" t="s">
        <v>774</v>
      </c>
      <c r="I5" s="388" t="s">
        <v>722</v>
      </c>
      <c r="J5" s="389">
        <v>0.02</v>
      </c>
      <c r="K5" s="389">
        <v>0.2</v>
      </c>
      <c r="L5" s="389">
        <v>0.35</v>
      </c>
      <c r="M5" s="389">
        <v>0.5</v>
      </c>
      <c r="N5" s="389">
        <v>0.75</v>
      </c>
      <c r="O5" s="389">
        <v>1</v>
      </c>
      <c r="P5" s="389">
        <v>1.5</v>
      </c>
      <c r="Q5" s="390" t="s">
        <v>723</v>
      </c>
    </row>
    <row r="6" spans="1:17" ht="13.8">
      <c r="B6" s="391"/>
      <c r="C6" s="392">
        <f>IF(C7&gt;0,C7,IF(C8&gt;0,C8,IF(C9&gt;0,C9,0)))</f>
        <v>54442496.136762008</v>
      </c>
      <c r="D6" s="392">
        <f t="shared" ref="D6:G6" si="0">IF(D7&gt;0,D7,IF(D8&gt;0,D8,IF(D9&gt;0,D9,0)))</f>
        <v>116959.20409400016</v>
      </c>
      <c r="E6" s="392">
        <f t="shared" si="0"/>
        <v>0</v>
      </c>
      <c r="F6" s="392">
        <f t="shared" si="0"/>
        <v>2699800</v>
      </c>
      <c r="G6" s="392">
        <f t="shared" si="0"/>
        <v>2855196.2112187566</v>
      </c>
      <c r="H6" s="392"/>
      <c r="I6" s="392">
        <f>IF(I7&gt;0,I7,IF(I8&gt;0,I8,IF(I9&gt;0,I9,0)))</f>
        <v>7776994.6957062585</v>
      </c>
      <c r="J6" s="392">
        <f t="shared" ref="J6" si="1">IF(J7&gt;0,J7,IF(J8&gt;0,J8,IF(J9&gt;0,J9,0)))</f>
        <v>0</v>
      </c>
      <c r="K6" s="392">
        <f t="shared" ref="K6" si="2">IF(K7&gt;0,K7,IF(K8&gt;0,K8,IF(K9&gt;0,K9,0)))</f>
        <v>7776994.6957062585</v>
      </c>
      <c r="L6" s="392">
        <f t="shared" ref="L6" si="3">IF(L7&gt;0,L7,IF(L8&gt;0,L8,IF(L9&gt;0,L9,0)))</f>
        <v>0</v>
      </c>
      <c r="M6" s="392">
        <f t="shared" ref="M6" si="4">IF(M7&gt;0,M7,IF(M8&gt;0,M8,IF(M9&gt;0,M9,0)))</f>
        <v>0</v>
      </c>
      <c r="N6" s="392">
        <f>IF(N7&gt;0,N7,IF(N8&gt;0,N8,IF(N9&gt;0,N9,0)))</f>
        <v>0</v>
      </c>
      <c r="O6" s="392">
        <f t="shared" ref="O6" si="5">IF(O7&gt;0,O7,IF(O8&gt;0,O8,IF(O9&gt;0,O9,0)))</f>
        <v>0</v>
      </c>
      <c r="P6" s="392">
        <f t="shared" ref="P6" si="6">IF(P7&gt;0,P7,IF(P8&gt;0,P8,IF(P9&gt;0,P9,0)))</f>
        <v>0</v>
      </c>
      <c r="Q6" s="392">
        <f t="shared" ref="Q6" si="7">IF(Q7&gt;0,Q7,IF(Q8&gt;0,Q8,IF(Q9&gt;0,Q9,0)))</f>
        <v>1555398.9391412518</v>
      </c>
    </row>
    <row r="7" spans="1:17" ht="14.4">
      <c r="B7" s="393" t="s">
        <v>724</v>
      </c>
      <c r="C7" s="392">
        <f>C11+C15+C19+C23+C27+C31</f>
        <v>54442496.136762008</v>
      </c>
      <c r="D7" s="392">
        <f t="shared" ref="D7:E7" si="8">D11+D15+D19+D23+D27+D31</f>
        <v>116959.20409400016</v>
      </c>
      <c r="E7" s="392">
        <f t="shared" si="8"/>
        <v>0</v>
      </c>
      <c r="F7" s="392">
        <f t="shared" ref="F7:G9" si="9">F11+F15+F19+F23+F27+F31</f>
        <v>2699800</v>
      </c>
      <c r="G7" s="392">
        <f t="shared" si="9"/>
        <v>2855196.2112187566</v>
      </c>
      <c r="H7" s="394">
        <v>1.4</v>
      </c>
      <c r="I7" s="395">
        <f t="shared" ref="I7:I33" si="10">(F7+G7)*H7</f>
        <v>7776994.6957062585</v>
      </c>
      <c r="J7" s="392">
        <f>J11+J15+J19+J23+J27+J31</f>
        <v>0</v>
      </c>
      <c r="K7" s="392">
        <f t="shared" ref="J7:Q9" si="11">K11+K15+K19+K23+K27+K31</f>
        <v>7776994.6957062585</v>
      </c>
      <c r="L7" s="392">
        <f t="shared" si="11"/>
        <v>0</v>
      </c>
      <c r="M7" s="392">
        <f t="shared" si="11"/>
        <v>0</v>
      </c>
      <c r="N7" s="392">
        <f t="shared" si="11"/>
        <v>0</v>
      </c>
      <c r="O7" s="392">
        <f t="shared" si="11"/>
        <v>0</v>
      </c>
      <c r="P7" s="392">
        <f t="shared" si="11"/>
        <v>0</v>
      </c>
      <c r="Q7" s="392">
        <f>Q11+Q15+Q19+Q23+Q27+Q31</f>
        <v>1555398.9391412518</v>
      </c>
    </row>
    <row r="8" spans="1:17" ht="14.4">
      <c r="B8" s="393" t="s">
        <v>725</v>
      </c>
      <c r="C8" s="392">
        <f>C12+C16+C20+C24+C28+C32</f>
        <v>0</v>
      </c>
      <c r="D8" s="392">
        <f t="shared" ref="D8:E8" si="12">D12+D16+D20+D24+D28+D32</f>
        <v>0</v>
      </c>
      <c r="E8" s="392">
        <f t="shared" si="12"/>
        <v>0</v>
      </c>
      <c r="F8" s="392">
        <f t="shared" si="9"/>
        <v>0</v>
      </c>
      <c r="G8" s="392">
        <f t="shared" si="9"/>
        <v>0</v>
      </c>
      <c r="H8" s="394">
        <v>1.4</v>
      </c>
      <c r="I8" s="395">
        <f t="shared" si="10"/>
        <v>0</v>
      </c>
      <c r="J8" s="392">
        <f t="shared" si="11"/>
        <v>0</v>
      </c>
      <c r="K8" s="392">
        <f t="shared" si="11"/>
        <v>0</v>
      </c>
      <c r="L8" s="392">
        <f t="shared" si="11"/>
        <v>0</v>
      </c>
      <c r="M8" s="392">
        <f t="shared" si="11"/>
        <v>0</v>
      </c>
      <c r="N8" s="392">
        <f t="shared" si="11"/>
        <v>0</v>
      </c>
      <c r="O8" s="392">
        <f t="shared" si="11"/>
        <v>0</v>
      </c>
      <c r="P8" s="392">
        <f t="shared" si="11"/>
        <v>0</v>
      </c>
      <c r="Q8" s="392">
        <f>Q12+Q16+Q20+Q24+Q28+Q32</f>
        <v>0</v>
      </c>
    </row>
    <row r="9" spans="1:17" ht="14.4">
      <c r="B9" s="393" t="s">
        <v>732</v>
      </c>
      <c r="C9" s="392">
        <f>C13+C17+C21+C25+C29+C33</f>
        <v>0</v>
      </c>
      <c r="D9" s="392">
        <f t="shared" ref="D9:E9" si="13">D13+D17+D21+D25+D29+D33</f>
        <v>0</v>
      </c>
      <c r="E9" s="392">
        <f t="shared" si="13"/>
        <v>0</v>
      </c>
      <c r="F9" s="392">
        <f t="shared" si="9"/>
        <v>0</v>
      </c>
      <c r="G9" s="392">
        <f t="shared" si="9"/>
        <v>0</v>
      </c>
      <c r="H9" s="394">
        <v>1.4</v>
      </c>
      <c r="I9" s="395">
        <f t="shared" si="10"/>
        <v>0</v>
      </c>
      <c r="J9" s="392">
        <f t="shared" si="11"/>
        <v>0</v>
      </c>
      <c r="K9" s="392">
        <f t="shared" si="11"/>
        <v>0</v>
      </c>
      <c r="L9" s="392">
        <f t="shared" si="11"/>
        <v>0</v>
      </c>
      <c r="M9" s="392">
        <f t="shared" si="11"/>
        <v>0</v>
      </c>
      <c r="N9" s="392">
        <f t="shared" si="11"/>
        <v>0</v>
      </c>
      <c r="O9" s="392">
        <f t="shared" si="11"/>
        <v>0</v>
      </c>
      <c r="P9" s="392">
        <f t="shared" si="11"/>
        <v>0</v>
      </c>
      <c r="Q9" s="392">
        <f t="shared" si="11"/>
        <v>0</v>
      </c>
    </row>
    <row r="10" spans="1:17" ht="13.8">
      <c r="B10" s="396" t="s">
        <v>726</v>
      </c>
      <c r="C10" s="397">
        <v>0</v>
      </c>
      <c r="D10" s="397">
        <v>0</v>
      </c>
      <c r="E10" s="397">
        <v>0</v>
      </c>
      <c r="F10" s="397">
        <v>0</v>
      </c>
      <c r="G10" s="397">
        <v>0</v>
      </c>
      <c r="H10" s="394">
        <v>1.4</v>
      </c>
      <c r="I10" s="395">
        <f t="shared" si="10"/>
        <v>0</v>
      </c>
      <c r="J10" s="398">
        <v>0</v>
      </c>
      <c r="K10" s="398">
        <v>0</v>
      </c>
      <c r="L10" s="398">
        <v>0</v>
      </c>
      <c r="M10" s="398">
        <v>0</v>
      </c>
      <c r="N10" s="398">
        <v>0</v>
      </c>
      <c r="O10" s="398">
        <v>0</v>
      </c>
      <c r="P10" s="398">
        <v>0</v>
      </c>
      <c r="Q10" s="392">
        <f t="shared" ref="Q10" si="14">IF(Q11&gt;0,Q11,IF(Q12&gt;0,Q12,IF(Q13&gt;0,Q13,0)))</f>
        <v>0</v>
      </c>
    </row>
    <row r="11" spans="1:17" ht="14.4">
      <c r="B11" s="399" t="s">
        <v>724</v>
      </c>
      <c r="C11" s="397">
        <v>0</v>
      </c>
      <c r="D11" s="397">
        <v>0</v>
      </c>
      <c r="E11" s="397">
        <v>0</v>
      </c>
      <c r="F11" s="397">
        <v>0</v>
      </c>
      <c r="G11" s="397">
        <v>0</v>
      </c>
      <c r="H11" s="394">
        <v>1.4</v>
      </c>
      <c r="I11" s="395">
        <f t="shared" si="10"/>
        <v>0</v>
      </c>
      <c r="J11" s="398">
        <v>0</v>
      </c>
      <c r="K11" s="398">
        <v>0</v>
      </c>
      <c r="L11" s="398">
        <v>0</v>
      </c>
      <c r="M11" s="398">
        <v>0</v>
      </c>
      <c r="N11" s="398">
        <v>0</v>
      </c>
      <c r="O11" s="398">
        <v>0</v>
      </c>
      <c r="P11" s="398">
        <v>0</v>
      </c>
      <c r="Q11" s="392">
        <f>SUMPRODUCT($J$5:$P$5,J11:P11)</f>
        <v>0</v>
      </c>
    </row>
    <row r="12" spans="1:17" ht="14.4">
      <c r="B12" s="399" t="s">
        <v>725</v>
      </c>
      <c r="C12" s="397">
        <v>0</v>
      </c>
      <c r="D12" s="397">
        <v>0</v>
      </c>
      <c r="E12" s="397">
        <v>0</v>
      </c>
      <c r="F12" s="397">
        <v>0</v>
      </c>
      <c r="G12" s="397">
        <v>0</v>
      </c>
      <c r="H12" s="394">
        <v>1.4</v>
      </c>
      <c r="I12" s="395">
        <f t="shared" si="10"/>
        <v>0</v>
      </c>
      <c r="J12" s="398">
        <v>0</v>
      </c>
      <c r="K12" s="398">
        <v>0</v>
      </c>
      <c r="L12" s="398">
        <v>0</v>
      </c>
      <c r="M12" s="398">
        <v>0</v>
      </c>
      <c r="N12" s="398">
        <v>0</v>
      </c>
      <c r="O12" s="398">
        <v>0</v>
      </c>
      <c r="P12" s="398">
        <v>0</v>
      </c>
      <c r="Q12" s="392">
        <f t="shared" ref="Q12:Q13" si="15">SUMPRODUCT($J$5:$P$5,J12:P12)</f>
        <v>0</v>
      </c>
    </row>
    <row r="13" spans="1:17" ht="14.4">
      <c r="B13" s="399" t="s">
        <v>732</v>
      </c>
      <c r="C13" s="397">
        <v>0</v>
      </c>
      <c r="D13" s="397">
        <v>0</v>
      </c>
      <c r="E13" s="397">
        <v>0</v>
      </c>
      <c r="F13" s="397">
        <v>0</v>
      </c>
      <c r="G13" s="397">
        <v>0</v>
      </c>
      <c r="H13" s="394">
        <v>1.4</v>
      </c>
      <c r="I13" s="395">
        <f t="shared" si="10"/>
        <v>0</v>
      </c>
      <c r="J13" s="398">
        <v>0</v>
      </c>
      <c r="K13" s="398">
        <v>0</v>
      </c>
      <c r="L13" s="398">
        <v>0</v>
      </c>
      <c r="M13" s="398">
        <v>0</v>
      </c>
      <c r="N13" s="398">
        <v>0</v>
      </c>
      <c r="O13" s="398">
        <v>0</v>
      </c>
      <c r="P13" s="398">
        <v>0</v>
      </c>
      <c r="Q13" s="392">
        <f t="shared" si="15"/>
        <v>0</v>
      </c>
    </row>
    <row r="14" spans="1:17" ht="13.8">
      <c r="B14" s="396" t="s">
        <v>727</v>
      </c>
      <c r="C14" s="397">
        <v>0</v>
      </c>
      <c r="D14" s="397">
        <v>0</v>
      </c>
      <c r="E14" s="397">
        <v>0</v>
      </c>
      <c r="F14" s="397">
        <v>0</v>
      </c>
      <c r="G14" s="397">
        <v>0</v>
      </c>
      <c r="H14" s="394">
        <v>1.4</v>
      </c>
      <c r="I14" s="395">
        <f t="shared" si="10"/>
        <v>0</v>
      </c>
      <c r="J14" s="398">
        <v>0</v>
      </c>
      <c r="K14" s="398">
        <v>0</v>
      </c>
      <c r="L14" s="398">
        <v>0</v>
      </c>
      <c r="M14" s="398">
        <v>0</v>
      </c>
      <c r="N14" s="398">
        <v>0</v>
      </c>
      <c r="O14" s="398">
        <v>0</v>
      </c>
      <c r="P14" s="398">
        <v>0</v>
      </c>
      <c r="Q14" s="392">
        <f t="shared" ref="Q14" si="16">IF(Q15&gt;0,Q15,IF(Q16&gt;0,Q16,IF(Q17&gt;0,Q17,0)))</f>
        <v>0</v>
      </c>
    </row>
    <row r="15" spans="1:17" ht="14.4">
      <c r="B15" s="399" t="s">
        <v>724</v>
      </c>
      <c r="C15" s="397">
        <v>0</v>
      </c>
      <c r="D15" s="397">
        <v>0</v>
      </c>
      <c r="E15" s="397">
        <v>0</v>
      </c>
      <c r="F15" s="397">
        <v>0</v>
      </c>
      <c r="G15" s="397">
        <v>0</v>
      </c>
      <c r="H15" s="394">
        <v>1.4</v>
      </c>
      <c r="I15" s="395">
        <f t="shared" si="10"/>
        <v>0</v>
      </c>
      <c r="J15" s="398">
        <v>0</v>
      </c>
      <c r="K15" s="398">
        <v>0</v>
      </c>
      <c r="L15" s="398">
        <v>0</v>
      </c>
      <c r="M15" s="398">
        <v>0</v>
      </c>
      <c r="N15" s="398">
        <v>0</v>
      </c>
      <c r="O15" s="398">
        <v>0</v>
      </c>
      <c r="P15" s="398">
        <v>0</v>
      </c>
      <c r="Q15" s="392">
        <f>SUMPRODUCT($J$5:$P$5,J15:P15)</f>
        <v>0</v>
      </c>
    </row>
    <row r="16" spans="1:17" ht="14.4">
      <c r="B16" s="399" t="s">
        <v>725</v>
      </c>
      <c r="C16" s="397">
        <v>0</v>
      </c>
      <c r="D16" s="397">
        <v>0</v>
      </c>
      <c r="E16" s="397">
        <v>0</v>
      </c>
      <c r="F16" s="397">
        <v>0</v>
      </c>
      <c r="G16" s="397">
        <v>0</v>
      </c>
      <c r="H16" s="394">
        <v>1.4</v>
      </c>
      <c r="I16" s="395">
        <f t="shared" si="10"/>
        <v>0</v>
      </c>
      <c r="J16" s="398">
        <v>0</v>
      </c>
      <c r="K16" s="398">
        <v>0</v>
      </c>
      <c r="L16" s="398">
        <v>0</v>
      </c>
      <c r="M16" s="398">
        <v>0</v>
      </c>
      <c r="N16" s="398">
        <v>0</v>
      </c>
      <c r="O16" s="398">
        <v>0</v>
      </c>
      <c r="P16" s="398">
        <v>0</v>
      </c>
      <c r="Q16" s="392">
        <f t="shared" ref="Q16:Q17" si="17">SUMPRODUCT($J$5:$P$5,J16:P16)</f>
        <v>0</v>
      </c>
    </row>
    <row r="17" spans="2:17" ht="14.4">
      <c r="B17" s="399" t="s">
        <v>732</v>
      </c>
      <c r="C17" s="397">
        <v>0</v>
      </c>
      <c r="D17" s="397">
        <v>0</v>
      </c>
      <c r="E17" s="397">
        <v>0</v>
      </c>
      <c r="F17" s="397">
        <v>0</v>
      </c>
      <c r="G17" s="397">
        <v>0</v>
      </c>
      <c r="H17" s="394">
        <v>1.4</v>
      </c>
      <c r="I17" s="395">
        <f t="shared" si="10"/>
        <v>0</v>
      </c>
      <c r="J17" s="398">
        <v>0</v>
      </c>
      <c r="K17" s="398">
        <v>0</v>
      </c>
      <c r="L17" s="398">
        <v>0</v>
      </c>
      <c r="M17" s="398">
        <v>0</v>
      </c>
      <c r="N17" s="398">
        <v>0</v>
      </c>
      <c r="O17" s="398">
        <v>0</v>
      </c>
      <c r="P17" s="398">
        <v>0</v>
      </c>
      <c r="Q17" s="392">
        <f t="shared" si="17"/>
        <v>0</v>
      </c>
    </row>
    <row r="18" spans="2:17" ht="13.8">
      <c r="B18" s="396" t="s">
        <v>728</v>
      </c>
      <c r="C18" s="397">
        <v>0</v>
      </c>
      <c r="D18" s="397">
        <v>0</v>
      </c>
      <c r="E18" s="397">
        <v>0</v>
      </c>
      <c r="F18" s="397">
        <v>0</v>
      </c>
      <c r="G18" s="397">
        <v>0</v>
      </c>
      <c r="H18" s="394">
        <v>1.4</v>
      </c>
      <c r="I18" s="395">
        <f t="shared" si="10"/>
        <v>0</v>
      </c>
      <c r="J18" s="398">
        <v>0</v>
      </c>
      <c r="K18" s="398">
        <v>0</v>
      </c>
      <c r="L18" s="398">
        <v>0</v>
      </c>
      <c r="M18" s="398">
        <v>0</v>
      </c>
      <c r="N18" s="398">
        <v>0</v>
      </c>
      <c r="O18" s="398">
        <v>0</v>
      </c>
      <c r="P18" s="398">
        <v>0</v>
      </c>
      <c r="Q18" s="392">
        <f t="shared" ref="Q18" si="18">IF(Q19&gt;0,Q19,IF(Q20&gt;0,Q20,IF(Q21&gt;0,Q21,0)))</f>
        <v>0</v>
      </c>
    </row>
    <row r="19" spans="2:17" ht="14.4">
      <c r="B19" s="399" t="s">
        <v>724</v>
      </c>
      <c r="C19" s="397">
        <v>0</v>
      </c>
      <c r="D19" s="397">
        <v>0</v>
      </c>
      <c r="E19" s="397">
        <v>0</v>
      </c>
      <c r="F19" s="397">
        <v>0</v>
      </c>
      <c r="G19" s="397">
        <v>0</v>
      </c>
      <c r="H19" s="394">
        <v>1.4</v>
      </c>
      <c r="I19" s="395">
        <f t="shared" si="10"/>
        <v>0</v>
      </c>
      <c r="J19" s="398">
        <v>0</v>
      </c>
      <c r="K19" s="398">
        <v>0</v>
      </c>
      <c r="L19" s="398">
        <v>0</v>
      </c>
      <c r="M19" s="398">
        <v>0</v>
      </c>
      <c r="N19" s="398">
        <v>0</v>
      </c>
      <c r="O19" s="398">
        <v>0</v>
      </c>
      <c r="P19" s="398">
        <v>0</v>
      </c>
      <c r="Q19" s="392">
        <f>SUMPRODUCT($J$5:$P$5,J19:P19)</f>
        <v>0</v>
      </c>
    </row>
    <row r="20" spans="2:17" ht="14.4">
      <c r="B20" s="399" t="s">
        <v>725</v>
      </c>
      <c r="C20" s="397">
        <v>0</v>
      </c>
      <c r="D20" s="397">
        <v>0</v>
      </c>
      <c r="E20" s="397">
        <v>0</v>
      </c>
      <c r="F20" s="397">
        <v>0</v>
      </c>
      <c r="G20" s="397">
        <v>0</v>
      </c>
      <c r="H20" s="394">
        <v>1.4</v>
      </c>
      <c r="I20" s="395">
        <f t="shared" si="10"/>
        <v>0</v>
      </c>
      <c r="J20" s="398">
        <v>0</v>
      </c>
      <c r="K20" s="398">
        <v>0</v>
      </c>
      <c r="L20" s="398">
        <v>0</v>
      </c>
      <c r="M20" s="398">
        <v>0</v>
      </c>
      <c r="N20" s="398">
        <v>0</v>
      </c>
      <c r="O20" s="398">
        <v>0</v>
      </c>
      <c r="P20" s="398">
        <v>0</v>
      </c>
      <c r="Q20" s="392">
        <f t="shared" ref="Q20:Q21" si="19">SUMPRODUCT($J$5:$P$5,J20:P20)</f>
        <v>0</v>
      </c>
    </row>
    <row r="21" spans="2:17" ht="14.4">
      <c r="B21" s="399" t="s">
        <v>732</v>
      </c>
      <c r="C21" s="397">
        <v>0</v>
      </c>
      <c r="D21" s="397">
        <v>0</v>
      </c>
      <c r="E21" s="397">
        <v>0</v>
      </c>
      <c r="F21" s="397">
        <v>0</v>
      </c>
      <c r="G21" s="397">
        <v>0</v>
      </c>
      <c r="H21" s="394">
        <v>1.4</v>
      </c>
      <c r="I21" s="395">
        <f t="shared" si="10"/>
        <v>0</v>
      </c>
      <c r="J21" s="398">
        <v>0</v>
      </c>
      <c r="K21" s="398">
        <v>0</v>
      </c>
      <c r="L21" s="398">
        <v>0</v>
      </c>
      <c r="M21" s="398">
        <v>0</v>
      </c>
      <c r="N21" s="398">
        <v>0</v>
      </c>
      <c r="O21" s="398">
        <v>0</v>
      </c>
      <c r="P21" s="398">
        <v>0</v>
      </c>
      <c r="Q21" s="392">
        <f t="shared" si="19"/>
        <v>0</v>
      </c>
    </row>
    <row r="22" spans="2:17" ht="13.8">
      <c r="B22" s="396" t="s">
        <v>729</v>
      </c>
      <c r="C22" s="397">
        <v>54442496.136762008</v>
      </c>
      <c r="D22" s="397">
        <v>116959.20409400016</v>
      </c>
      <c r="E22" s="397">
        <v>0</v>
      </c>
      <c r="F22" s="397">
        <v>2699800</v>
      </c>
      <c r="G22" s="397">
        <v>2855196.2112187566</v>
      </c>
      <c r="H22" s="394">
        <v>1.4</v>
      </c>
      <c r="I22" s="395">
        <f t="shared" si="10"/>
        <v>7776994.6957062585</v>
      </c>
      <c r="J22" s="397">
        <v>0</v>
      </c>
      <c r="K22" s="397">
        <v>7776994.6957062585</v>
      </c>
      <c r="L22" s="397">
        <v>0</v>
      </c>
      <c r="M22" s="397">
        <v>0</v>
      </c>
      <c r="N22" s="397">
        <v>0</v>
      </c>
      <c r="O22" s="398">
        <v>0</v>
      </c>
      <c r="P22" s="398">
        <v>0</v>
      </c>
      <c r="Q22" s="392">
        <f t="shared" ref="Q22" si="20">IF(Q23&gt;0,Q23,IF(Q24&gt;0,Q24,IF(Q25&gt;0,Q25,0)))</f>
        <v>1555398.9391412518</v>
      </c>
    </row>
    <row r="23" spans="2:17" ht="14.4">
      <c r="B23" s="399" t="s">
        <v>724</v>
      </c>
      <c r="C23" s="397">
        <v>54442496.136762008</v>
      </c>
      <c r="D23" s="397">
        <v>116959.20409400016</v>
      </c>
      <c r="E23" s="397">
        <v>0</v>
      </c>
      <c r="F23" s="397">
        <v>2699800</v>
      </c>
      <c r="G23" s="397">
        <v>2855196.2112187566</v>
      </c>
      <c r="H23" s="394">
        <v>1.4</v>
      </c>
      <c r="I23" s="395">
        <f t="shared" si="10"/>
        <v>7776994.6957062585</v>
      </c>
      <c r="J23" s="397">
        <v>0</v>
      </c>
      <c r="K23" s="397">
        <v>7776994.6957062585</v>
      </c>
      <c r="L23" s="397">
        <v>0</v>
      </c>
      <c r="M23" s="397">
        <v>0</v>
      </c>
      <c r="N23" s="397"/>
      <c r="O23" s="398">
        <v>0</v>
      </c>
      <c r="P23" s="398">
        <v>0</v>
      </c>
      <c r="Q23" s="392">
        <f>SUMPRODUCT($J$5:$P$5,J23:P23)</f>
        <v>1555398.9391412518</v>
      </c>
    </row>
    <row r="24" spans="2:17" ht="14.4">
      <c r="B24" s="399" t="s">
        <v>725</v>
      </c>
      <c r="C24" s="397">
        <v>0</v>
      </c>
      <c r="D24" s="397">
        <v>0</v>
      </c>
      <c r="E24" s="397">
        <v>0</v>
      </c>
      <c r="F24" s="397">
        <v>0</v>
      </c>
      <c r="G24" s="397">
        <v>0</v>
      </c>
      <c r="H24" s="394">
        <v>1.4</v>
      </c>
      <c r="I24" s="395">
        <f t="shared" si="10"/>
        <v>0</v>
      </c>
      <c r="J24" s="398">
        <v>0</v>
      </c>
      <c r="K24" s="398">
        <v>0</v>
      </c>
      <c r="L24" s="398">
        <v>0</v>
      </c>
      <c r="M24" s="398">
        <v>0</v>
      </c>
      <c r="N24" s="398">
        <v>0</v>
      </c>
      <c r="O24" s="398">
        <v>0</v>
      </c>
      <c r="P24" s="398">
        <v>0</v>
      </c>
      <c r="Q24" s="392">
        <f t="shared" ref="Q24:Q25" si="21">SUMPRODUCT($J$5:$P$5,J24:P24)</f>
        <v>0</v>
      </c>
    </row>
    <row r="25" spans="2:17" ht="14.4">
      <c r="B25" s="399" t="s">
        <v>732</v>
      </c>
      <c r="C25" s="397">
        <v>0</v>
      </c>
      <c r="D25" s="397">
        <v>0</v>
      </c>
      <c r="E25" s="397">
        <v>0</v>
      </c>
      <c r="F25" s="397">
        <v>0</v>
      </c>
      <c r="G25" s="397">
        <v>0</v>
      </c>
      <c r="H25" s="394">
        <v>1.4</v>
      </c>
      <c r="I25" s="395">
        <f t="shared" si="10"/>
        <v>0</v>
      </c>
      <c r="J25" s="398">
        <v>0</v>
      </c>
      <c r="K25" s="398">
        <v>0</v>
      </c>
      <c r="L25" s="398">
        <v>0</v>
      </c>
      <c r="M25" s="398">
        <v>0</v>
      </c>
      <c r="N25" s="398">
        <v>0</v>
      </c>
      <c r="O25" s="398">
        <v>0</v>
      </c>
      <c r="P25" s="398">
        <v>0</v>
      </c>
      <c r="Q25" s="392">
        <f t="shared" si="21"/>
        <v>0</v>
      </c>
    </row>
    <row r="26" spans="2:17" ht="13.8">
      <c r="B26" s="396" t="s">
        <v>730</v>
      </c>
      <c r="C26" s="397">
        <v>0</v>
      </c>
      <c r="D26" s="397">
        <v>0</v>
      </c>
      <c r="E26" s="397">
        <v>0</v>
      </c>
      <c r="F26" s="397">
        <v>0</v>
      </c>
      <c r="G26" s="397">
        <v>0</v>
      </c>
      <c r="H26" s="394">
        <v>1.4</v>
      </c>
      <c r="I26" s="395">
        <f t="shared" si="10"/>
        <v>0</v>
      </c>
      <c r="J26" s="398">
        <v>0</v>
      </c>
      <c r="K26" s="398">
        <v>0</v>
      </c>
      <c r="L26" s="398">
        <v>0</v>
      </c>
      <c r="M26" s="398">
        <v>0</v>
      </c>
      <c r="N26" s="398">
        <v>0</v>
      </c>
      <c r="O26" s="398">
        <v>0</v>
      </c>
      <c r="P26" s="398">
        <v>0</v>
      </c>
      <c r="Q26" s="392">
        <f t="shared" ref="Q26" si="22">IF(Q27&gt;0,Q27,IF(Q28&gt;0,Q28,IF(Q29&gt;0,Q29,0)))</f>
        <v>0</v>
      </c>
    </row>
    <row r="27" spans="2:17" ht="14.4">
      <c r="B27" s="399" t="s">
        <v>724</v>
      </c>
      <c r="C27" s="397">
        <v>0</v>
      </c>
      <c r="D27" s="397">
        <v>0</v>
      </c>
      <c r="E27" s="397">
        <v>0</v>
      </c>
      <c r="F27" s="397">
        <v>0</v>
      </c>
      <c r="G27" s="397">
        <v>0</v>
      </c>
      <c r="H27" s="394">
        <v>1.4</v>
      </c>
      <c r="I27" s="395">
        <f t="shared" si="10"/>
        <v>0</v>
      </c>
      <c r="J27" s="398">
        <v>0</v>
      </c>
      <c r="K27" s="398">
        <v>0</v>
      </c>
      <c r="L27" s="398">
        <v>0</v>
      </c>
      <c r="M27" s="398">
        <v>0</v>
      </c>
      <c r="N27" s="398">
        <v>0</v>
      </c>
      <c r="O27" s="398">
        <v>0</v>
      </c>
      <c r="P27" s="398">
        <v>0</v>
      </c>
      <c r="Q27" s="392">
        <f>SUMPRODUCT($J$5:$P$5,J27:P27)</f>
        <v>0</v>
      </c>
    </row>
    <row r="28" spans="2:17" ht="14.4">
      <c r="B28" s="399" t="s">
        <v>725</v>
      </c>
      <c r="C28" s="397">
        <v>0</v>
      </c>
      <c r="D28" s="397">
        <v>0</v>
      </c>
      <c r="E28" s="397">
        <v>0</v>
      </c>
      <c r="F28" s="397">
        <v>0</v>
      </c>
      <c r="G28" s="397">
        <v>0</v>
      </c>
      <c r="H28" s="394">
        <v>1.4</v>
      </c>
      <c r="I28" s="395">
        <f t="shared" si="10"/>
        <v>0</v>
      </c>
      <c r="J28" s="398">
        <v>0</v>
      </c>
      <c r="K28" s="398">
        <v>0</v>
      </c>
      <c r="L28" s="398">
        <v>0</v>
      </c>
      <c r="M28" s="398">
        <v>0</v>
      </c>
      <c r="N28" s="398">
        <v>0</v>
      </c>
      <c r="O28" s="398">
        <v>0</v>
      </c>
      <c r="P28" s="398">
        <v>0</v>
      </c>
      <c r="Q28" s="392">
        <f t="shared" ref="Q28:Q29" si="23">SUMPRODUCT($J$5:$P$5,J28:P28)</f>
        <v>0</v>
      </c>
    </row>
    <row r="29" spans="2:17" ht="14.4">
      <c r="B29" s="399" t="s">
        <v>732</v>
      </c>
      <c r="C29" s="397">
        <v>0</v>
      </c>
      <c r="D29" s="397">
        <v>0</v>
      </c>
      <c r="E29" s="397">
        <v>0</v>
      </c>
      <c r="F29" s="397">
        <v>0</v>
      </c>
      <c r="G29" s="397">
        <v>0</v>
      </c>
      <c r="H29" s="394">
        <v>1.4</v>
      </c>
      <c r="I29" s="395">
        <f t="shared" si="10"/>
        <v>0</v>
      </c>
      <c r="J29" s="398">
        <v>0</v>
      </c>
      <c r="K29" s="398">
        <v>0</v>
      </c>
      <c r="L29" s="398">
        <v>0</v>
      </c>
      <c r="M29" s="398">
        <v>0</v>
      </c>
      <c r="N29" s="398">
        <v>0</v>
      </c>
      <c r="O29" s="398">
        <v>0</v>
      </c>
      <c r="P29" s="398">
        <v>0</v>
      </c>
      <c r="Q29" s="392">
        <f t="shared" si="23"/>
        <v>0</v>
      </c>
    </row>
    <row r="30" spans="2:17" ht="13.8">
      <c r="B30" s="400" t="s">
        <v>731</v>
      </c>
      <c r="C30" s="397">
        <v>0</v>
      </c>
      <c r="D30" s="397">
        <v>0</v>
      </c>
      <c r="E30" s="397">
        <v>0</v>
      </c>
      <c r="F30" s="397">
        <v>0</v>
      </c>
      <c r="G30" s="397">
        <v>0</v>
      </c>
      <c r="H30" s="394">
        <v>1.4</v>
      </c>
      <c r="I30" s="395">
        <f t="shared" si="10"/>
        <v>0</v>
      </c>
      <c r="J30" s="398">
        <v>0</v>
      </c>
      <c r="K30" s="398">
        <v>0</v>
      </c>
      <c r="L30" s="398">
        <v>0</v>
      </c>
      <c r="M30" s="398">
        <v>0</v>
      </c>
      <c r="N30" s="398">
        <v>0</v>
      </c>
      <c r="O30" s="398">
        <v>0</v>
      </c>
      <c r="P30" s="398">
        <v>0</v>
      </c>
      <c r="Q30" s="392">
        <f t="shared" ref="Q30" si="24">IF(Q31&gt;0,Q31,IF(Q32&gt;0,Q32,IF(Q33&gt;0,Q33,0)))</f>
        <v>0</v>
      </c>
    </row>
    <row r="31" spans="2:17" ht="14.4">
      <c r="B31" s="399" t="s">
        <v>724</v>
      </c>
      <c r="C31" s="397">
        <v>0</v>
      </c>
      <c r="D31" s="397">
        <v>0</v>
      </c>
      <c r="E31" s="397">
        <v>0</v>
      </c>
      <c r="F31" s="397">
        <v>0</v>
      </c>
      <c r="G31" s="397">
        <v>0</v>
      </c>
      <c r="H31" s="394">
        <v>1.4</v>
      </c>
      <c r="I31" s="395">
        <f t="shared" si="10"/>
        <v>0</v>
      </c>
      <c r="J31" s="398">
        <v>0</v>
      </c>
      <c r="K31" s="398">
        <v>0</v>
      </c>
      <c r="L31" s="398">
        <v>0</v>
      </c>
      <c r="M31" s="398">
        <v>0</v>
      </c>
      <c r="N31" s="398">
        <v>0</v>
      </c>
      <c r="O31" s="398">
        <v>0</v>
      </c>
      <c r="P31" s="398">
        <v>0</v>
      </c>
      <c r="Q31" s="392">
        <f>SUMPRODUCT($J$5:$P$5,J31:P31)</f>
        <v>0</v>
      </c>
    </row>
    <row r="32" spans="2:17" ht="14.4">
      <c r="B32" s="399" t="s">
        <v>725</v>
      </c>
      <c r="C32" s="397">
        <v>0</v>
      </c>
      <c r="D32" s="397">
        <v>0</v>
      </c>
      <c r="E32" s="397">
        <v>0</v>
      </c>
      <c r="F32" s="397">
        <v>0</v>
      </c>
      <c r="G32" s="397">
        <v>0</v>
      </c>
      <c r="H32" s="394">
        <v>1.4</v>
      </c>
      <c r="I32" s="395">
        <f t="shared" si="10"/>
        <v>0</v>
      </c>
      <c r="J32" s="398">
        <v>0</v>
      </c>
      <c r="K32" s="398">
        <v>0</v>
      </c>
      <c r="L32" s="398">
        <v>0</v>
      </c>
      <c r="M32" s="398">
        <v>0</v>
      </c>
      <c r="N32" s="398">
        <v>0</v>
      </c>
      <c r="O32" s="398">
        <v>0</v>
      </c>
      <c r="P32" s="398">
        <v>0</v>
      </c>
      <c r="Q32" s="392">
        <f t="shared" ref="Q32:Q33" si="25">SUMPRODUCT($J$5:$P$5,J32:P32)</f>
        <v>0</v>
      </c>
    </row>
    <row r="33" spans="2:17" ht="14.4">
      <c r="B33" s="399" t="s">
        <v>732</v>
      </c>
      <c r="C33" s="397">
        <v>0</v>
      </c>
      <c r="D33" s="397">
        <v>0</v>
      </c>
      <c r="E33" s="397">
        <v>0</v>
      </c>
      <c r="F33" s="397">
        <v>0</v>
      </c>
      <c r="G33" s="397">
        <v>0</v>
      </c>
      <c r="H33" s="394">
        <v>1.4</v>
      </c>
      <c r="I33" s="395">
        <f t="shared" si="10"/>
        <v>0</v>
      </c>
      <c r="J33" s="398">
        <v>0</v>
      </c>
      <c r="K33" s="398">
        <v>0</v>
      </c>
      <c r="L33" s="398">
        <v>0</v>
      </c>
      <c r="M33" s="398">
        <v>0</v>
      </c>
      <c r="N33" s="398">
        <v>0</v>
      </c>
      <c r="O33" s="398">
        <v>0</v>
      </c>
      <c r="P33" s="398">
        <v>0</v>
      </c>
      <c r="Q33" s="392">
        <f t="shared" si="25"/>
        <v>0</v>
      </c>
    </row>
    <row r="34" spans="2:17" ht="13.8">
      <c r="B34" s="401" t="s">
        <v>64</v>
      </c>
      <c r="C34" s="402">
        <f>C6</f>
        <v>54442496.136762008</v>
      </c>
      <c r="D34" s="402">
        <f t="shared" ref="D34:G34" si="26">D6</f>
        <v>116959.20409400016</v>
      </c>
      <c r="E34" s="402">
        <f t="shared" si="26"/>
        <v>0</v>
      </c>
      <c r="F34" s="402">
        <f t="shared" si="26"/>
        <v>2699800</v>
      </c>
      <c r="G34" s="402">
        <f t="shared" si="26"/>
        <v>2855196.2112187566</v>
      </c>
      <c r="H34" s="394">
        <v>1.4</v>
      </c>
      <c r="I34" s="395">
        <f>(F34+G34)*H34</f>
        <v>7776994.6957062585</v>
      </c>
      <c r="J34" s="402">
        <f t="shared" ref="J34:Q34" si="27">J6</f>
        <v>0</v>
      </c>
      <c r="K34" s="402">
        <f t="shared" si="27"/>
        <v>7776994.6957062585</v>
      </c>
      <c r="L34" s="402">
        <f t="shared" si="27"/>
        <v>0</v>
      </c>
      <c r="M34" s="402">
        <f t="shared" si="27"/>
        <v>0</v>
      </c>
      <c r="N34" s="402">
        <f t="shared" si="27"/>
        <v>0</v>
      </c>
      <c r="O34" s="402">
        <f t="shared" si="27"/>
        <v>0</v>
      </c>
      <c r="P34" s="402">
        <f t="shared" si="27"/>
        <v>0</v>
      </c>
      <c r="Q34" s="402">
        <f t="shared" si="27"/>
        <v>1555398.9391412518</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9" zoomScaleNormal="89" workbookViewId="0">
      <pane xSplit="1" ySplit="5" topLeftCell="B6" activePane="bottomRight" state="frozen"/>
      <selection activeCell="G42" sqref="A22:G42"/>
      <selection pane="topRight" activeCell="G42" sqref="A22:G42"/>
      <selection pane="bottomLeft" activeCell="G42" sqref="A22:G42"/>
      <selection pane="bottomRight" activeCell="A3" sqref="A3"/>
    </sheetView>
  </sheetViews>
  <sheetFormatPr defaultColWidth="9.33203125" defaultRowHeight="13.2"/>
  <cols>
    <col min="1" max="1" width="9.5546875" style="3" bestFit="1" customWidth="1"/>
    <col min="2" max="2" width="86" style="3" customWidth="1"/>
    <col min="3" max="3" width="14.33203125" style="3" bestFit="1" customWidth="1"/>
    <col min="4" max="7" width="14.33203125" style="4" bestFit="1" customWidth="1"/>
    <col min="8" max="8" width="9.33203125" style="4" customWidth="1"/>
    <col min="9" max="12" width="9.33203125" style="4"/>
    <col min="13" max="13" width="6.6640625" style="4" customWidth="1"/>
    <col min="14" max="16384" width="9.33203125" style="4"/>
  </cols>
  <sheetData>
    <row r="1" spans="1:7">
      <c r="A1" s="2" t="s">
        <v>30</v>
      </c>
      <c r="B1" s="3" t="str">
        <f>'Info '!C2</f>
        <v>JSC Basisbank</v>
      </c>
    </row>
    <row r="2" spans="1:7">
      <c r="A2" s="2" t="s">
        <v>31</v>
      </c>
      <c r="B2" s="169">
        <v>46112</v>
      </c>
    </row>
    <row r="3" spans="1:7" ht="13.8" thickBot="1">
      <c r="A3" s="2"/>
    </row>
    <row r="4" spans="1:7" ht="15" customHeight="1" thickBot="1">
      <c r="A4" s="6" t="s">
        <v>93</v>
      </c>
      <c r="B4" s="7" t="s">
        <v>92</v>
      </c>
      <c r="C4" s="7"/>
      <c r="D4" s="705" t="s">
        <v>661</v>
      </c>
      <c r="E4" s="706"/>
      <c r="F4" s="706"/>
      <c r="G4" s="707"/>
    </row>
    <row r="5" spans="1:7">
      <c r="A5" s="8" t="s">
        <v>6</v>
      </c>
      <c r="B5" s="9"/>
      <c r="C5" s="167" t="str">
        <f>INT((MONTH($B$2))/3)&amp;"Q"&amp;"-"&amp;YEAR($B$2)</f>
        <v>1Q-2026</v>
      </c>
      <c r="D5" s="167" t="str">
        <f>IF(INT(MONTH($B$2))=3, "4"&amp;"Q"&amp;"-"&amp;YEAR($B$2)-1, IF(INT(MONTH($B$2))=6, "1"&amp;"Q"&amp;"-"&amp;YEAR($B$2), IF(INT(MONTH($B$2))=9, "2"&amp;"Q"&amp;"-"&amp;YEAR($B$2),IF(INT(MONTH($B$2))=12, "3"&amp;"Q"&amp;"-"&amp;YEAR($B$2), 0))))</f>
        <v>4Q-2025</v>
      </c>
      <c r="E5" s="167" t="str">
        <f>IF(INT(MONTH($B$2))=3, "3"&amp;"Q"&amp;"-"&amp;YEAR($B$2)-1, IF(INT(MONTH($B$2))=6, "4"&amp;"Q"&amp;"-"&amp;YEAR($B$2)-1, IF(INT(MONTH($B$2))=9, "1"&amp;"Q"&amp;"-"&amp;YEAR($B$2),IF(INT(MONTH($B$2))=12, "2"&amp;"Q"&amp;"-"&amp;YEAR($B$2), 0))))</f>
        <v>3Q-2025</v>
      </c>
      <c r="F5" s="167" t="str">
        <f>IF(INT(MONTH($B$2))=3, "2"&amp;"Q"&amp;"-"&amp;YEAR($B$2)-1, IF(INT(MONTH($B$2))=6, "3"&amp;"Q"&amp;"-"&amp;YEAR($B$2)-1, IF(INT(MONTH($B$2))=9, "4"&amp;"Q"&amp;"-"&amp;YEAR($B$2)-1,IF(INT(MONTH($B$2))=12, "1"&amp;"Q"&amp;"-"&amp;YEAR($B$2), 0))))</f>
        <v>2Q-2025</v>
      </c>
      <c r="G5" s="168" t="str">
        <f>IF(INT(MONTH($B$2))=3, "1"&amp;"Q"&amp;"-"&amp;YEAR($B$2)-1, IF(INT(MONTH($B$2))=6, "2"&amp;"Q"&amp;"-"&amp;YEAR($B$2)-1, IF(INT(MONTH($B$2))=9, "3"&amp;"Q"&amp;"-"&amp;YEAR($B$2)-1,IF(INT(MONTH($B$2))=12, "4"&amp;"Q"&amp;"-"&amp;YEAR($B$2)-1, 0))))</f>
        <v>1Q-2025</v>
      </c>
    </row>
    <row r="6" spans="1:7">
      <c r="B6" s="103" t="s">
        <v>91</v>
      </c>
      <c r="C6" s="170"/>
      <c r="D6" s="170"/>
      <c r="E6" s="170"/>
      <c r="F6" s="170"/>
      <c r="G6" s="171"/>
    </row>
    <row r="7" spans="1:7">
      <c r="A7" s="10"/>
      <c r="B7" s="104" t="s">
        <v>89</v>
      </c>
      <c r="C7" s="170"/>
      <c r="D7" s="170"/>
      <c r="E7" s="170"/>
      <c r="F7" s="170"/>
      <c r="G7" s="171"/>
    </row>
    <row r="8" spans="1:7">
      <c r="A8" s="8">
        <v>1</v>
      </c>
      <c r="B8" s="11" t="s">
        <v>327</v>
      </c>
      <c r="C8" s="12">
        <v>679522285.37000012</v>
      </c>
      <c r="D8" s="13">
        <v>651840367</v>
      </c>
      <c r="E8" s="13">
        <v>621275283</v>
      </c>
      <c r="F8" s="13">
        <v>593988940</v>
      </c>
      <c r="G8" s="14">
        <v>594772798</v>
      </c>
    </row>
    <row r="9" spans="1:7">
      <c r="A9" s="8">
        <v>2</v>
      </c>
      <c r="B9" s="11" t="s">
        <v>328</v>
      </c>
      <c r="C9" s="12">
        <v>679522285.37000012</v>
      </c>
      <c r="D9" s="13">
        <v>651840367</v>
      </c>
      <c r="E9" s="13">
        <v>621275283</v>
      </c>
      <c r="F9" s="13">
        <v>593988940</v>
      </c>
      <c r="G9" s="14">
        <v>594772798</v>
      </c>
    </row>
    <row r="10" spans="1:7">
      <c r="A10" s="8">
        <v>3</v>
      </c>
      <c r="B10" s="11" t="s">
        <v>142</v>
      </c>
      <c r="C10" s="12">
        <v>841932651.2900002</v>
      </c>
      <c r="D10" s="13">
        <v>821179853</v>
      </c>
      <c r="E10" s="13">
        <v>764005183</v>
      </c>
      <c r="F10" s="13">
        <v>725435305</v>
      </c>
      <c r="G10" s="14">
        <v>729708655</v>
      </c>
    </row>
    <row r="11" spans="1:7">
      <c r="A11" s="8">
        <v>4</v>
      </c>
      <c r="B11" s="11" t="s">
        <v>330</v>
      </c>
      <c r="C11" s="12">
        <v>536090780.60482258</v>
      </c>
      <c r="D11" s="13">
        <v>525138371</v>
      </c>
      <c r="E11" s="13">
        <v>488195667</v>
      </c>
      <c r="F11" s="13">
        <v>475458852</v>
      </c>
      <c r="G11" s="14">
        <v>456655092</v>
      </c>
    </row>
    <row r="12" spans="1:7">
      <c r="A12" s="8">
        <v>5</v>
      </c>
      <c r="B12" s="11" t="s">
        <v>331</v>
      </c>
      <c r="C12" s="12">
        <v>636643657.48209274</v>
      </c>
      <c r="D12" s="13">
        <v>624880800</v>
      </c>
      <c r="E12" s="13">
        <v>582881261</v>
      </c>
      <c r="F12" s="13">
        <v>567487106</v>
      </c>
      <c r="G12" s="14">
        <v>544377831</v>
      </c>
    </row>
    <row r="13" spans="1:7">
      <c r="A13" s="8">
        <v>6</v>
      </c>
      <c r="B13" s="11" t="s">
        <v>329</v>
      </c>
      <c r="C13" s="12">
        <v>770019429.05032969</v>
      </c>
      <c r="D13" s="13">
        <v>757184096</v>
      </c>
      <c r="E13" s="13">
        <v>708482773</v>
      </c>
      <c r="F13" s="13">
        <v>689582344</v>
      </c>
      <c r="G13" s="14">
        <v>660764770</v>
      </c>
    </row>
    <row r="14" spans="1:7">
      <c r="A14" s="10"/>
      <c r="B14" s="103" t="s">
        <v>333</v>
      </c>
      <c r="C14" s="170"/>
      <c r="D14" s="170"/>
      <c r="E14" s="170"/>
      <c r="F14" s="170"/>
      <c r="G14" s="171"/>
    </row>
    <row r="15" spans="1:7" ht="15" customHeight="1">
      <c r="A15" s="8">
        <v>7</v>
      </c>
      <c r="B15" s="11" t="s">
        <v>332</v>
      </c>
      <c r="C15" s="154">
        <v>4063547572.9495821</v>
      </c>
      <c r="D15" s="13">
        <v>4040382097</v>
      </c>
      <c r="E15" s="13">
        <v>3857772786</v>
      </c>
      <c r="F15" s="13">
        <v>3820635649</v>
      </c>
      <c r="G15" s="14">
        <v>3656842811</v>
      </c>
    </row>
    <row r="16" spans="1:7">
      <c r="A16" s="10"/>
      <c r="B16" s="103" t="s">
        <v>334</v>
      </c>
      <c r="C16" s="170"/>
      <c r="D16" s="170"/>
      <c r="E16" s="170"/>
      <c r="F16" s="170"/>
      <c r="G16" s="171"/>
    </row>
    <row r="17" spans="1:8">
      <c r="A17" s="8"/>
      <c r="B17" s="104" t="s">
        <v>711</v>
      </c>
      <c r="C17" s="155"/>
      <c r="D17" s="13"/>
      <c r="E17" s="13"/>
      <c r="F17" s="13"/>
      <c r="G17" s="14"/>
    </row>
    <row r="18" spans="1:8">
      <c r="A18" s="8">
        <v>8</v>
      </c>
      <c r="B18" s="11" t="s">
        <v>327</v>
      </c>
      <c r="C18" s="229">
        <v>0.16722390304803531</v>
      </c>
      <c r="D18" s="230">
        <v>0.161</v>
      </c>
      <c r="E18" s="230">
        <v>0.161</v>
      </c>
      <c r="F18" s="230">
        <v>0.155</v>
      </c>
      <c r="G18" s="231">
        <v>0.16300000000000001</v>
      </c>
    </row>
    <row r="19" spans="1:8" ht="15" customHeight="1">
      <c r="A19" s="8">
        <v>9</v>
      </c>
      <c r="B19" s="11" t="s">
        <v>328</v>
      </c>
      <c r="C19" s="229">
        <v>0.16722390304803531</v>
      </c>
      <c r="D19" s="230">
        <v>0.161</v>
      </c>
      <c r="E19" s="230">
        <v>0.161</v>
      </c>
      <c r="F19" s="230">
        <v>0.155</v>
      </c>
      <c r="G19" s="231">
        <v>0.16300000000000001</v>
      </c>
    </row>
    <row r="20" spans="1:8">
      <c r="A20" s="8">
        <v>10</v>
      </c>
      <c r="B20" s="11" t="s">
        <v>142</v>
      </c>
      <c r="C20" s="229">
        <v>0.20719153305712915</v>
      </c>
      <c r="D20" s="230">
        <v>0.20300000000000001</v>
      </c>
      <c r="E20" s="230">
        <v>0.19800000000000001</v>
      </c>
      <c r="F20" s="230">
        <v>0.19</v>
      </c>
      <c r="G20" s="231">
        <v>0.2</v>
      </c>
    </row>
    <row r="21" spans="1:8">
      <c r="A21" s="8">
        <v>11</v>
      </c>
      <c r="B21" s="11" t="s">
        <v>330</v>
      </c>
      <c r="C21" s="229">
        <v>0.13192678834954397</v>
      </c>
      <c r="D21" s="230">
        <v>0.13</v>
      </c>
      <c r="E21" s="230">
        <v>0.127</v>
      </c>
      <c r="F21" s="230">
        <v>0.124</v>
      </c>
      <c r="G21" s="231">
        <v>0.125</v>
      </c>
    </row>
    <row r="22" spans="1:8">
      <c r="A22" s="8">
        <v>12</v>
      </c>
      <c r="B22" s="11" t="s">
        <v>331</v>
      </c>
      <c r="C22" s="229">
        <v>0.15667188486241251</v>
      </c>
      <c r="D22" s="230">
        <v>0.155</v>
      </c>
      <c r="E22" s="230">
        <v>0.151</v>
      </c>
      <c r="F22" s="230">
        <v>0.14899999999999999</v>
      </c>
      <c r="G22" s="231">
        <v>0.14899999999999999</v>
      </c>
    </row>
    <row r="23" spans="1:8">
      <c r="A23" s="8">
        <v>13</v>
      </c>
      <c r="B23" s="11" t="s">
        <v>329</v>
      </c>
      <c r="C23" s="229">
        <v>0.18949438027408166</v>
      </c>
      <c r="D23" s="230">
        <v>0.187</v>
      </c>
      <c r="E23" s="230">
        <v>0.184</v>
      </c>
      <c r="F23" s="230">
        <v>0.18</v>
      </c>
      <c r="G23" s="231">
        <v>0.18099999999999999</v>
      </c>
    </row>
    <row r="24" spans="1:8">
      <c r="A24" s="232"/>
      <c r="B24" s="103" t="s">
        <v>696</v>
      </c>
      <c r="C24" s="170"/>
      <c r="D24" s="170"/>
      <c r="E24" s="170"/>
      <c r="F24" s="170"/>
      <c r="G24" s="171"/>
    </row>
    <row r="25" spans="1:8" ht="26.4">
      <c r="A25" s="8">
        <v>14</v>
      </c>
      <c r="B25" s="11" t="s">
        <v>697</v>
      </c>
      <c r="C25" s="154"/>
      <c r="D25" s="13"/>
      <c r="E25" s="13"/>
      <c r="F25" s="13"/>
      <c r="G25" s="14"/>
      <c r="H25" s="576"/>
    </row>
    <row r="26" spans="1:8">
      <c r="A26" s="10"/>
      <c r="B26" s="103" t="s">
        <v>88</v>
      </c>
      <c r="C26" s="170"/>
      <c r="D26" s="170"/>
      <c r="E26" s="170"/>
      <c r="F26" s="170"/>
      <c r="G26" s="171"/>
    </row>
    <row r="27" spans="1:8" ht="15" customHeight="1">
      <c r="A27" s="172">
        <v>15</v>
      </c>
      <c r="B27" s="11" t="s">
        <v>87</v>
      </c>
      <c r="C27" s="229">
        <v>9.1177119308934754E-2</v>
      </c>
      <c r="D27" s="230">
        <v>9.6000000000000002E-2</v>
      </c>
      <c r="E27" s="230">
        <v>9.6000000000000002E-2</v>
      </c>
      <c r="F27" s="230">
        <v>9.5000000000000001E-2</v>
      </c>
      <c r="G27" s="231">
        <v>9.5000000000000001E-2</v>
      </c>
    </row>
    <row r="28" spans="1:8">
      <c r="A28" s="172">
        <v>16</v>
      </c>
      <c r="B28" s="11" t="s">
        <v>86</v>
      </c>
      <c r="C28" s="229">
        <v>5.3081206633179473E-2</v>
      </c>
      <c r="D28" s="230">
        <v>5.3999999999999999E-2</v>
      </c>
      <c r="E28" s="230">
        <v>5.2999999999999999E-2</v>
      </c>
      <c r="F28" s="230">
        <v>5.3999999999999999E-2</v>
      </c>
      <c r="G28" s="231">
        <v>5.3999999999999999E-2</v>
      </c>
    </row>
    <row r="29" spans="1:8">
      <c r="A29" s="172">
        <v>17</v>
      </c>
      <c r="B29" s="11" t="s">
        <v>85</v>
      </c>
      <c r="C29" s="229">
        <v>2.6991101499241211E-2</v>
      </c>
      <c r="D29" s="230">
        <v>0.03</v>
      </c>
      <c r="E29" s="230">
        <v>0.03</v>
      </c>
      <c r="F29" s="230">
        <v>2.9000000000000001E-2</v>
      </c>
      <c r="G29" s="231">
        <v>2.7E-2</v>
      </c>
    </row>
    <row r="30" spans="1:8">
      <c r="A30" s="172">
        <v>18</v>
      </c>
      <c r="B30" s="11" t="s">
        <v>84</v>
      </c>
      <c r="C30" s="229">
        <v>3.8095912675755274E-2</v>
      </c>
      <c r="D30" s="230">
        <v>4.2000000000000003E-2</v>
      </c>
      <c r="E30" s="230">
        <v>4.2999999999999997E-2</v>
      </c>
      <c r="F30" s="230">
        <v>4.2000000000000003E-2</v>
      </c>
      <c r="G30" s="231">
        <v>4.1000000000000002E-2</v>
      </c>
    </row>
    <row r="31" spans="1:8">
      <c r="A31" s="172">
        <v>19</v>
      </c>
      <c r="B31" s="11" t="s">
        <v>154</v>
      </c>
      <c r="C31" s="229">
        <v>2.2563607200760439E-2</v>
      </c>
      <c r="D31" s="230">
        <v>2.5999999999999999E-2</v>
      </c>
      <c r="E31" s="230">
        <v>2.5000000000000001E-2</v>
      </c>
      <c r="F31" s="230">
        <v>2.5000000000000001E-2</v>
      </c>
      <c r="G31" s="231">
        <v>2.3E-2</v>
      </c>
    </row>
    <row r="32" spans="1:8">
      <c r="A32" s="172">
        <v>20</v>
      </c>
      <c r="B32" s="11" t="s">
        <v>155</v>
      </c>
      <c r="C32" s="229">
        <v>0.16072236741393325</v>
      </c>
      <c r="D32" s="230">
        <v>0.17299999999999999</v>
      </c>
      <c r="E32" s="230">
        <v>0.16800000000000001</v>
      </c>
      <c r="F32" s="230">
        <v>0.16500000000000001</v>
      </c>
      <c r="G32" s="231">
        <v>0.151</v>
      </c>
    </row>
    <row r="33" spans="1:7">
      <c r="A33" s="10"/>
      <c r="B33" s="103" t="s">
        <v>216</v>
      </c>
      <c r="C33" s="170"/>
      <c r="D33" s="170"/>
      <c r="E33" s="170"/>
      <c r="F33" s="170"/>
      <c r="G33" s="171"/>
    </row>
    <row r="34" spans="1:7">
      <c r="A34" s="172">
        <v>21</v>
      </c>
      <c r="B34" s="11" t="s">
        <v>83</v>
      </c>
      <c r="C34" s="229">
        <v>3.0209650767387807E-2</v>
      </c>
      <c r="D34" s="230">
        <v>3.2000000000000001E-2</v>
      </c>
      <c r="E34" s="230">
        <v>2.9000000000000001E-2</v>
      </c>
      <c r="F34" s="230">
        <v>3.2000000000000001E-2</v>
      </c>
      <c r="G34" s="231">
        <v>3.3000000000000002E-2</v>
      </c>
    </row>
    <row r="35" spans="1:7" ht="15" customHeight="1">
      <c r="A35" s="172">
        <v>22</v>
      </c>
      <c r="B35" s="11" t="s">
        <v>670</v>
      </c>
      <c r="C35" s="229">
        <v>8.5125655067922312E-3</v>
      </c>
      <c r="D35" s="230">
        <v>8.9999999999999993E-3</v>
      </c>
      <c r="E35" s="230">
        <v>1.0999999999999999E-2</v>
      </c>
      <c r="F35" s="230">
        <v>1.2E-2</v>
      </c>
      <c r="G35" s="231">
        <v>1.2E-2</v>
      </c>
    </row>
    <row r="36" spans="1:7">
      <c r="A36" s="172">
        <v>23</v>
      </c>
      <c r="B36" s="11" t="s">
        <v>82</v>
      </c>
      <c r="C36" s="229">
        <v>0.47141447920775115</v>
      </c>
      <c r="D36" s="230">
        <v>0.49299999999999999</v>
      </c>
      <c r="E36" s="230">
        <v>0.49399999999999999</v>
      </c>
      <c r="F36" s="230">
        <v>0.49199999999999999</v>
      </c>
      <c r="G36" s="231">
        <v>0.48699999999999999</v>
      </c>
    </row>
    <row r="37" spans="1:7" ht="15" customHeight="1">
      <c r="A37" s="172">
        <v>24</v>
      </c>
      <c r="B37" s="11" t="s">
        <v>81</v>
      </c>
      <c r="C37" s="229">
        <v>0.4661903597314086</v>
      </c>
      <c r="D37" s="230">
        <v>0.47599999999999998</v>
      </c>
      <c r="E37" s="230">
        <v>0.47299999999999998</v>
      </c>
      <c r="F37" s="230">
        <v>0.48099999999999998</v>
      </c>
      <c r="G37" s="231">
        <v>0.46100000000000002</v>
      </c>
    </row>
    <row r="38" spans="1:7">
      <c r="A38" s="172">
        <v>25</v>
      </c>
      <c r="B38" s="11" t="s">
        <v>80</v>
      </c>
      <c r="C38" s="229">
        <v>8.1421518376731505E-2</v>
      </c>
      <c r="D38" s="230">
        <v>0.155</v>
      </c>
      <c r="E38" s="230">
        <v>0.06</v>
      </c>
      <c r="F38" s="230">
        <v>3.2000000000000001E-2</v>
      </c>
      <c r="G38" s="231">
        <v>1.9E-2</v>
      </c>
    </row>
    <row r="39" spans="1:7" ht="15" customHeight="1">
      <c r="A39" s="10"/>
      <c r="B39" s="103" t="s">
        <v>217</v>
      </c>
      <c r="C39" s="170"/>
      <c r="D39" s="170"/>
      <c r="E39" s="170"/>
      <c r="F39" s="170"/>
      <c r="G39" s="171"/>
    </row>
    <row r="40" spans="1:7" ht="15" customHeight="1">
      <c r="A40" s="172">
        <v>26</v>
      </c>
      <c r="B40" s="11" t="s">
        <v>79</v>
      </c>
      <c r="C40" s="229">
        <v>0.30222809837998649</v>
      </c>
      <c r="D40" s="230">
        <v>0.28000000000000003</v>
      </c>
      <c r="E40" s="230">
        <v>0.27400000000000002</v>
      </c>
      <c r="F40" s="230">
        <v>0.24399999999999999</v>
      </c>
      <c r="G40" s="231">
        <v>0.186</v>
      </c>
    </row>
    <row r="41" spans="1:7" ht="15" customHeight="1">
      <c r="A41" s="172">
        <v>27</v>
      </c>
      <c r="B41" s="11" t="s">
        <v>78</v>
      </c>
      <c r="C41" s="229">
        <v>0.55270917731246183</v>
      </c>
      <c r="D41" s="230">
        <v>0.56799999999999995</v>
      </c>
      <c r="E41" s="230">
        <v>0.57299999999999995</v>
      </c>
      <c r="F41" s="230">
        <v>0.57199999999999995</v>
      </c>
      <c r="G41" s="231">
        <v>0.55300000000000005</v>
      </c>
    </row>
    <row r="42" spans="1:7" ht="15" customHeight="1">
      <c r="A42" s="172">
        <v>28</v>
      </c>
      <c r="B42" s="11" t="s">
        <v>77</v>
      </c>
      <c r="C42" s="229">
        <v>0.24360058513189167</v>
      </c>
      <c r="D42" s="230">
        <v>0.216</v>
      </c>
      <c r="E42" s="230">
        <v>0.216</v>
      </c>
      <c r="F42" s="230">
        <v>0.23</v>
      </c>
      <c r="G42" s="231">
        <v>0.17299999999999999</v>
      </c>
    </row>
    <row r="43" spans="1:7" ht="15" customHeight="1">
      <c r="A43" s="173"/>
      <c r="B43" s="103" t="s">
        <v>258</v>
      </c>
      <c r="C43" s="170"/>
      <c r="D43" s="170"/>
      <c r="E43" s="170"/>
      <c r="F43" s="170"/>
      <c r="G43" s="171"/>
    </row>
    <row r="44" spans="1:7">
      <c r="A44" s="172">
        <v>29</v>
      </c>
      <c r="B44" s="11" t="s">
        <v>241</v>
      </c>
      <c r="C44" s="15">
        <v>1425618755.706444</v>
      </c>
      <c r="D44" s="16">
        <v>1299107707</v>
      </c>
      <c r="E44" s="16">
        <v>1046753317</v>
      </c>
      <c r="F44" s="16">
        <v>830751289</v>
      </c>
      <c r="G44" s="17">
        <v>756423122</v>
      </c>
    </row>
    <row r="45" spans="1:7" ht="15" customHeight="1">
      <c r="A45" s="172">
        <v>30</v>
      </c>
      <c r="B45" s="11" t="s">
        <v>253</v>
      </c>
      <c r="C45" s="15">
        <v>775945283.57985818</v>
      </c>
      <c r="D45" s="16">
        <v>580953739</v>
      </c>
      <c r="E45" s="16">
        <v>492162811</v>
      </c>
      <c r="F45" s="16">
        <v>448879613</v>
      </c>
      <c r="G45" s="17">
        <v>346144450</v>
      </c>
    </row>
    <row r="46" spans="1:7" ht="15" customHeight="1">
      <c r="A46" s="175">
        <v>31</v>
      </c>
      <c r="B46" s="176" t="s">
        <v>242</v>
      </c>
      <c r="C46" s="233">
        <v>1.8470533806831879</v>
      </c>
      <c r="D46" s="234">
        <v>2.2360000000000002</v>
      </c>
      <c r="E46" s="234">
        <v>2.1419999999999999</v>
      </c>
      <c r="F46" s="234">
        <v>1.851</v>
      </c>
      <c r="G46" s="235">
        <v>2.1850000000000001</v>
      </c>
    </row>
    <row r="47" spans="1:7" ht="15" customHeight="1">
      <c r="A47" s="175"/>
      <c r="B47" s="103" t="s">
        <v>337</v>
      </c>
      <c r="C47" s="177"/>
      <c r="D47" s="178"/>
      <c r="E47" s="178"/>
      <c r="F47" s="178"/>
      <c r="G47" s="179"/>
    </row>
    <row r="48" spans="1:7" ht="15" customHeight="1">
      <c r="A48" s="175">
        <v>32</v>
      </c>
      <c r="B48" s="176" t="s">
        <v>344</v>
      </c>
      <c r="C48" s="177">
        <v>3680258548.4254999</v>
      </c>
      <c r="D48" s="178">
        <v>3500865649</v>
      </c>
      <c r="E48" s="178">
        <v>3174929303</v>
      </c>
      <c r="F48" s="178">
        <v>3022505202</v>
      </c>
      <c r="G48" s="179">
        <v>2899896694</v>
      </c>
    </row>
    <row r="49" spans="1:7" ht="15" customHeight="1">
      <c r="A49" s="175">
        <v>33</v>
      </c>
      <c r="B49" s="176" t="s">
        <v>359</v>
      </c>
      <c r="C49" s="177">
        <v>2624945946.1119571</v>
      </c>
      <c r="D49" s="178">
        <v>2609834858</v>
      </c>
      <c r="E49" s="178">
        <v>2398164031</v>
      </c>
      <c r="F49" s="178">
        <v>2366748006</v>
      </c>
      <c r="G49" s="179">
        <v>2365710758</v>
      </c>
    </row>
    <row r="50" spans="1:7" ht="13.8" thickBot="1">
      <c r="A50" s="174">
        <v>34</v>
      </c>
      <c r="B50" s="105" t="s">
        <v>377</v>
      </c>
      <c r="C50" s="236">
        <v>1.4020321271288123</v>
      </c>
      <c r="D50" s="237">
        <v>1.341</v>
      </c>
      <c r="E50" s="237">
        <v>1.3240000000000001</v>
      </c>
      <c r="F50" s="237">
        <v>1.2769999999999999</v>
      </c>
      <c r="G50" s="238">
        <v>1.226</v>
      </c>
    </row>
    <row r="51" spans="1:7">
      <c r="A51" s="18"/>
    </row>
    <row r="52" spans="1:7">
      <c r="B52" s="156"/>
    </row>
    <row r="53" spans="1:7" ht="52.8">
      <c r="B53" s="156" t="s">
        <v>257</v>
      </c>
    </row>
    <row r="55" spans="1:7">
      <c r="B55" s="15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4" zoomScale="80" zoomScaleNormal="80" workbookViewId="0">
      <selection activeCell="D36" sqref="D36"/>
    </sheetView>
  </sheetViews>
  <sheetFormatPr defaultColWidth="8.6640625" defaultRowHeight="13.2"/>
  <cols>
    <col min="1" max="1" width="11.44140625" style="4" customWidth="1"/>
    <col min="2" max="2" width="76.6640625" style="27" customWidth="1"/>
    <col min="3" max="3" width="29.44140625" style="4" customWidth="1"/>
    <col min="4" max="16384" width="8.6640625" style="4"/>
  </cols>
  <sheetData>
    <row r="1" spans="1:3">
      <c r="A1" s="2" t="s">
        <v>30</v>
      </c>
      <c r="B1" s="3" t="str">
        <f>'Info '!C2</f>
        <v>JSC Basisbank</v>
      </c>
    </row>
    <row r="2" spans="1:3">
      <c r="A2" s="2" t="s">
        <v>31</v>
      </c>
      <c r="B2" s="169">
        <f>'1. key ratios '!B2</f>
        <v>46112</v>
      </c>
    </row>
    <row r="3" spans="1:3">
      <c r="B3" s="4"/>
    </row>
    <row r="4" spans="1:3">
      <c r="A4" s="4" t="s">
        <v>295</v>
      </c>
      <c r="B4" s="4" t="s">
        <v>296</v>
      </c>
    </row>
    <row r="5" spans="1:3">
      <c r="A5" s="403" t="s">
        <v>297</v>
      </c>
      <c r="B5" s="404"/>
      <c r="C5" s="405"/>
    </row>
    <row r="6" spans="1:3" ht="26.4">
      <c r="A6" s="406">
        <v>1</v>
      </c>
      <c r="B6" s="407" t="s">
        <v>744</v>
      </c>
      <c r="C6" s="408">
        <v>5153578789.7111034</v>
      </c>
    </row>
    <row r="7" spans="1:3">
      <c r="A7" s="406">
        <v>2</v>
      </c>
      <c r="B7" s="407" t="s">
        <v>298</v>
      </c>
      <c r="C7" s="408">
        <v>-38117244.540000007</v>
      </c>
    </row>
    <row r="8" spans="1:3" ht="26.4">
      <c r="A8" s="409">
        <v>3</v>
      </c>
      <c r="B8" s="410" t="s">
        <v>299</v>
      </c>
      <c r="C8" s="408">
        <f>C6+C7</f>
        <v>5115461545.1711035</v>
      </c>
    </row>
    <row r="9" spans="1:3">
      <c r="A9" s="403" t="s">
        <v>300</v>
      </c>
      <c r="B9" s="404"/>
      <c r="C9" s="411"/>
    </row>
    <row r="10" spans="1:3" ht="25.95" customHeight="1">
      <c r="A10" s="406">
        <v>4</v>
      </c>
      <c r="B10" s="412" t="s">
        <v>775</v>
      </c>
      <c r="C10" s="408">
        <f>'15. CCR '!F34</f>
        <v>2699800</v>
      </c>
    </row>
    <row r="11" spans="1:3" ht="25.95" customHeight="1">
      <c r="A11" s="406">
        <v>5</v>
      </c>
      <c r="B11" s="413" t="s">
        <v>776</v>
      </c>
      <c r="C11" s="408">
        <f>'15. CCR '!G34</f>
        <v>2855196.2112187566</v>
      </c>
    </row>
    <row r="12" spans="1:3" ht="25.95" customHeight="1">
      <c r="A12" s="406">
        <v>6</v>
      </c>
      <c r="B12" s="413" t="s">
        <v>738</v>
      </c>
      <c r="C12" s="408">
        <f>'15. CCR '!I34</f>
        <v>7776994.6957062585</v>
      </c>
    </row>
    <row r="13" spans="1:3" ht="25.95" customHeight="1">
      <c r="A13" s="414">
        <v>7</v>
      </c>
      <c r="B13" s="412" t="s">
        <v>739</v>
      </c>
      <c r="C13" s="408">
        <f>'15. CCR '!E34</f>
        <v>0</v>
      </c>
    </row>
    <row r="14" spans="1:3" ht="25.95" customHeight="1">
      <c r="A14" s="409">
        <v>8</v>
      </c>
      <c r="B14" s="415" t="s">
        <v>301</v>
      </c>
      <c r="C14" s="416">
        <f>C12</f>
        <v>7776994.6957062585</v>
      </c>
    </row>
    <row r="15" spans="1:3">
      <c r="A15" s="403" t="s">
        <v>302</v>
      </c>
      <c r="B15" s="404"/>
      <c r="C15" s="411"/>
    </row>
    <row r="16" spans="1:3" ht="26.4">
      <c r="A16" s="414">
        <v>9</v>
      </c>
      <c r="B16" s="412" t="s">
        <v>303</v>
      </c>
      <c r="C16" s="408"/>
    </row>
    <row r="17" spans="1:3">
      <c r="A17" s="414">
        <v>10</v>
      </c>
      <c r="B17" s="412" t="s">
        <v>304</v>
      </c>
      <c r="C17" s="408"/>
    </row>
    <row r="18" spans="1:3">
      <c r="A18" s="414">
        <v>11</v>
      </c>
      <c r="B18" s="412" t="s">
        <v>305</v>
      </c>
      <c r="C18" s="408"/>
    </row>
    <row r="19" spans="1:3" ht="26.4">
      <c r="A19" s="414">
        <v>12</v>
      </c>
      <c r="B19" s="412" t="s">
        <v>306</v>
      </c>
      <c r="C19" s="408"/>
    </row>
    <row r="20" spans="1:3">
      <c r="A20" s="414">
        <v>14</v>
      </c>
      <c r="B20" s="412" t="s">
        <v>307</v>
      </c>
      <c r="C20" s="408"/>
    </row>
    <row r="21" spans="1:3">
      <c r="A21" s="414">
        <v>14</v>
      </c>
      <c r="B21" s="412" t="s">
        <v>308</v>
      </c>
      <c r="C21" s="408"/>
    </row>
    <row r="22" spans="1:3">
      <c r="A22" s="409">
        <v>15</v>
      </c>
      <c r="B22" s="415" t="s">
        <v>309</v>
      </c>
      <c r="C22" s="416">
        <f>SUM(C16:C21)</f>
        <v>0</v>
      </c>
    </row>
    <row r="23" spans="1:3">
      <c r="A23" s="403" t="s">
        <v>310</v>
      </c>
      <c r="B23" s="404"/>
      <c r="C23" s="411"/>
    </row>
    <row r="24" spans="1:3">
      <c r="A24" s="417">
        <v>16</v>
      </c>
      <c r="B24" s="413" t="s">
        <v>311</v>
      </c>
      <c r="C24" s="408">
        <v>615872520.84269989</v>
      </c>
    </row>
    <row r="25" spans="1:3">
      <c r="A25" s="417">
        <v>17</v>
      </c>
      <c r="B25" s="413" t="s">
        <v>312</v>
      </c>
      <c r="C25" s="408">
        <v>-233662635.91184992</v>
      </c>
    </row>
    <row r="26" spans="1:3">
      <c r="A26" s="418">
        <v>18</v>
      </c>
      <c r="B26" s="415" t="s">
        <v>313</v>
      </c>
      <c r="C26" s="416">
        <f>C24+C25</f>
        <v>382209884.93084997</v>
      </c>
    </row>
    <row r="27" spans="1:3">
      <c r="A27" s="403" t="s">
        <v>314</v>
      </c>
      <c r="B27" s="404"/>
      <c r="C27" s="411"/>
    </row>
    <row r="28" spans="1:3" ht="26.4">
      <c r="A28" s="417">
        <v>19</v>
      </c>
      <c r="B28" s="412" t="s">
        <v>315</v>
      </c>
      <c r="C28" s="419"/>
    </row>
    <row r="29" spans="1:3">
      <c r="A29" s="417">
        <v>20</v>
      </c>
      <c r="B29" s="413" t="s">
        <v>316</v>
      </c>
      <c r="C29" s="419"/>
    </row>
    <row r="30" spans="1:3">
      <c r="A30" s="403" t="s">
        <v>743</v>
      </c>
      <c r="B30" s="404"/>
      <c r="C30" s="411"/>
    </row>
    <row r="31" spans="1:3">
      <c r="A31" s="418">
        <v>21</v>
      </c>
      <c r="B31" s="420" t="s">
        <v>317</v>
      </c>
      <c r="C31" s="416">
        <v>679522285.37000012</v>
      </c>
    </row>
    <row r="32" spans="1:3">
      <c r="A32" s="418">
        <v>22</v>
      </c>
      <c r="B32" s="415" t="s">
        <v>318</v>
      </c>
      <c r="C32" s="416">
        <f>C8+C14+C22+C26</f>
        <v>5505448424.7976599</v>
      </c>
    </row>
    <row r="33" spans="1:3">
      <c r="A33" s="403" t="s">
        <v>319</v>
      </c>
      <c r="B33" s="404"/>
      <c r="C33" s="411"/>
    </row>
    <row r="34" spans="1:3">
      <c r="A34" s="409">
        <v>23</v>
      </c>
      <c r="B34" s="415" t="s">
        <v>319</v>
      </c>
      <c r="C34" s="422">
        <f>C31/C32</f>
        <v>0.12342723660969986</v>
      </c>
    </row>
    <row r="35" spans="1:3">
      <c r="A35" s="403" t="s">
        <v>320</v>
      </c>
      <c r="B35" s="404"/>
      <c r="C35" s="411"/>
    </row>
    <row r="36" spans="1:3">
      <c r="A36" s="421" t="s">
        <v>321</v>
      </c>
      <c r="B36" s="412" t="s">
        <v>322</v>
      </c>
      <c r="C36" s="419"/>
    </row>
    <row r="37" spans="1:3" ht="26.4">
      <c r="A37" s="421" t="s">
        <v>323</v>
      </c>
      <c r="B37" s="407" t="s">
        <v>324</v>
      </c>
      <c r="C37" s="419"/>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B1" sqref="B1"/>
    </sheetView>
  </sheetViews>
  <sheetFormatPr defaultColWidth="8.88671875" defaultRowHeight="13.8"/>
  <cols>
    <col min="1" max="1" width="11.44140625" style="5" customWidth="1"/>
    <col min="2" max="2" width="76.6640625" style="35" customWidth="1"/>
    <col min="3" max="6" width="25.33203125" style="5" customWidth="1"/>
    <col min="7" max="16384" width="8.88671875" style="5"/>
  </cols>
  <sheetData>
    <row r="1" spans="1:6">
      <c r="A1" s="2" t="s">
        <v>30</v>
      </c>
      <c r="B1" s="3" t="str">
        <f>'Info '!C2</f>
        <v>JSC Basisbank</v>
      </c>
    </row>
    <row r="2" spans="1:6">
      <c r="A2" s="2" t="s">
        <v>31</v>
      </c>
      <c r="B2" s="169">
        <f>'1. key ratios '!B2</f>
        <v>46112</v>
      </c>
    </row>
    <row r="3" spans="1:6">
      <c r="A3" s="4"/>
      <c r="B3" s="5"/>
    </row>
    <row r="4" spans="1:6">
      <c r="A4" s="423" t="s">
        <v>733</v>
      </c>
    </row>
    <row r="5" spans="1:6" ht="55.2">
      <c r="B5" s="398"/>
      <c r="C5" s="424" t="s">
        <v>734</v>
      </c>
      <c r="D5" s="424" t="s">
        <v>736</v>
      </c>
      <c r="E5" s="424" t="s">
        <v>735</v>
      </c>
      <c r="F5" s="424" t="s">
        <v>737</v>
      </c>
    </row>
    <row r="6" spans="1:6">
      <c r="B6" s="425" t="s">
        <v>712</v>
      </c>
      <c r="C6" s="392" t="b">
        <f>IF(C7&gt;0,C7,IF(C8&gt;0,C8,IF(C9&gt;0,C9)))</f>
        <v>0</v>
      </c>
      <c r="D6" s="392">
        <f>IF(D7&gt;0,D7,IF(D8&gt;0,D8,IF(D9&gt;0,D9)))</f>
        <v>163925.88241308409</v>
      </c>
      <c r="E6" s="392" t="b">
        <f>IF(E7&gt;0,E7,IF(E8&gt;0,E8,IF(E9&gt;0,E9)))</f>
        <v>0</v>
      </c>
      <c r="F6" s="392">
        <f>IF(F7&gt;0,F7,IF(F8&gt;0,F8,IF(F9&gt;0,F9)))</f>
        <v>2049073.5301635512</v>
      </c>
    </row>
    <row r="7" spans="1:6" ht="14.4">
      <c r="B7" s="393" t="s">
        <v>724</v>
      </c>
      <c r="C7" s="426"/>
      <c r="D7" s="426">
        <v>163925.88241308409</v>
      </c>
      <c r="E7" s="426"/>
      <c r="F7" s="426">
        <v>2049073.5301635512</v>
      </c>
    </row>
    <row r="8" spans="1:6" ht="14.4">
      <c r="B8" s="393" t="s">
        <v>725</v>
      </c>
      <c r="C8" s="426"/>
      <c r="D8" s="426"/>
      <c r="E8" s="426"/>
      <c r="F8" s="426"/>
    </row>
    <row r="9" spans="1:6" ht="14.4">
      <c r="B9" s="393" t="s">
        <v>732</v>
      </c>
      <c r="C9" s="426"/>
      <c r="D9" s="426"/>
      <c r="E9" s="426"/>
      <c r="F9" s="426"/>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4" sqref="G4"/>
    </sheetView>
  </sheetViews>
  <sheetFormatPr defaultColWidth="9.109375" defaultRowHeight="13.8"/>
  <cols>
    <col min="1" max="1" width="8.6640625" style="4"/>
    <col min="2" max="2" width="82.6640625" style="27" customWidth="1"/>
    <col min="3" max="7" width="17.5546875" style="4" customWidth="1"/>
    <col min="8" max="16384" width="9.109375" style="5"/>
  </cols>
  <sheetData>
    <row r="1" spans="1:7">
      <c r="A1" s="4" t="s">
        <v>30</v>
      </c>
      <c r="B1" s="3" t="str">
        <f>'Info '!C2</f>
        <v>JSC Basisbank</v>
      </c>
    </row>
    <row r="2" spans="1:7">
      <c r="A2" s="4" t="s">
        <v>31</v>
      </c>
      <c r="B2" s="169">
        <f>'1. key ratios '!B2</f>
        <v>46112</v>
      </c>
    </row>
    <row r="4" spans="1:7" ht="14.4" thickBot="1">
      <c r="A4" s="4" t="s">
        <v>376</v>
      </c>
      <c r="B4" s="147" t="s">
        <v>337</v>
      </c>
    </row>
    <row r="5" spans="1:7">
      <c r="A5" s="427"/>
      <c r="B5" s="428"/>
      <c r="C5" s="769" t="s">
        <v>338</v>
      </c>
      <c r="D5" s="769"/>
      <c r="E5" s="769"/>
      <c r="F5" s="769"/>
      <c r="G5" s="770" t="s">
        <v>339</v>
      </c>
    </row>
    <row r="6" spans="1:7">
      <c r="A6" s="429"/>
      <c r="B6" s="430"/>
      <c r="C6" s="431" t="s">
        <v>340</v>
      </c>
      <c r="D6" s="431" t="s">
        <v>341</v>
      </c>
      <c r="E6" s="431" t="s">
        <v>342</v>
      </c>
      <c r="F6" s="431" t="s">
        <v>343</v>
      </c>
      <c r="G6" s="771"/>
    </row>
    <row r="7" spans="1:7">
      <c r="A7" s="432"/>
      <c r="B7" s="433" t="s">
        <v>344</v>
      </c>
      <c r="C7" s="434"/>
      <c r="D7" s="434"/>
      <c r="E7" s="434"/>
      <c r="F7" s="434"/>
      <c r="G7" s="435"/>
    </row>
    <row r="8" spans="1:7">
      <c r="A8" s="95">
        <v>1</v>
      </c>
      <c r="B8" s="436" t="s">
        <v>345</v>
      </c>
      <c r="C8" s="437">
        <f>SUM(C9:C10)</f>
        <v>0</v>
      </c>
      <c r="D8" s="437">
        <f>SUM(D9:D10)</f>
        <v>0</v>
      </c>
      <c r="E8" s="437">
        <f>SUM(E9:E10)</f>
        <v>0</v>
      </c>
      <c r="F8" s="437">
        <f>SUM(F9:F10)</f>
        <v>1435390697.1900001</v>
      </c>
      <c r="G8" s="438">
        <f>SUM(G9:G10)</f>
        <v>1435390697.1900001</v>
      </c>
    </row>
    <row r="9" spans="1:7">
      <c r="A9" s="95">
        <v>2</v>
      </c>
      <c r="B9" s="439" t="s">
        <v>346</v>
      </c>
      <c r="C9" s="437"/>
      <c r="D9" s="437"/>
      <c r="E9" s="437"/>
      <c r="F9" s="437">
        <v>841932651.2900002</v>
      </c>
      <c r="G9" s="438">
        <v>841932651.2900002</v>
      </c>
    </row>
    <row r="10" spans="1:7" ht="26.4">
      <c r="A10" s="95">
        <v>3</v>
      </c>
      <c r="B10" s="439" t="s">
        <v>347</v>
      </c>
      <c r="C10" s="440"/>
      <c r="D10" s="440"/>
      <c r="E10" s="440"/>
      <c r="F10" s="437">
        <v>593458045.89999998</v>
      </c>
      <c r="G10" s="438">
        <v>593458045.89999998</v>
      </c>
    </row>
    <row r="11" spans="1:7" ht="14.7" customHeight="1">
      <c r="A11" s="95">
        <v>4</v>
      </c>
      <c r="B11" s="436" t="s">
        <v>348</v>
      </c>
      <c r="C11" s="437">
        <f t="shared" ref="C11:F11" si="0">SUM(C12:C13)</f>
        <v>425417534.35000002</v>
      </c>
      <c r="D11" s="437">
        <f t="shared" si="0"/>
        <v>736687980.25999999</v>
      </c>
      <c r="E11" s="437">
        <f t="shared" si="0"/>
        <v>336637359.83999997</v>
      </c>
      <c r="F11" s="437">
        <f t="shared" si="0"/>
        <v>0</v>
      </c>
      <c r="G11" s="438">
        <f>SUM(G12:G13)</f>
        <v>1270447030.0355</v>
      </c>
    </row>
    <row r="12" spans="1:7">
      <c r="A12" s="95">
        <v>5</v>
      </c>
      <c r="B12" s="439" t="s">
        <v>349</v>
      </c>
      <c r="C12" s="437">
        <v>321098565.72000003</v>
      </c>
      <c r="D12" s="441">
        <v>549575127.87</v>
      </c>
      <c r="E12" s="437">
        <v>287272068.19999999</v>
      </c>
      <c r="F12" s="437"/>
      <c r="G12" s="438">
        <v>1100048473.7005</v>
      </c>
    </row>
    <row r="13" spans="1:7">
      <c r="A13" s="95">
        <v>6</v>
      </c>
      <c r="B13" s="439" t="s">
        <v>350</v>
      </c>
      <c r="C13" s="437">
        <v>104318968.63</v>
      </c>
      <c r="D13" s="441">
        <v>187112852.38999999</v>
      </c>
      <c r="E13" s="437">
        <v>49365291.640000001</v>
      </c>
      <c r="F13" s="437"/>
      <c r="G13" s="438">
        <v>170398556.33500001</v>
      </c>
    </row>
    <row r="14" spans="1:7">
      <c r="A14" s="95">
        <v>7</v>
      </c>
      <c r="B14" s="436" t="s">
        <v>351</v>
      </c>
      <c r="C14" s="437">
        <f t="shared" ref="C14:F14" si="1">SUM(C15:C16)</f>
        <v>888766409.50999999</v>
      </c>
      <c r="D14" s="437">
        <f t="shared" si="1"/>
        <v>753642503.83000004</v>
      </c>
      <c r="E14" s="437">
        <f t="shared" si="1"/>
        <v>419538898.40000004</v>
      </c>
      <c r="F14" s="437">
        <f t="shared" si="1"/>
        <v>0</v>
      </c>
      <c r="G14" s="438">
        <f>SUM(G15:G16)</f>
        <v>974420821.20000005</v>
      </c>
    </row>
    <row r="15" spans="1:7" ht="39.6">
      <c r="A15" s="95">
        <v>8</v>
      </c>
      <c r="B15" s="439" t="s">
        <v>352</v>
      </c>
      <c r="C15" s="437">
        <v>881059006.16999996</v>
      </c>
      <c r="D15" s="441">
        <v>648243737.83000004</v>
      </c>
      <c r="E15" s="437">
        <v>300023144.16000003</v>
      </c>
      <c r="F15" s="437"/>
      <c r="G15" s="438">
        <v>914662944.08000004</v>
      </c>
    </row>
    <row r="16" spans="1:7" ht="26.4">
      <c r="A16" s="95">
        <v>9</v>
      </c>
      <c r="B16" s="439" t="s">
        <v>353</v>
      </c>
      <c r="C16" s="437">
        <v>7707403.3399999999</v>
      </c>
      <c r="D16" s="441">
        <v>105398766</v>
      </c>
      <c r="E16" s="437">
        <v>119515754.23999999</v>
      </c>
      <c r="F16" s="437"/>
      <c r="G16" s="438">
        <v>59757877.119999997</v>
      </c>
    </row>
    <row r="17" spans="1:7">
      <c r="A17" s="95">
        <v>10</v>
      </c>
      <c r="B17" s="436" t="s">
        <v>354</v>
      </c>
      <c r="C17" s="437">
        <v>0</v>
      </c>
      <c r="D17" s="441">
        <v>0</v>
      </c>
      <c r="E17" s="437">
        <v>0</v>
      </c>
      <c r="F17" s="437">
        <v>0</v>
      </c>
      <c r="G17" s="438">
        <v>0</v>
      </c>
    </row>
    <row r="18" spans="1:7">
      <c r="A18" s="95">
        <v>11</v>
      </c>
      <c r="B18" s="436" t="s">
        <v>355</v>
      </c>
      <c r="C18" s="437">
        <v>47323440.810000002</v>
      </c>
      <c r="D18" s="441">
        <v>36333585.75</v>
      </c>
      <c r="E18" s="437">
        <v>26610863.629999999</v>
      </c>
      <c r="F18" s="437">
        <v>7071142.7399992933</v>
      </c>
      <c r="G18" s="438">
        <v>0</v>
      </c>
    </row>
    <row r="19" spans="1:7">
      <c r="A19" s="95">
        <v>12</v>
      </c>
      <c r="B19" s="439" t="s">
        <v>356</v>
      </c>
      <c r="C19" s="440"/>
      <c r="D19" s="441"/>
      <c r="E19" s="437"/>
      <c r="F19" s="437"/>
      <c r="G19" s="438"/>
    </row>
    <row r="20" spans="1:7">
      <c r="A20" s="95">
        <v>13</v>
      </c>
      <c r="B20" s="439" t="s">
        <v>357</v>
      </c>
      <c r="C20" s="437">
        <v>47323440.810000002</v>
      </c>
      <c r="D20" s="437">
        <v>36333585.75</v>
      </c>
      <c r="E20" s="437">
        <v>26610863.629999999</v>
      </c>
      <c r="F20" s="437">
        <v>7071142.7399992933</v>
      </c>
      <c r="G20" s="438">
        <v>0</v>
      </c>
    </row>
    <row r="21" spans="1:7">
      <c r="A21" s="442">
        <v>14</v>
      </c>
      <c r="B21" s="443" t="s">
        <v>358</v>
      </c>
      <c r="C21" s="440"/>
      <c r="D21" s="440"/>
      <c r="E21" s="440"/>
      <c r="F21" s="440"/>
      <c r="G21" s="444">
        <f>SUM(G8,G11,G14,G17,G18)</f>
        <v>3680258548.4254999</v>
      </c>
    </row>
    <row r="22" spans="1:7">
      <c r="A22" s="445"/>
      <c r="B22" s="446" t="s">
        <v>359</v>
      </c>
      <c r="C22" s="447"/>
      <c r="D22" s="448"/>
      <c r="E22" s="447"/>
      <c r="F22" s="447"/>
      <c r="G22" s="449"/>
    </row>
    <row r="23" spans="1:7">
      <c r="A23" s="95">
        <v>15</v>
      </c>
      <c r="B23" s="436" t="s">
        <v>360</v>
      </c>
      <c r="C23" s="450">
        <v>1129766752.25</v>
      </c>
      <c r="D23" s="451">
        <v>49995765.099999964</v>
      </c>
      <c r="E23" s="450">
        <v>33203900</v>
      </c>
      <c r="F23" s="450">
        <v>344589900</v>
      </c>
      <c r="G23" s="438">
        <v>54774531.449499995</v>
      </c>
    </row>
    <row r="24" spans="1:7">
      <c r="A24" s="95">
        <v>16</v>
      </c>
      <c r="B24" s="436" t="s">
        <v>361</v>
      </c>
      <c r="C24" s="437">
        <f>SUM(C25:C27,C29,C31)</f>
        <v>219315621.57999998</v>
      </c>
      <c r="D24" s="441">
        <f t="shared" ref="D24:G24" si="2">SUM(D25:D27,D29,D31)</f>
        <v>1060149555.5699999</v>
      </c>
      <c r="E24" s="437">
        <f t="shared" si="2"/>
        <v>319873045.92000002</v>
      </c>
      <c r="F24" s="437">
        <f t="shared" si="2"/>
        <v>1802897952.5731001</v>
      </c>
      <c r="G24" s="438">
        <f t="shared" si="2"/>
        <v>2080063216.8850152</v>
      </c>
    </row>
    <row r="25" spans="1:7">
      <c r="A25" s="95">
        <v>17</v>
      </c>
      <c r="B25" s="439" t="s">
        <v>362</v>
      </c>
      <c r="C25" s="437">
        <v>0</v>
      </c>
      <c r="D25" s="441">
        <v>309620803.61000001</v>
      </c>
      <c r="E25" s="437">
        <v>0</v>
      </c>
      <c r="F25" s="437">
        <v>0</v>
      </c>
      <c r="G25" s="438">
        <v>30962080.361000001</v>
      </c>
    </row>
    <row r="26" spans="1:7" ht="26.4">
      <c r="A26" s="95">
        <v>18</v>
      </c>
      <c r="B26" s="439" t="s">
        <v>363</v>
      </c>
      <c r="C26" s="437">
        <v>6680499.8200000003</v>
      </c>
      <c r="D26" s="441">
        <v>163629607.02000001</v>
      </c>
      <c r="E26" s="437">
        <v>17509463.940000001</v>
      </c>
      <c r="F26" s="437">
        <v>2188421.98</v>
      </c>
      <c r="G26" s="438">
        <v>36454527.93</v>
      </c>
    </row>
    <row r="27" spans="1:7">
      <c r="A27" s="95">
        <v>19</v>
      </c>
      <c r="B27" s="439" t="s">
        <v>364</v>
      </c>
      <c r="C27" s="437">
        <v>173213679</v>
      </c>
      <c r="D27" s="441">
        <v>557256682.89999998</v>
      </c>
      <c r="E27" s="437">
        <v>274392038.48000002</v>
      </c>
      <c r="F27" s="437">
        <v>1416998502.51</v>
      </c>
      <c r="G27" s="438">
        <v>1707277514.6600001</v>
      </c>
    </row>
    <row r="28" spans="1:7">
      <c r="A28" s="95">
        <v>20</v>
      </c>
      <c r="B28" s="452" t="s">
        <v>365</v>
      </c>
      <c r="C28" s="437">
        <v>0</v>
      </c>
      <c r="D28" s="441">
        <v>0</v>
      </c>
      <c r="E28" s="437">
        <v>0</v>
      </c>
      <c r="F28" s="437">
        <v>0</v>
      </c>
      <c r="G28" s="438">
        <v>0</v>
      </c>
    </row>
    <row r="29" spans="1:7">
      <c r="A29" s="95">
        <v>21</v>
      </c>
      <c r="B29" s="439" t="s">
        <v>366</v>
      </c>
      <c r="C29" s="437">
        <v>39421442.759999998</v>
      </c>
      <c r="D29" s="441">
        <v>28943638.23</v>
      </c>
      <c r="E29" s="437">
        <v>25438205.109999999</v>
      </c>
      <c r="F29" s="437">
        <v>352195640.40310001</v>
      </c>
      <c r="G29" s="438">
        <v>275833676.53601497</v>
      </c>
    </row>
    <row r="30" spans="1:7">
      <c r="A30" s="95">
        <v>22</v>
      </c>
      <c r="B30" s="452" t="s">
        <v>365</v>
      </c>
      <c r="C30" s="437">
        <v>39421442.759999998</v>
      </c>
      <c r="D30" s="441">
        <v>28943638.23</v>
      </c>
      <c r="E30" s="437">
        <v>25438205.109999999</v>
      </c>
      <c r="F30" s="437">
        <v>352195640.40310001</v>
      </c>
      <c r="G30" s="438">
        <v>275833676.53601497</v>
      </c>
    </row>
    <row r="31" spans="1:7">
      <c r="A31" s="95">
        <v>23</v>
      </c>
      <c r="B31" s="439" t="s">
        <v>367</v>
      </c>
      <c r="C31" s="437">
        <v>0</v>
      </c>
      <c r="D31" s="441">
        <v>698823.81</v>
      </c>
      <c r="E31" s="437">
        <v>2533338.39</v>
      </c>
      <c r="F31" s="437">
        <v>31515387.680000003</v>
      </c>
      <c r="G31" s="438">
        <v>29535417.397999998</v>
      </c>
    </row>
    <row r="32" spans="1:7">
      <c r="A32" s="95">
        <v>24</v>
      </c>
      <c r="B32" s="436" t="s">
        <v>368</v>
      </c>
      <c r="C32" s="437"/>
      <c r="D32" s="441"/>
      <c r="E32" s="437"/>
      <c r="F32" s="437"/>
      <c r="G32" s="438"/>
    </row>
    <row r="33" spans="1:7">
      <c r="A33" s="95">
        <v>25</v>
      </c>
      <c r="B33" s="436" t="s">
        <v>369</v>
      </c>
      <c r="C33" s="437">
        <f>SUM(C34:C35)</f>
        <v>17965402.620000001</v>
      </c>
      <c r="D33" s="437">
        <f>SUM(D34:D35)</f>
        <v>44030500.090000004</v>
      </c>
      <c r="E33" s="437">
        <f>SUM(E34:E35)</f>
        <v>19905561.25</v>
      </c>
      <c r="F33" s="437">
        <f>SUM(F34:F35)</f>
        <v>419333704.65000004</v>
      </c>
      <c r="G33" s="438">
        <f>SUM(G34:G35)</f>
        <v>439807710.95671999</v>
      </c>
    </row>
    <row r="34" spans="1:7">
      <c r="A34" s="95">
        <v>26</v>
      </c>
      <c r="B34" s="439" t="s">
        <v>370</v>
      </c>
      <c r="C34" s="440"/>
      <c r="D34" s="441">
        <v>0</v>
      </c>
      <c r="E34" s="437">
        <v>0</v>
      </c>
      <c r="F34" s="437">
        <v>60496.24</v>
      </c>
      <c r="G34" s="438">
        <v>60496.149999999994</v>
      </c>
    </row>
    <row r="35" spans="1:7">
      <c r="A35" s="95">
        <v>27</v>
      </c>
      <c r="B35" s="439" t="s">
        <v>371</v>
      </c>
      <c r="C35" s="437">
        <v>17965402.620000001</v>
      </c>
      <c r="D35" s="441">
        <v>44030500.090000004</v>
      </c>
      <c r="E35" s="437">
        <v>19905561.25</v>
      </c>
      <c r="F35" s="437">
        <v>419273208.41000003</v>
      </c>
      <c r="G35" s="438">
        <v>439747214.80672002</v>
      </c>
    </row>
    <row r="36" spans="1:7">
      <c r="A36" s="95">
        <v>28</v>
      </c>
      <c r="B36" s="436" t="s">
        <v>372</v>
      </c>
      <c r="C36" s="437">
        <v>297888264.08999997</v>
      </c>
      <c r="D36" s="441">
        <v>121901376.79000001</v>
      </c>
      <c r="E36" s="437">
        <v>124370964.76443325</v>
      </c>
      <c r="F36" s="437">
        <v>71711915.590000004</v>
      </c>
      <c r="G36" s="438">
        <v>50300486.820721671</v>
      </c>
    </row>
    <row r="37" spans="1:7">
      <c r="A37" s="442">
        <v>29</v>
      </c>
      <c r="B37" s="443" t="s">
        <v>373</v>
      </c>
      <c r="C37" s="440"/>
      <c r="D37" s="440"/>
      <c r="E37" s="440"/>
      <c r="F37" s="440"/>
      <c r="G37" s="444">
        <f>SUM(G23:G24,G32:G33,G36)</f>
        <v>2624945946.1119571</v>
      </c>
    </row>
    <row r="38" spans="1:7">
      <c r="A38" s="432"/>
      <c r="B38" s="453"/>
      <c r="C38" s="454"/>
      <c r="D38" s="454"/>
      <c r="E38" s="454"/>
      <c r="F38" s="454"/>
      <c r="G38" s="455"/>
    </row>
    <row r="39" spans="1:7" ht="14.4" thickBot="1">
      <c r="A39" s="456">
        <v>30</v>
      </c>
      <c r="B39" s="457" t="s">
        <v>374</v>
      </c>
      <c r="C39" s="458"/>
      <c r="D39" s="459"/>
      <c r="E39" s="459"/>
      <c r="F39" s="460"/>
      <c r="G39" s="461">
        <f>IFERROR(G21/G37,0)</f>
        <v>1.4020321271288123</v>
      </c>
    </row>
    <row r="42" spans="1:7" ht="39.6">
      <c r="B42" s="27"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F40" sqref="F40"/>
    </sheetView>
  </sheetViews>
  <sheetFormatPr defaultColWidth="9.33203125" defaultRowHeight="11.4"/>
  <cols>
    <col min="1" max="1" width="11.6640625" style="464" bestFit="1" customWidth="1"/>
    <col min="2" max="2" width="105.33203125" style="464" bestFit="1" customWidth="1"/>
    <col min="3" max="3" width="15.5546875" style="464" bestFit="1" customWidth="1"/>
    <col min="4" max="4" width="17.44140625" style="464" bestFit="1" customWidth="1"/>
    <col min="5" max="5" width="17.6640625" style="464" bestFit="1" customWidth="1"/>
    <col min="6" max="6" width="17.109375" style="464" bestFit="1" customWidth="1"/>
    <col min="7" max="7" width="19.88671875" style="464" bestFit="1" customWidth="1"/>
    <col min="8" max="8" width="17.44140625" style="464" bestFit="1" customWidth="1"/>
    <col min="9" max="16384" width="9.33203125" style="464"/>
  </cols>
  <sheetData>
    <row r="1" spans="1:8" ht="13.2">
      <c r="A1" s="462" t="s">
        <v>30</v>
      </c>
      <c r="B1" s="463" t="str">
        <f>'Info '!C2</f>
        <v>JSC Basisbank</v>
      </c>
    </row>
    <row r="2" spans="1:8">
      <c r="A2" s="462" t="s">
        <v>31</v>
      </c>
      <c r="B2" s="465">
        <f>'1. key ratios '!B2</f>
        <v>46112</v>
      </c>
    </row>
    <row r="3" spans="1:8" ht="14.4">
      <c r="A3" s="466" t="s">
        <v>380</v>
      </c>
    </row>
    <row r="4" spans="1:8" ht="12" thickBot="1"/>
    <row r="5" spans="1:8" ht="12" customHeight="1">
      <c r="A5" s="772" t="s">
        <v>381</v>
      </c>
      <c r="B5" s="773"/>
      <c r="C5" s="778" t="s">
        <v>382</v>
      </c>
      <c r="D5" s="779"/>
      <c r="E5" s="779"/>
      <c r="F5" s="779"/>
      <c r="G5" s="779"/>
      <c r="H5" s="780"/>
    </row>
    <row r="6" spans="1:8">
      <c r="A6" s="774"/>
      <c r="B6" s="775"/>
      <c r="C6" s="781"/>
      <c r="D6" s="782"/>
      <c r="E6" s="782"/>
      <c r="F6" s="782"/>
      <c r="G6" s="782"/>
      <c r="H6" s="783"/>
    </row>
    <row r="7" spans="1:8" ht="14.4">
      <c r="A7" s="776"/>
      <c r="B7" s="777"/>
      <c r="C7" s="632" t="s">
        <v>383</v>
      </c>
      <c r="D7" s="632" t="s">
        <v>384</v>
      </c>
      <c r="E7" s="632" t="s">
        <v>385</v>
      </c>
      <c r="F7" s="632" t="s">
        <v>386</v>
      </c>
      <c r="G7" s="632" t="s">
        <v>387</v>
      </c>
      <c r="H7" s="633" t="s">
        <v>64</v>
      </c>
    </row>
    <row r="8" spans="1:8" ht="14.4">
      <c r="A8" s="634">
        <v>1</v>
      </c>
      <c r="B8" s="635" t="s">
        <v>51</v>
      </c>
      <c r="C8" s="636">
        <v>402223590.71530002</v>
      </c>
      <c r="D8" s="636">
        <v>34291142.700000003</v>
      </c>
      <c r="E8" s="636">
        <v>270816903.2256</v>
      </c>
      <c r="F8" s="636">
        <v>51709922.138499998</v>
      </c>
      <c r="G8" s="636">
        <v>0</v>
      </c>
      <c r="H8" s="530">
        <f t="shared" ref="H8:H21" si="0">SUM(C8:G8)</f>
        <v>759041558.77939999</v>
      </c>
    </row>
    <row r="9" spans="1:8" ht="14.4">
      <c r="A9" s="634">
        <v>2</v>
      </c>
      <c r="B9" s="635" t="s">
        <v>52</v>
      </c>
      <c r="C9" s="636">
        <v>0</v>
      </c>
      <c r="D9" s="636">
        <v>0</v>
      </c>
      <c r="E9" s="636">
        <v>0</v>
      </c>
      <c r="F9" s="636">
        <v>0</v>
      </c>
      <c r="G9" s="636">
        <v>0</v>
      </c>
      <c r="H9" s="530">
        <f t="shared" si="0"/>
        <v>0</v>
      </c>
    </row>
    <row r="10" spans="1:8" ht="14.4">
      <c r="A10" s="634">
        <v>3</v>
      </c>
      <c r="B10" s="635" t="s">
        <v>152</v>
      </c>
      <c r="C10" s="636">
        <v>0</v>
      </c>
      <c r="D10" s="636">
        <v>34988.297299999998</v>
      </c>
      <c r="E10" s="636">
        <v>337.19</v>
      </c>
      <c r="F10" s="636">
        <v>927820.60719999997</v>
      </c>
      <c r="G10" s="636">
        <v>1E-4</v>
      </c>
      <c r="H10" s="530">
        <f t="shared" si="0"/>
        <v>963146.09459999995</v>
      </c>
    </row>
    <row r="11" spans="1:8" ht="14.4">
      <c r="A11" s="634">
        <v>4</v>
      </c>
      <c r="B11" s="635" t="s">
        <v>53</v>
      </c>
      <c r="C11" s="636">
        <v>0</v>
      </c>
      <c r="D11" s="636">
        <v>0</v>
      </c>
      <c r="E11" s="636">
        <v>0</v>
      </c>
      <c r="F11" s="636">
        <v>0</v>
      </c>
      <c r="G11" s="636">
        <v>1350902.9128</v>
      </c>
      <c r="H11" s="530">
        <f t="shared" si="0"/>
        <v>1350902.9128</v>
      </c>
    </row>
    <row r="12" spans="1:8" ht="14.4">
      <c r="A12" s="634">
        <v>5</v>
      </c>
      <c r="B12" s="635" t="s">
        <v>54</v>
      </c>
      <c r="C12" s="636">
        <v>0</v>
      </c>
      <c r="D12" s="636">
        <v>0</v>
      </c>
      <c r="E12" s="636">
        <v>0</v>
      </c>
      <c r="F12" s="636">
        <v>0</v>
      </c>
      <c r="G12" s="636">
        <v>0</v>
      </c>
      <c r="H12" s="530">
        <f t="shared" si="0"/>
        <v>0</v>
      </c>
    </row>
    <row r="13" spans="1:8" ht="14.4">
      <c r="A13" s="634">
        <v>6</v>
      </c>
      <c r="B13" s="635" t="s">
        <v>55</v>
      </c>
      <c r="C13" s="636">
        <v>289630004.5636</v>
      </c>
      <c r="D13" s="636">
        <v>359751558.70639998</v>
      </c>
      <c r="E13" s="636">
        <v>10709466.485300001</v>
      </c>
      <c r="F13" s="636">
        <v>0</v>
      </c>
      <c r="G13" s="636">
        <v>1.0003100614994764E-3</v>
      </c>
      <c r="H13" s="530">
        <f t="shared" si="0"/>
        <v>660091029.75630021</v>
      </c>
    </row>
    <row r="14" spans="1:8" ht="14.4">
      <c r="A14" s="634">
        <v>7</v>
      </c>
      <c r="B14" s="635" t="s">
        <v>56</v>
      </c>
      <c r="C14" s="636">
        <v>154774.2249</v>
      </c>
      <c r="D14" s="636">
        <v>715361937.2349</v>
      </c>
      <c r="E14" s="636">
        <v>505689159.73760003</v>
      </c>
      <c r="F14" s="636">
        <v>884787298.79869998</v>
      </c>
      <c r="G14" s="636">
        <v>2429720.7445</v>
      </c>
      <c r="H14" s="530">
        <f t="shared" si="0"/>
        <v>2108422890.7405999</v>
      </c>
    </row>
    <row r="15" spans="1:8" ht="14.4">
      <c r="A15" s="634">
        <v>8</v>
      </c>
      <c r="B15" s="637" t="s">
        <v>57</v>
      </c>
      <c r="C15" s="636">
        <v>1257863.398</v>
      </c>
      <c r="D15" s="636">
        <v>35967673.3389</v>
      </c>
      <c r="E15" s="636">
        <v>178689511.67250001</v>
      </c>
      <c r="F15" s="636">
        <v>133180358.0544</v>
      </c>
      <c r="G15" s="636">
        <v>4557732.5685999999</v>
      </c>
      <c r="H15" s="530">
        <f t="shared" si="0"/>
        <v>353653139.03240001</v>
      </c>
    </row>
    <row r="16" spans="1:8" ht="14.4">
      <c r="A16" s="634">
        <v>9</v>
      </c>
      <c r="B16" s="635" t="s">
        <v>58</v>
      </c>
      <c r="C16" s="636">
        <v>69356.455199999997</v>
      </c>
      <c r="D16" s="636">
        <v>20768092.317299999</v>
      </c>
      <c r="E16" s="636">
        <v>125037137.9429</v>
      </c>
      <c r="F16" s="636">
        <v>358178028.15329999</v>
      </c>
      <c r="G16" s="636">
        <v>0.10150000000000001</v>
      </c>
      <c r="H16" s="530">
        <f t="shared" si="0"/>
        <v>504052614.9702</v>
      </c>
    </row>
    <row r="17" spans="1:8" ht="14.4">
      <c r="A17" s="634">
        <v>10</v>
      </c>
      <c r="B17" s="638" t="s">
        <v>395</v>
      </c>
      <c r="C17" s="636">
        <v>7612411.6003</v>
      </c>
      <c r="D17" s="636">
        <v>4601277.8145000003</v>
      </c>
      <c r="E17" s="636">
        <v>13831557.4749</v>
      </c>
      <c r="F17" s="636">
        <v>23739856.821800001</v>
      </c>
      <c r="G17" s="636">
        <v>0</v>
      </c>
      <c r="H17" s="530">
        <f t="shared" si="0"/>
        <v>49785103.711500004</v>
      </c>
    </row>
    <row r="18" spans="1:8" ht="14.4">
      <c r="A18" s="634">
        <v>11</v>
      </c>
      <c r="B18" s="635" t="s">
        <v>60</v>
      </c>
      <c r="C18" s="636">
        <v>0</v>
      </c>
      <c r="D18" s="636">
        <v>0</v>
      </c>
      <c r="E18" s="636">
        <v>0</v>
      </c>
      <c r="F18" s="636">
        <v>0</v>
      </c>
      <c r="G18" s="636">
        <v>985555.46</v>
      </c>
      <c r="H18" s="530">
        <f t="shared" si="0"/>
        <v>985555.46</v>
      </c>
    </row>
    <row r="19" spans="1:8" ht="14.4">
      <c r="A19" s="634">
        <v>12</v>
      </c>
      <c r="B19" s="635" t="s">
        <v>61</v>
      </c>
      <c r="C19" s="636">
        <v>5.9999999999999995E-4</v>
      </c>
      <c r="D19" s="636">
        <v>45366669.856399998</v>
      </c>
      <c r="E19" s="636">
        <v>0</v>
      </c>
      <c r="F19" s="636">
        <v>0</v>
      </c>
      <c r="G19" s="636">
        <v>1.2999999999999999E-3</v>
      </c>
      <c r="H19" s="530">
        <f t="shared" si="0"/>
        <v>45366669.8583</v>
      </c>
    </row>
    <row r="20" spans="1:8" ht="14.4">
      <c r="A20" s="639">
        <v>13</v>
      </c>
      <c r="B20" s="637" t="s">
        <v>144</v>
      </c>
      <c r="C20" s="636">
        <v>0</v>
      </c>
      <c r="D20" s="636">
        <v>0</v>
      </c>
      <c r="E20" s="636">
        <v>0</v>
      </c>
      <c r="F20" s="636">
        <v>0</v>
      </c>
      <c r="G20" s="636">
        <v>0</v>
      </c>
      <c r="H20" s="530">
        <f t="shared" si="0"/>
        <v>0</v>
      </c>
    </row>
    <row r="21" spans="1:8" ht="14.4">
      <c r="A21" s="634">
        <v>14</v>
      </c>
      <c r="B21" s="635" t="s">
        <v>63</v>
      </c>
      <c r="C21" s="636">
        <v>635929.90720000002</v>
      </c>
      <c r="D21" s="636">
        <v>121480760.633</v>
      </c>
      <c r="E21" s="636">
        <v>119194417.8617</v>
      </c>
      <c r="F21" s="636">
        <v>157033176.34299999</v>
      </c>
      <c r="G21" s="636">
        <v>300081297.49603498</v>
      </c>
      <c r="H21" s="530">
        <f t="shared" si="0"/>
        <v>698425582.24093497</v>
      </c>
    </row>
    <row r="22" spans="1:8" ht="15" thickBot="1">
      <c r="A22" s="640">
        <v>15</v>
      </c>
      <c r="B22" s="641" t="s">
        <v>64</v>
      </c>
      <c r="C22" s="642">
        <f>SUM(C18:C21)+SUM(C8:C16)</f>
        <v>693971519.26479995</v>
      </c>
      <c r="D22" s="642">
        <f t="shared" ref="D22:H22" si="1">SUM(D18:D21)+SUM(D8:D16)</f>
        <v>1333022823.0842001</v>
      </c>
      <c r="E22" s="642">
        <f t="shared" si="1"/>
        <v>1210136934.1156001</v>
      </c>
      <c r="F22" s="642">
        <f t="shared" si="1"/>
        <v>1585816604.0950999</v>
      </c>
      <c r="G22" s="642">
        <f t="shared" si="1"/>
        <v>309405209.28583533</v>
      </c>
      <c r="H22" s="643">
        <f t="shared" si="1"/>
        <v>5132353089.8455343</v>
      </c>
    </row>
    <row r="26" spans="1:8" ht="22.8">
      <c r="B26" s="468"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35" sqref="D35"/>
    </sheetView>
  </sheetViews>
  <sheetFormatPr defaultColWidth="9.33203125" defaultRowHeight="11.4"/>
  <cols>
    <col min="1" max="1" width="11.6640625" style="478" bestFit="1" customWidth="1"/>
    <col min="2" max="2" width="86.6640625" style="464" customWidth="1"/>
    <col min="3" max="4" width="31.5546875" style="464" customWidth="1"/>
    <col min="5" max="5" width="15.109375" style="464" bestFit="1" customWidth="1"/>
    <col min="6" max="6" width="11.6640625" style="464" bestFit="1" customWidth="1"/>
    <col min="7" max="7" width="21.5546875" style="464" bestFit="1" customWidth="1"/>
    <col min="8" max="8" width="41.44140625" style="464" customWidth="1"/>
    <col min="9" max="16384" width="9.33203125" style="464"/>
  </cols>
  <sheetData>
    <row r="1" spans="1:8" ht="13.2">
      <c r="A1" s="462" t="s">
        <v>30</v>
      </c>
      <c r="B1" s="463" t="str">
        <f>'Info '!C2</f>
        <v>JSC Basisbank</v>
      </c>
      <c r="C1" s="469"/>
      <c r="D1" s="469"/>
      <c r="E1" s="469"/>
      <c r="F1" s="469"/>
      <c r="G1" s="469"/>
      <c r="H1" s="469"/>
    </row>
    <row r="2" spans="1:8">
      <c r="A2" s="462" t="s">
        <v>31</v>
      </c>
      <c r="B2" s="465">
        <f>'1. key ratios '!B2</f>
        <v>46112</v>
      </c>
      <c r="C2" s="469"/>
      <c r="D2" s="469"/>
      <c r="E2" s="469"/>
      <c r="F2" s="469"/>
      <c r="G2" s="469"/>
      <c r="H2" s="469"/>
    </row>
    <row r="3" spans="1:8" ht="14.4">
      <c r="A3" s="466" t="s">
        <v>388</v>
      </c>
      <c r="B3" s="469"/>
      <c r="C3" s="469"/>
      <c r="D3" s="469"/>
      <c r="E3" s="469"/>
      <c r="F3" s="469"/>
      <c r="G3" s="469"/>
      <c r="H3" s="469"/>
    </row>
    <row r="4" spans="1:8" ht="12" thickBot="1">
      <c r="A4" s="470"/>
      <c r="B4" s="469"/>
      <c r="C4" s="644" t="s">
        <v>0</v>
      </c>
      <c r="D4" s="644" t="s">
        <v>1</v>
      </c>
      <c r="E4" s="644" t="s">
        <v>2</v>
      </c>
      <c r="F4" s="644" t="s">
        <v>3</v>
      </c>
      <c r="G4" s="644" t="s">
        <v>4</v>
      </c>
      <c r="H4" s="644" t="s">
        <v>5</v>
      </c>
    </row>
    <row r="5" spans="1:8" ht="34.200000000000003" customHeight="1">
      <c r="A5" s="772" t="s">
        <v>389</v>
      </c>
      <c r="B5" s="773"/>
      <c r="C5" s="786" t="s">
        <v>390</v>
      </c>
      <c r="D5" s="786"/>
      <c r="E5" s="786" t="s">
        <v>627</v>
      </c>
      <c r="F5" s="784" t="s">
        <v>391</v>
      </c>
      <c r="G5" s="784" t="s">
        <v>392</v>
      </c>
      <c r="H5" s="645" t="s">
        <v>626</v>
      </c>
    </row>
    <row r="6" spans="1:8" ht="22.8">
      <c r="A6" s="776"/>
      <c r="B6" s="777"/>
      <c r="C6" s="646" t="s">
        <v>393</v>
      </c>
      <c r="D6" s="646" t="s">
        <v>394</v>
      </c>
      <c r="E6" s="787"/>
      <c r="F6" s="785"/>
      <c r="G6" s="785"/>
      <c r="H6" s="647" t="s">
        <v>625</v>
      </c>
    </row>
    <row r="7" spans="1:8">
      <c r="A7" s="648">
        <v>1</v>
      </c>
      <c r="B7" s="635" t="s">
        <v>51</v>
      </c>
      <c r="C7" s="649">
        <v>0</v>
      </c>
      <c r="D7" s="649">
        <v>759481854.31920004</v>
      </c>
      <c r="E7" s="649">
        <v>440295.53980000003</v>
      </c>
      <c r="F7" s="649"/>
      <c r="G7" s="649">
        <v>0</v>
      </c>
      <c r="H7" s="650">
        <f>C7+D7-E7-F7</f>
        <v>759041558.77939999</v>
      </c>
    </row>
    <row r="8" spans="1:8">
      <c r="A8" s="648">
        <v>2</v>
      </c>
      <c r="B8" s="635" t="s">
        <v>52</v>
      </c>
      <c r="C8" s="649">
        <v>0</v>
      </c>
      <c r="D8" s="649">
        <v>0</v>
      </c>
      <c r="E8" s="649">
        <v>0</v>
      </c>
      <c r="F8" s="649"/>
      <c r="G8" s="649">
        <v>0</v>
      </c>
      <c r="H8" s="650">
        <f t="shared" ref="H8:H20" si="0">C8+D8-E8-F8</f>
        <v>0</v>
      </c>
    </row>
    <row r="9" spans="1:8">
      <c r="A9" s="648">
        <v>3</v>
      </c>
      <c r="B9" s="635" t="s">
        <v>152</v>
      </c>
      <c r="C9" s="649">
        <v>0</v>
      </c>
      <c r="D9" s="649">
        <v>964259.41339999996</v>
      </c>
      <c r="E9" s="649">
        <v>1113.3188</v>
      </c>
      <c r="F9" s="649"/>
      <c r="G9" s="649">
        <v>0</v>
      </c>
      <c r="H9" s="650">
        <f t="shared" si="0"/>
        <v>963146.09459999995</v>
      </c>
    </row>
    <row r="10" spans="1:8">
      <c r="A10" s="648">
        <v>4</v>
      </c>
      <c r="B10" s="635" t="s">
        <v>53</v>
      </c>
      <c r="C10" s="649">
        <v>0</v>
      </c>
      <c r="D10" s="649">
        <v>1351405.5164999999</v>
      </c>
      <c r="E10" s="649">
        <v>502.6037</v>
      </c>
      <c r="F10" s="649"/>
      <c r="G10" s="649">
        <v>0</v>
      </c>
      <c r="H10" s="650">
        <f t="shared" si="0"/>
        <v>1350902.9127999998</v>
      </c>
    </row>
    <row r="11" spans="1:8">
      <c r="A11" s="648">
        <v>5</v>
      </c>
      <c r="B11" s="635" t="s">
        <v>54</v>
      </c>
      <c r="C11" s="649">
        <v>0</v>
      </c>
      <c r="D11" s="649">
        <v>0</v>
      </c>
      <c r="E11" s="649">
        <v>0</v>
      </c>
      <c r="F11" s="649"/>
      <c r="G11" s="649">
        <v>0</v>
      </c>
      <c r="H11" s="650">
        <f t="shared" si="0"/>
        <v>0</v>
      </c>
    </row>
    <row r="12" spans="1:8">
      <c r="A12" s="648">
        <v>6</v>
      </c>
      <c r="B12" s="635" t="s">
        <v>55</v>
      </c>
      <c r="C12" s="649">
        <v>0</v>
      </c>
      <c r="D12" s="649">
        <v>660186143.50080025</v>
      </c>
      <c r="E12" s="649">
        <v>95113.744500047687</v>
      </c>
      <c r="F12" s="649"/>
      <c r="G12" s="649">
        <v>0</v>
      </c>
      <c r="H12" s="650">
        <f t="shared" si="0"/>
        <v>660091029.75630021</v>
      </c>
    </row>
    <row r="13" spans="1:8">
      <c r="A13" s="648">
        <v>7</v>
      </c>
      <c r="B13" s="635" t="s">
        <v>56</v>
      </c>
      <c r="C13" s="649">
        <v>40799458.648900002</v>
      </c>
      <c r="D13" s="649">
        <v>2078551794.2447</v>
      </c>
      <c r="E13" s="649">
        <v>10928362.1528749</v>
      </c>
      <c r="F13" s="649"/>
      <c r="G13" s="649">
        <v>0</v>
      </c>
      <c r="H13" s="650">
        <f t="shared" si="0"/>
        <v>2108422890.740725</v>
      </c>
    </row>
    <row r="14" spans="1:8">
      <c r="A14" s="648">
        <v>8</v>
      </c>
      <c r="B14" s="637" t="s">
        <v>57</v>
      </c>
      <c r="C14" s="649">
        <v>59857636.059699804</v>
      </c>
      <c r="D14" s="649">
        <v>311512336.91321301</v>
      </c>
      <c r="E14" s="649">
        <v>17716833.9397493</v>
      </c>
      <c r="F14" s="649"/>
      <c r="G14" s="649">
        <v>1594222.2113440007</v>
      </c>
      <c r="H14" s="650">
        <f t="shared" si="0"/>
        <v>353653139.03316349</v>
      </c>
    </row>
    <row r="15" spans="1:8">
      <c r="A15" s="648">
        <v>9</v>
      </c>
      <c r="B15" s="635" t="s">
        <v>58</v>
      </c>
      <c r="C15" s="649">
        <v>7789420.3525</v>
      </c>
      <c r="D15" s="649">
        <v>497461796.08550102</v>
      </c>
      <c r="E15" s="649">
        <v>1198601.4681593799</v>
      </c>
      <c r="F15" s="649"/>
      <c r="G15" s="649">
        <v>0</v>
      </c>
      <c r="H15" s="650">
        <f t="shared" si="0"/>
        <v>504052614.96984166</v>
      </c>
    </row>
    <row r="16" spans="1:8">
      <c r="A16" s="648">
        <v>10</v>
      </c>
      <c r="B16" s="638" t="s">
        <v>395</v>
      </c>
      <c r="C16" s="649">
        <v>55002564.136699803</v>
      </c>
      <c r="D16" s="649">
        <v>6546350.1574999997</v>
      </c>
      <c r="E16" s="649">
        <v>11763810.582664</v>
      </c>
      <c r="F16" s="649"/>
      <c r="G16" s="649">
        <v>0</v>
      </c>
      <c r="H16" s="650">
        <f t="shared" si="0"/>
        <v>49785103.711535804</v>
      </c>
    </row>
    <row r="17" spans="1:8">
      <c r="A17" s="648">
        <v>11</v>
      </c>
      <c r="B17" s="635" t="s">
        <v>60</v>
      </c>
      <c r="C17" s="649">
        <v>0</v>
      </c>
      <c r="D17" s="649">
        <v>985555.46</v>
      </c>
      <c r="E17" s="649">
        <v>0</v>
      </c>
      <c r="F17" s="649"/>
      <c r="G17" s="649">
        <v>0</v>
      </c>
      <c r="H17" s="650">
        <f t="shared" si="0"/>
        <v>985555.46</v>
      </c>
    </row>
    <row r="18" spans="1:8">
      <c r="A18" s="648">
        <v>12</v>
      </c>
      <c r="B18" s="635" t="s">
        <v>61</v>
      </c>
      <c r="C18" s="649">
        <v>0</v>
      </c>
      <c r="D18" s="649">
        <v>45368747.641800001</v>
      </c>
      <c r="E18" s="649">
        <v>2077.7835686943999</v>
      </c>
      <c r="F18" s="649"/>
      <c r="G18" s="649">
        <v>0</v>
      </c>
      <c r="H18" s="650">
        <f t="shared" si="0"/>
        <v>45366669.858231306</v>
      </c>
    </row>
    <row r="19" spans="1:8">
      <c r="A19" s="651">
        <v>13</v>
      </c>
      <c r="B19" s="637" t="s">
        <v>144</v>
      </c>
      <c r="C19" s="649">
        <v>0</v>
      </c>
      <c r="D19" s="649">
        <v>0</v>
      </c>
      <c r="E19" s="649">
        <v>0</v>
      </c>
      <c r="F19" s="649"/>
      <c r="G19" s="649">
        <v>0</v>
      </c>
      <c r="H19" s="650">
        <f t="shared" si="0"/>
        <v>0</v>
      </c>
    </row>
    <row r="20" spans="1:8">
      <c r="A20" s="648">
        <v>14</v>
      </c>
      <c r="B20" s="635" t="s">
        <v>63</v>
      </c>
      <c r="C20" s="649">
        <v>6050887.1711999997</v>
      </c>
      <c r="D20" s="649">
        <v>717222848.51128876</v>
      </c>
      <c r="E20" s="649">
        <v>3622453.5764476759</v>
      </c>
      <c r="F20" s="649"/>
      <c r="G20" s="649">
        <v>0</v>
      </c>
      <c r="H20" s="650">
        <f t="shared" si="0"/>
        <v>719651282.10604107</v>
      </c>
    </row>
    <row r="21" spans="1:8" s="477" customFormat="1" ht="14.4">
      <c r="A21" s="652">
        <v>15</v>
      </c>
      <c r="B21" s="653" t="s">
        <v>64</v>
      </c>
      <c r="C21" s="654">
        <f t="shared" ref="C21:H21" si="1">SUM(C7:C15)+SUM(C17:C20)</f>
        <v>114497402.2322998</v>
      </c>
      <c r="D21" s="654">
        <f t="shared" si="1"/>
        <v>5073086741.6064024</v>
      </c>
      <c r="E21" s="654">
        <f t="shared" si="1"/>
        <v>34005354.127599999</v>
      </c>
      <c r="F21" s="654">
        <f t="shared" si="1"/>
        <v>0</v>
      </c>
      <c r="G21" s="654">
        <f t="shared" si="1"/>
        <v>1594222.2113440007</v>
      </c>
      <c r="H21" s="650">
        <f t="shared" si="1"/>
        <v>5153578789.7111025</v>
      </c>
    </row>
    <row r="22" spans="1:8">
      <c r="A22" s="655">
        <v>16</v>
      </c>
      <c r="B22" s="656" t="s">
        <v>396</v>
      </c>
      <c r="C22" s="649">
        <v>111603663.73119999</v>
      </c>
      <c r="D22" s="649">
        <v>3582701331.6778302</v>
      </c>
      <c r="E22" s="649">
        <v>31448013.239999998</v>
      </c>
      <c r="F22" s="649"/>
      <c r="G22" s="649">
        <v>1594222.2113440007</v>
      </c>
      <c r="H22" s="650">
        <f>C22+D22-E22-F22</f>
        <v>3662856982.1690307</v>
      </c>
    </row>
    <row r="23" spans="1:8" ht="12" thickBot="1">
      <c r="A23" s="657">
        <v>17</v>
      </c>
      <c r="B23" s="658" t="s">
        <v>397</v>
      </c>
      <c r="C23" s="549">
        <v>0</v>
      </c>
      <c r="D23" s="549">
        <v>425177593.7579</v>
      </c>
      <c r="E23" s="549">
        <v>407691.95760000002</v>
      </c>
      <c r="F23" s="549"/>
      <c r="G23" s="549">
        <v>0</v>
      </c>
      <c r="H23" s="659">
        <f>C23+D23-E23-F23</f>
        <v>424769901.8003</v>
      </c>
    </row>
    <row r="26" spans="1:8" ht="42.45" customHeight="1">
      <c r="B26" s="468"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G40" sqref="G40"/>
    </sheetView>
  </sheetViews>
  <sheetFormatPr defaultColWidth="9.33203125" defaultRowHeight="11.4"/>
  <cols>
    <col min="1" max="1" width="11" style="464" bestFit="1" customWidth="1"/>
    <col min="2" max="2" width="93.44140625" style="464" customWidth="1"/>
    <col min="3" max="4" width="35" style="464" customWidth="1"/>
    <col min="5" max="5" width="15.109375" style="464" bestFit="1" customWidth="1"/>
    <col min="6" max="6" width="11.6640625" style="464" bestFit="1" customWidth="1"/>
    <col min="7" max="7" width="22" style="464" customWidth="1"/>
    <col min="8" max="8" width="19.88671875" style="464" customWidth="1"/>
    <col min="9" max="16384" width="9.33203125" style="464"/>
  </cols>
  <sheetData>
    <row r="1" spans="1:8" ht="13.2">
      <c r="A1" s="462" t="s">
        <v>30</v>
      </c>
      <c r="B1" s="463" t="str">
        <f>'Info '!C2</f>
        <v>JSC Basisbank</v>
      </c>
      <c r="C1" s="469"/>
      <c r="D1" s="469"/>
      <c r="E1" s="469"/>
      <c r="F1" s="469"/>
      <c r="G1" s="469"/>
      <c r="H1" s="469"/>
    </row>
    <row r="2" spans="1:8">
      <c r="A2" s="462" t="s">
        <v>31</v>
      </c>
      <c r="B2" s="465">
        <f>'1. key ratios '!B2</f>
        <v>46112</v>
      </c>
      <c r="C2" s="469"/>
      <c r="D2" s="469"/>
      <c r="E2" s="469"/>
      <c r="F2" s="469"/>
      <c r="G2" s="469"/>
      <c r="H2" s="469"/>
    </row>
    <row r="3" spans="1:8" ht="15" thickBot="1">
      <c r="A3" s="466" t="s">
        <v>398</v>
      </c>
      <c r="B3" s="469"/>
      <c r="C3" s="469"/>
      <c r="D3" s="469"/>
      <c r="E3" s="469"/>
      <c r="F3" s="469"/>
      <c r="G3" s="469"/>
      <c r="H3" s="469"/>
    </row>
    <row r="4" spans="1:8">
      <c r="A4" s="666"/>
      <c r="B4" s="667"/>
      <c r="C4" s="668" t="s">
        <v>0</v>
      </c>
      <c r="D4" s="668" t="s">
        <v>1</v>
      </c>
      <c r="E4" s="668" t="s">
        <v>2</v>
      </c>
      <c r="F4" s="668" t="s">
        <v>3</v>
      </c>
      <c r="G4" s="668" t="s">
        <v>4</v>
      </c>
      <c r="H4" s="669" t="s">
        <v>5</v>
      </c>
    </row>
    <row r="5" spans="1:8" ht="41.7" customHeight="1">
      <c r="A5" s="789" t="s">
        <v>389</v>
      </c>
      <c r="B5" s="790"/>
      <c r="C5" s="787" t="s">
        <v>390</v>
      </c>
      <c r="D5" s="787"/>
      <c r="E5" s="787" t="s">
        <v>627</v>
      </c>
      <c r="F5" s="788" t="s">
        <v>391</v>
      </c>
      <c r="G5" s="788" t="s">
        <v>392</v>
      </c>
      <c r="H5" s="647" t="s">
        <v>626</v>
      </c>
    </row>
    <row r="6" spans="1:8" ht="22.8">
      <c r="A6" s="776"/>
      <c r="B6" s="777"/>
      <c r="C6" s="646" t="s">
        <v>393</v>
      </c>
      <c r="D6" s="646" t="s">
        <v>394</v>
      </c>
      <c r="E6" s="787"/>
      <c r="F6" s="785"/>
      <c r="G6" s="785"/>
      <c r="H6" s="647" t="s">
        <v>625</v>
      </c>
    </row>
    <row r="7" spans="1:8">
      <c r="A7" s="660">
        <v>1</v>
      </c>
      <c r="B7" s="661" t="s">
        <v>486</v>
      </c>
      <c r="C7" s="649">
        <v>2392022.9972999999</v>
      </c>
      <c r="D7" s="649">
        <v>817899860.66050601</v>
      </c>
      <c r="E7" s="649">
        <v>1356394.3209581601</v>
      </c>
      <c r="F7" s="649">
        <v>0</v>
      </c>
      <c r="G7" s="649">
        <v>189789.09161500001</v>
      </c>
      <c r="H7" s="670">
        <f t="shared" ref="H7:H34" si="0">C7+D7-E7-F7</f>
        <v>818935489.3368479</v>
      </c>
    </row>
    <row r="8" spans="1:8">
      <c r="A8" s="660">
        <v>2</v>
      </c>
      <c r="B8" s="661" t="s">
        <v>399</v>
      </c>
      <c r="C8" s="649">
        <v>1961640.8469</v>
      </c>
      <c r="D8" s="649">
        <v>952970741.587502</v>
      </c>
      <c r="E8" s="649">
        <v>1262682.4962064577</v>
      </c>
      <c r="F8" s="649">
        <v>0</v>
      </c>
      <c r="G8" s="649">
        <v>207502.62899999999</v>
      </c>
      <c r="H8" s="670">
        <f t="shared" si="0"/>
        <v>953669699.93819559</v>
      </c>
    </row>
    <row r="9" spans="1:8">
      <c r="A9" s="660">
        <v>3</v>
      </c>
      <c r="B9" s="661" t="s">
        <v>400</v>
      </c>
      <c r="C9" s="649">
        <v>0</v>
      </c>
      <c r="D9" s="649">
        <v>93920.690799999997</v>
      </c>
      <c r="E9" s="649">
        <v>3.4939967279999999</v>
      </c>
      <c r="F9" s="649">
        <v>0</v>
      </c>
      <c r="G9" s="649">
        <v>0</v>
      </c>
      <c r="H9" s="670">
        <f t="shared" si="0"/>
        <v>93917.196803272003</v>
      </c>
    </row>
    <row r="10" spans="1:8">
      <c r="A10" s="660">
        <v>4</v>
      </c>
      <c r="B10" s="661" t="s">
        <v>487</v>
      </c>
      <c r="C10" s="649">
        <v>5807228.8340999996</v>
      </c>
      <c r="D10" s="649">
        <v>268819610.24479997</v>
      </c>
      <c r="E10" s="649">
        <v>1068967.4165104199</v>
      </c>
      <c r="F10" s="649">
        <v>0</v>
      </c>
      <c r="G10" s="649">
        <v>5872.2810330000002</v>
      </c>
      <c r="H10" s="670">
        <f t="shared" si="0"/>
        <v>273557871.66238958</v>
      </c>
    </row>
    <row r="11" spans="1:8">
      <c r="A11" s="660">
        <v>5</v>
      </c>
      <c r="B11" s="661" t="s">
        <v>401</v>
      </c>
      <c r="C11" s="649">
        <v>3089202.7976000002</v>
      </c>
      <c r="D11" s="649">
        <v>275206912.21100003</v>
      </c>
      <c r="E11" s="649">
        <v>510035.62608001899</v>
      </c>
      <c r="F11" s="649">
        <v>0</v>
      </c>
      <c r="G11" s="649">
        <v>18847.457999999999</v>
      </c>
      <c r="H11" s="670">
        <f t="shared" si="0"/>
        <v>277786079.38251996</v>
      </c>
    </row>
    <row r="12" spans="1:8">
      <c r="A12" s="660">
        <v>6</v>
      </c>
      <c r="B12" s="661" t="s">
        <v>402</v>
      </c>
      <c r="C12" s="649">
        <v>3941121.389</v>
      </c>
      <c r="D12" s="649">
        <v>88742090.296900004</v>
      </c>
      <c r="E12" s="649">
        <v>662749.864310876</v>
      </c>
      <c r="F12" s="649">
        <v>0</v>
      </c>
      <c r="G12" s="649">
        <v>7630.393008</v>
      </c>
      <c r="H12" s="670">
        <f t="shared" si="0"/>
        <v>92020461.821589127</v>
      </c>
    </row>
    <row r="13" spans="1:8">
      <c r="A13" s="660">
        <v>7</v>
      </c>
      <c r="B13" s="661" t="s">
        <v>403</v>
      </c>
      <c r="C13" s="649">
        <v>2190658.5074</v>
      </c>
      <c r="D13" s="649">
        <v>79105807.518700004</v>
      </c>
      <c r="E13" s="649">
        <v>1031226.41378799</v>
      </c>
      <c r="F13" s="649">
        <v>0</v>
      </c>
      <c r="G13" s="649">
        <v>1716.0350000000001</v>
      </c>
      <c r="H13" s="670">
        <f t="shared" si="0"/>
        <v>80265239.612312019</v>
      </c>
    </row>
    <row r="14" spans="1:8">
      <c r="A14" s="660">
        <v>8</v>
      </c>
      <c r="B14" s="661" t="s">
        <v>404</v>
      </c>
      <c r="C14" s="649">
        <v>1835885.7990999999</v>
      </c>
      <c r="D14" s="649">
        <v>282264856.43400002</v>
      </c>
      <c r="E14" s="649">
        <v>971661.62998627801</v>
      </c>
      <c r="F14" s="649">
        <v>0</v>
      </c>
      <c r="G14" s="649">
        <v>6943.9335140000003</v>
      </c>
      <c r="H14" s="670">
        <f t="shared" si="0"/>
        <v>283129080.60311371</v>
      </c>
    </row>
    <row r="15" spans="1:8">
      <c r="A15" s="660">
        <v>9</v>
      </c>
      <c r="B15" s="661" t="s">
        <v>405</v>
      </c>
      <c r="C15" s="649">
        <v>531985.90520000004</v>
      </c>
      <c r="D15" s="649">
        <v>83651862.697099999</v>
      </c>
      <c r="E15" s="649">
        <v>530698.16460169305</v>
      </c>
      <c r="F15" s="649">
        <v>0</v>
      </c>
      <c r="G15" s="649">
        <v>0</v>
      </c>
      <c r="H15" s="670">
        <f t="shared" si="0"/>
        <v>83653150.437698305</v>
      </c>
    </row>
    <row r="16" spans="1:8">
      <c r="A16" s="660">
        <v>10</v>
      </c>
      <c r="B16" s="661" t="s">
        <v>406</v>
      </c>
      <c r="C16" s="649">
        <v>844445.41240000003</v>
      </c>
      <c r="D16" s="649">
        <v>41899030.151100002</v>
      </c>
      <c r="E16" s="649">
        <v>434612.198402184</v>
      </c>
      <c r="F16" s="649">
        <v>0</v>
      </c>
      <c r="G16" s="649">
        <v>0</v>
      </c>
      <c r="H16" s="670">
        <f t="shared" si="0"/>
        <v>42308863.365097821</v>
      </c>
    </row>
    <row r="17" spans="1:8">
      <c r="A17" s="660">
        <v>11</v>
      </c>
      <c r="B17" s="661" t="s">
        <v>407</v>
      </c>
      <c r="C17" s="649">
        <v>-1E-4</v>
      </c>
      <c r="D17" s="649">
        <v>2340937.6409</v>
      </c>
      <c r="E17" s="649">
        <v>961.8880191042</v>
      </c>
      <c r="F17" s="649">
        <v>0</v>
      </c>
      <c r="G17" s="649">
        <v>0</v>
      </c>
      <c r="H17" s="670">
        <f t="shared" si="0"/>
        <v>2339975.7527808961</v>
      </c>
    </row>
    <row r="18" spans="1:8">
      <c r="A18" s="660">
        <v>12</v>
      </c>
      <c r="B18" s="661" t="s">
        <v>408</v>
      </c>
      <c r="C18" s="649">
        <v>1273029.371</v>
      </c>
      <c r="D18" s="649">
        <v>60660576.763599999</v>
      </c>
      <c r="E18" s="649">
        <v>382008.55498418299</v>
      </c>
      <c r="F18" s="649">
        <v>0</v>
      </c>
      <c r="G18" s="649">
        <v>45432.427000999996</v>
      </c>
      <c r="H18" s="670">
        <f t="shared" si="0"/>
        <v>61551597.579615816</v>
      </c>
    </row>
    <row r="19" spans="1:8">
      <c r="A19" s="660">
        <v>13</v>
      </c>
      <c r="B19" s="661" t="s">
        <v>409</v>
      </c>
      <c r="C19" s="649">
        <v>417613.8273</v>
      </c>
      <c r="D19" s="649">
        <v>75547552.317699999</v>
      </c>
      <c r="E19" s="649">
        <v>471411.97079124599</v>
      </c>
      <c r="F19" s="649">
        <v>0</v>
      </c>
      <c r="G19" s="649">
        <v>10738.583000000001</v>
      </c>
      <c r="H19" s="670">
        <f t="shared" si="0"/>
        <v>75493754.174208745</v>
      </c>
    </row>
    <row r="20" spans="1:8">
      <c r="A20" s="660">
        <v>14</v>
      </c>
      <c r="B20" s="661" t="s">
        <v>410</v>
      </c>
      <c r="C20" s="649">
        <v>40982899.435699999</v>
      </c>
      <c r="D20" s="649">
        <v>159246109.49149999</v>
      </c>
      <c r="E20" s="649">
        <v>4841234.3458276102</v>
      </c>
      <c r="F20" s="649">
        <v>0</v>
      </c>
      <c r="G20" s="649">
        <v>5804.1380239999999</v>
      </c>
      <c r="H20" s="670">
        <f t="shared" si="0"/>
        <v>195387774.58137238</v>
      </c>
    </row>
    <row r="21" spans="1:8">
      <c r="A21" s="660">
        <v>15</v>
      </c>
      <c r="B21" s="661" t="s">
        <v>411</v>
      </c>
      <c r="C21" s="649">
        <v>75371.6443</v>
      </c>
      <c r="D21" s="649">
        <v>60587039.7535</v>
      </c>
      <c r="E21" s="649">
        <v>107845.83919775</v>
      </c>
      <c r="F21" s="649">
        <v>0</v>
      </c>
      <c r="G21" s="649">
        <v>0</v>
      </c>
      <c r="H21" s="670">
        <f t="shared" si="0"/>
        <v>60554565.558602251</v>
      </c>
    </row>
    <row r="22" spans="1:8">
      <c r="A22" s="660">
        <v>16</v>
      </c>
      <c r="B22" s="661" t="s">
        <v>412</v>
      </c>
      <c r="C22" s="649">
        <v>4729623.8635</v>
      </c>
      <c r="D22" s="649">
        <v>3492612.0542000001</v>
      </c>
      <c r="E22" s="649">
        <v>2429788.9365996099</v>
      </c>
      <c r="F22" s="649">
        <v>0</v>
      </c>
      <c r="G22" s="649">
        <v>0</v>
      </c>
      <c r="H22" s="670">
        <f t="shared" si="0"/>
        <v>5792446.9811003897</v>
      </c>
    </row>
    <row r="23" spans="1:8">
      <c r="A23" s="660">
        <v>17</v>
      </c>
      <c r="B23" s="661" t="s">
        <v>490</v>
      </c>
      <c r="C23" s="649">
        <v>0</v>
      </c>
      <c r="D23" s="649">
        <v>92525513.710099995</v>
      </c>
      <c r="E23" s="649">
        <v>839284.18090000004</v>
      </c>
      <c r="F23" s="649">
        <v>0</v>
      </c>
      <c r="G23" s="649">
        <v>0</v>
      </c>
      <c r="H23" s="670">
        <f t="shared" si="0"/>
        <v>91686229.529199988</v>
      </c>
    </row>
    <row r="24" spans="1:8">
      <c r="A24" s="660">
        <v>18</v>
      </c>
      <c r="B24" s="661" t="s">
        <v>413</v>
      </c>
      <c r="C24" s="649">
        <v>1125061.2542000001</v>
      </c>
      <c r="D24" s="649">
        <v>232777254.0325</v>
      </c>
      <c r="E24" s="649">
        <v>972126.06211342197</v>
      </c>
      <c r="F24" s="649">
        <v>0</v>
      </c>
      <c r="G24" s="649">
        <v>2.6640000000000001</v>
      </c>
      <c r="H24" s="670">
        <f t="shared" si="0"/>
        <v>232930189.22458658</v>
      </c>
    </row>
    <row r="25" spans="1:8">
      <c r="A25" s="660">
        <v>19</v>
      </c>
      <c r="B25" s="661" t="s">
        <v>414</v>
      </c>
      <c r="C25" s="649">
        <v>0</v>
      </c>
      <c r="D25" s="649">
        <v>12461712.9596</v>
      </c>
      <c r="E25" s="649">
        <v>63822.6722994882</v>
      </c>
      <c r="F25" s="649">
        <v>0</v>
      </c>
      <c r="G25" s="649">
        <v>0</v>
      </c>
      <c r="H25" s="670">
        <f t="shared" si="0"/>
        <v>12397890.287300512</v>
      </c>
    </row>
    <row r="26" spans="1:8">
      <c r="A26" s="660">
        <v>20</v>
      </c>
      <c r="B26" s="661" t="s">
        <v>489</v>
      </c>
      <c r="C26" s="649">
        <v>1379423.6686</v>
      </c>
      <c r="D26" s="649">
        <v>134886615.396</v>
      </c>
      <c r="E26" s="649">
        <v>481861.947127741</v>
      </c>
      <c r="F26" s="649">
        <v>0</v>
      </c>
      <c r="G26" s="649">
        <v>9369.2678410000008</v>
      </c>
      <c r="H26" s="670">
        <f t="shared" si="0"/>
        <v>135784177.11747226</v>
      </c>
    </row>
    <row r="27" spans="1:8">
      <c r="A27" s="660">
        <v>21</v>
      </c>
      <c r="B27" s="661" t="s">
        <v>415</v>
      </c>
      <c r="C27" s="649">
        <v>671306.39950000006</v>
      </c>
      <c r="D27" s="649">
        <v>75373447.338</v>
      </c>
      <c r="E27" s="649">
        <v>298393.029798823</v>
      </c>
      <c r="F27" s="649">
        <v>0</v>
      </c>
      <c r="G27" s="649">
        <v>1499.4943229999999</v>
      </c>
      <c r="H27" s="670">
        <f t="shared" si="0"/>
        <v>75746360.707701176</v>
      </c>
    </row>
    <row r="28" spans="1:8">
      <c r="A28" s="660">
        <v>22</v>
      </c>
      <c r="B28" s="661" t="s">
        <v>416</v>
      </c>
      <c r="C28" s="649">
        <v>86595.078099999999</v>
      </c>
      <c r="D28" s="649">
        <v>7033198.5747999996</v>
      </c>
      <c r="E28" s="649">
        <v>50973.795569190603</v>
      </c>
      <c r="F28" s="649">
        <v>0</v>
      </c>
      <c r="G28" s="649">
        <v>0</v>
      </c>
      <c r="H28" s="670">
        <f t="shared" si="0"/>
        <v>7068819.8573308084</v>
      </c>
    </row>
    <row r="29" spans="1:8">
      <c r="A29" s="660">
        <v>23</v>
      </c>
      <c r="B29" s="661" t="s">
        <v>417</v>
      </c>
      <c r="C29" s="649">
        <v>9117681.9872999992</v>
      </c>
      <c r="D29" s="649">
        <v>312237439.577205</v>
      </c>
      <c r="E29" s="649">
        <v>2817062.7451029099</v>
      </c>
      <c r="F29" s="649">
        <v>0</v>
      </c>
      <c r="G29" s="649">
        <v>236439.08435400002</v>
      </c>
      <c r="H29" s="670">
        <f t="shared" si="0"/>
        <v>318538058.8194021</v>
      </c>
    </row>
    <row r="30" spans="1:8">
      <c r="A30" s="660">
        <v>24</v>
      </c>
      <c r="B30" s="661" t="s">
        <v>488</v>
      </c>
      <c r="C30" s="649">
        <v>4444061.1961000003</v>
      </c>
      <c r="D30" s="649">
        <v>175458739.11039999</v>
      </c>
      <c r="E30" s="649">
        <v>1808998.49108396</v>
      </c>
      <c r="F30" s="649">
        <v>0</v>
      </c>
      <c r="G30" s="649">
        <v>0</v>
      </c>
      <c r="H30" s="670">
        <f t="shared" si="0"/>
        <v>178093801.81541604</v>
      </c>
    </row>
    <row r="31" spans="1:8">
      <c r="A31" s="660">
        <v>25</v>
      </c>
      <c r="B31" s="661" t="s">
        <v>418</v>
      </c>
      <c r="C31" s="649">
        <v>13596856.408600001</v>
      </c>
      <c r="D31" s="649">
        <v>322534659.01930201</v>
      </c>
      <c r="E31" s="649">
        <v>4179675.2934369398</v>
      </c>
      <c r="F31" s="649">
        <v>0</v>
      </c>
      <c r="G31" s="649">
        <v>336967.36795200006</v>
      </c>
      <c r="H31" s="670">
        <f t="shared" si="0"/>
        <v>331951840.13446504</v>
      </c>
    </row>
    <row r="32" spans="1:8">
      <c r="A32" s="660">
        <v>26</v>
      </c>
      <c r="B32" s="661" t="s">
        <v>485</v>
      </c>
      <c r="C32" s="649">
        <v>11109947.108100001</v>
      </c>
      <c r="D32" s="649">
        <v>162092539.065101</v>
      </c>
      <c r="E32" s="649">
        <v>4616811.7054981897</v>
      </c>
      <c r="F32" s="649">
        <v>0</v>
      </c>
      <c r="G32" s="649">
        <v>509667.36367900006</v>
      </c>
      <c r="H32" s="670">
        <f t="shared" si="0"/>
        <v>168585674.46770281</v>
      </c>
    </row>
    <row r="33" spans="1:8">
      <c r="A33" s="660">
        <v>27</v>
      </c>
      <c r="B33" s="662" t="s">
        <v>419</v>
      </c>
      <c r="C33" s="649">
        <v>2893738.5011</v>
      </c>
      <c r="D33" s="649">
        <v>293176102.15798402</v>
      </c>
      <c r="E33" s="649">
        <v>1814061.0444090241</v>
      </c>
      <c r="F33" s="649">
        <v>0</v>
      </c>
      <c r="G33" s="649">
        <v>0</v>
      </c>
      <c r="H33" s="670">
        <f t="shared" si="0"/>
        <v>294255779.61467499</v>
      </c>
    </row>
    <row r="34" spans="1:8" ht="12.6" thickBot="1">
      <c r="A34" s="663">
        <v>28</v>
      </c>
      <c r="B34" s="664" t="s">
        <v>64</v>
      </c>
      <c r="C34" s="665">
        <f>SUM(C7:C33)</f>
        <v>114497402.23229997</v>
      </c>
      <c r="D34" s="665">
        <f>SUM(D7:D33)</f>
        <v>5073086741.4547997</v>
      </c>
      <c r="E34" s="665">
        <f>SUM(E7:E33)</f>
        <v>34005354.127599999</v>
      </c>
      <c r="F34" s="665">
        <f>SUM(F7:F33)</f>
        <v>0</v>
      </c>
      <c r="G34" s="665">
        <f>SUM(G7:G33)</f>
        <v>1594222.211344</v>
      </c>
      <c r="H34" s="671">
        <f t="shared" si="0"/>
        <v>5153578789.5594997</v>
      </c>
    </row>
    <row r="36" spans="1:8">
      <c r="B36" s="47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H35" sqref="H35"/>
    </sheetView>
  </sheetViews>
  <sheetFormatPr defaultColWidth="9.33203125" defaultRowHeight="11.4"/>
  <cols>
    <col min="1" max="1" width="11.6640625" style="464" bestFit="1" customWidth="1"/>
    <col min="2" max="2" width="108" style="464" bestFit="1" customWidth="1"/>
    <col min="3" max="3" width="35.5546875" style="464" customWidth="1"/>
    <col min="4" max="4" width="38.44140625" style="464" customWidth="1"/>
    <col min="5" max="16384" width="9.33203125" style="464"/>
  </cols>
  <sheetData>
    <row r="1" spans="1:4" ht="13.2">
      <c r="A1" s="462" t="s">
        <v>30</v>
      </c>
      <c r="B1" s="463" t="str">
        <f>'Info '!C2</f>
        <v>JSC Basisbank</v>
      </c>
    </row>
    <row r="2" spans="1:4">
      <c r="A2" s="462" t="s">
        <v>31</v>
      </c>
      <c r="B2" s="465">
        <f>'1. key ratios '!B2</f>
        <v>46112</v>
      </c>
    </row>
    <row r="3" spans="1:4" ht="14.4">
      <c r="A3" s="466" t="s">
        <v>420</v>
      </c>
    </row>
    <row r="4" spans="1:4" ht="12" thickBot="1"/>
    <row r="5" spans="1:4" ht="14.4">
      <c r="A5" s="791" t="s">
        <v>634</v>
      </c>
      <c r="B5" s="792"/>
      <c r="C5" s="672" t="s">
        <v>437</v>
      </c>
      <c r="D5" s="673" t="s">
        <v>478</v>
      </c>
    </row>
    <row r="6" spans="1:4" ht="14.4">
      <c r="A6" s="674">
        <v>1</v>
      </c>
      <c r="B6" s="675" t="s">
        <v>633</v>
      </c>
      <c r="C6" s="683">
        <v>31022885.74492652</v>
      </c>
      <c r="D6" s="530">
        <v>321526.81841642002</v>
      </c>
    </row>
    <row r="7" spans="1:4" ht="12">
      <c r="A7" s="677">
        <v>2</v>
      </c>
      <c r="B7" s="675" t="s">
        <v>632</v>
      </c>
      <c r="C7" s="636">
        <f>SUM(C8:C9)</f>
        <v>5648014.6920036748</v>
      </c>
      <c r="D7" s="676">
        <f>SUM(D8:D9)</f>
        <v>16532</v>
      </c>
    </row>
    <row r="8" spans="1:4">
      <c r="A8" s="678">
        <v>2.1</v>
      </c>
      <c r="B8" s="679" t="s">
        <v>493</v>
      </c>
      <c r="C8" s="636">
        <v>1347150.5768272637</v>
      </c>
      <c r="D8" s="676">
        <v>16532</v>
      </c>
    </row>
    <row r="9" spans="1:4">
      <c r="A9" s="678">
        <v>2.2000000000000002</v>
      </c>
      <c r="B9" s="679" t="s">
        <v>491</v>
      </c>
      <c r="C9" s="636">
        <v>4300864.1151764113</v>
      </c>
      <c r="D9" s="676">
        <v>0</v>
      </c>
    </row>
    <row r="10" spans="1:4" ht="12">
      <c r="A10" s="674">
        <v>3</v>
      </c>
      <c r="B10" s="675" t="s">
        <v>631</v>
      </c>
      <c r="C10" s="636">
        <f>SUM(C11:C13)</f>
        <v>5201510.6016681967</v>
      </c>
      <c r="D10" s="676">
        <f>SUM(D11:D13)</f>
        <v>42008</v>
      </c>
    </row>
    <row r="11" spans="1:4">
      <c r="A11" s="678">
        <v>3.1</v>
      </c>
      <c r="B11" s="679" t="s">
        <v>422</v>
      </c>
      <c r="C11" s="636">
        <v>1594222.2113440041</v>
      </c>
      <c r="D11" s="676">
        <v>0</v>
      </c>
    </row>
    <row r="12" spans="1:4">
      <c r="A12" s="678">
        <v>3.2</v>
      </c>
      <c r="B12" s="679" t="s">
        <v>630</v>
      </c>
      <c r="C12" s="636">
        <v>2998583.2308683773</v>
      </c>
      <c r="D12" s="676">
        <v>42008</v>
      </c>
    </row>
    <row r="13" spans="1:4">
      <c r="A13" s="678">
        <v>3.3</v>
      </c>
      <c r="B13" s="679" t="s">
        <v>492</v>
      </c>
      <c r="C13" s="636">
        <v>608705.15945581498</v>
      </c>
      <c r="D13" s="676">
        <v>0</v>
      </c>
    </row>
    <row r="14" spans="1:4">
      <c r="A14" s="677">
        <v>4</v>
      </c>
      <c r="B14" s="680" t="s">
        <v>629</v>
      </c>
      <c r="C14" s="636">
        <v>-21376.595262000003</v>
      </c>
      <c r="D14" s="676">
        <v>0</v>
      </c>
    </row>
    <row r="15" spans="1:4" ht="15" thickBot="1">
      <c r="A15" s="681">
        <v>5</v>
      </c>
      <c r="B15" s="682" t="s">
        <v>628</v>
      </c>
      <c r="C15" s="642">
        <f>C6+C7-C10+C14</f>
        <v>31448013.239999998</v>
      </c>
      <c r="D15" s="643">
        <f>D6+D7-D10+D14</f>
        <v>296050.81841642002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44" sqref="C44"/>
    </sheetView>
  </sheetViews>
  <sheetFormatPr defaultColWidth="9.33203125" defaultRowHeight="11.4"/>
  <cols>
    <col min="1" max="1" width="11.6640625" style="464" bestFit="1" customWidth="1"/>
    <col min="2" max="2" width="128.88671875" style="464" bestFit="1" customWidth="1"/>
    <col min="3" max="3" width="37" style="464" customWidth="1"/>
    <col min="4" max="4" width="50.5546875" style="464" customWidth="1"/>
    <col min="5" max="16384" width="9.33203125" style="464"/>
  </cols>
  <sheetData>
    <row r="1" spans="1:4" ht="13.2">
      <c r="A1" s="462" t="s">
        <v>30</v>
      </c>
      <c r="B1" s="463" t="str">
        <f>'Info '!C2</f>
        <v>JSC Basisbank</v>
      </c>
    </row>
    <row r="2" spans="1:4">
      <c r="A2" s="462" t="s">
        <v>31</v>
      </c>
      <c r="B2" s="465">
        <f>'1. key ratios '!B2</f>
        <v>46112</v>
      </c>
    </row>
    <row r="3" spans="1:4" ht="14.4">
      <c r="A3" s="466" t="s">
        <v>424</v>
      </c>
    </row>
    <row r="4" spans="1:4" ht="14.4">
      <c r="A4" s="466"/>
    </row>
    <row r="5" spans="1:4" ht="15" customHeight="1">
      <c r="A5" s="793" t="s">
        <v>494</v>
      </c>
      <c r="B5" s="794"/>
      <c r="C5" s="797" t="s">
        <v>425</v>
      </c>
      <c r="D5" s="797" t="s">
        <v>426</v>
      </c>
    </row>
    <row r="6" spans="1:4">
      <c r="A6" s="795"/>
      <c r="B6" s="796"/>
      <c r="C6" s="797"/>
      <c r="D6" s="797"/>
    </row>
    <row r="7" spans="1:4" ht="14.4">
      <c r="A7" s="467">
        <v>1</v>
      </c>
      <c r="B7" s="467" t="s">
        <v>421</v>
      </c>
      <c r="C7" s="533">
        <v>110008700.9183</v>
      </c>
      <c r="D7" s="482"/>
    </row>
    <row r="8" spans="1:4">
      <c r="A8" s="480">
        <v>2</v>
      </c>
      <c r="B8" s="480" t="s">
        <v>427</v>
      </c>
      <c r="C8" s="533">
        <v>10133884.884263994</v>
      </c>
      <c r="D8" s="482"/>
    </row>
    <row r="9" spans="1:4">
      <c r="A9" s="480">
        <v>3</v>
      </c>
      <c r="B9" s="483" t="s">
        <v>637</v>
      </c>
      <c r="C9" s="533">
        <v>0</v>
      </c>
      <c r="D9" s="482"/>
    </row>
    <row r="10" spans="1:4">
      <c r="A10" s="480">
        <v>4</v>
      </c>
      <c r="B10" s="480" t="s">
        <v>428</v>
      </c>
      <c r="C10" s="533">
        <f>SUM(C11:C17)</f>
        <v>8538922.0713639986</v>
      </c>
      <c r="D10" s="482"/>
    </row>
    <row r="11" spans="1:4">
      <c r="A11" s="480">
        <v>5</v>
      </c>
      <c r="B11" s="484" t="s">
        <v>636</v>
      </c>
      <c r="C11" s="533">
        <v>2089395.176402</v>
      </c>
      <c r="D11" s="482"/>
    </row>
    <row r="12" spans="1:4">
      <c r="A12" s="480">
        <v>6</v>
      </c>
      <c r="B12" s="484" t="s">
        <v>429</v>
      </c>
      <c r="C12" s="533">
        <v>2625338.5205744188</v>
      </c>
      <c r="D12" s="482"/>
    </row>
    <row r="13" spans="1:4">
      <c r="A13" s="480">
        <v>7</v>
      </c>
      <c r="B13" s="484" t="s">
        <v>432</v>
      </c>
      <c r="C13" s="533">
        <v>1594222.2113440002</v>
      </c>
      <c r="D13" s="482"/>
    </row>
    <row r="14" spans="1:4">
      <c r="A14" s="480">
        <v>8</v>
      </c>
      <c r="B14" s="484" t="s">
        <v>430</v>
      </c>
      <c r="C14" s="533">
        <v>2161681.4289453588</v>
      </c>
      <c r="D14" s="533">
        <v>2161681.4289453588</v>
      </c>
    </row>
    <row r="15" spans="1:4">
      <c r="A15" s="480">
        <v>9</v>
      </c>
      <c r="B15" s="484" t="s">
        <v>431</v>
      </c>
      <c r="C15" s="533">
        <v>0</v>
      </c>
      <c r="D15" s="533">
        <v>0</v>
      </c>
    </row>
    <row r="16" spans="1:4">
      <c r="A16" s="480">
        <v>10</v>
      </c>
      <c r="B16" s="484" t="s">
        <v>433</v>
      </c>
      <c r="C16" s="533">
        <v>0</v>
      </c>
      <c r="D16" s="533">
        <v>0</v>
      </c>
    </row>
    <row r="17" spans="1:4">
      <c r="A17" s="480">
        <v>11</v>
      </c>
      <c r="B17" s="484" t="s">
        <v>635</v>
      </c>
      <c r="C17" s="533">
        <v>68284.734098219502</v>
      </c>
      <c r="D17" s="482"/>
    </row>
    <row r="18" spans="1:4" ht="14.4">
      <c r="A18" s="467">
        <v>12</v>
      </c>
      <c r="B18" s="485" t="s">
        <v>423</v>
      </c>
      <c r="C18" s="534">
        <f>C7+C8+C9-C10</f>
        <v>111603663.73119999</v>
      </c>
      <c r="D18" s="482"/>
    </row>
    <row r="21" spans="1:4">
      <c r="B21" s="462"/>
    </row>
    <row r="22" spans="1:4">
      <c r="B22" s="462"/>
    </row>
    <row r="23" spans="1:4" ht="14.4">
      <c r="B23" s="466"/>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G39" sqref="G39"/>
    </sheetView>
  </sheetViews>
  <sheetFormatPr defaultColWidth="9.33203125" defaultRowHeight="11.4"/>
  <cols>
    <col min="1" max="1" width="11.6640625" style="469" bestFit="1" customWidth="1"/>
    <col min="2" max="2" width="63.88671875" style="469" customWidth="1"/>
    <col min="3" max="3" width="17.44140625" style="469" bestFit="1" customWidth="1"/>
    <col min="4" max="18" width="22.33203125" style="469" customWidth="1"/>
    <col min="19" max="19" width="23.33203125" style="469" bestFit="1" customWidth="1"/>
    <col min="20" max="26" width="22.33203125" style="469" customWidth="1"/>
    <col min="27" max="27" width="23.33203125" style="469" bestFit="1" customWidth="1"/>
    <col min="28" max="28" width="20" style="469" customWidth="1"/>
    <col min="29" max="16384" width="9.33203125" style="469"/>
  </cols>
  <sheetData>
    <row r="1" spans="1:28" ht="13.2">
      <c r="A1" s="462" t="s">
        <v>30</v>
      </c>
      <c r="B1" s="463" t="str">
        <f>'Info '!C2</f>
        <v>JSC Basisbank</v>
      </c>
    </row>
    <row r="2" spans="1:28">
      <c r="A2" s="462" t="s">
        <v>31</v>
      </c>
      <c r="B2" s="465">
        <f>'1. key ratios '!B2</f>
        <v>46112</v>
      </c>
      <c r="C2" s="470"/>
    </row>
    <row r="3" spans="1:28" ht="14.4">
      <c r="A3" s="466" t="s">
        <v>434</v>
      </c>
    </row>
    <row r="5" spans="1:28" ht="15" customHeight="1">
      <c r="A5" s="800" t="s">
        <v>646</v>
      </c>
      <c r="B5" s="801"/>
      <c r="C5" s="806" t="s">
        <v>435</v>
      </c>
      <c r="D5" s="807"/>
      <c r="E5" s="807"/>
      <c r="F5" s="807"/>
      <c r="G5" s="807"/>
      <c r="H5" s="807"/>
      <c r="I5" s="807"/>
      <c r="J5" s="807"/>
      <c r="K5" s="807"/>
      <c r="L5" s="807"/>
      <c r="M5" s="807"/>
      <c r="N5" s="807"/>
      <c r="O5" s="807"/>
      <c r="P5" s="807"/>
      <c r="Q5" s="807"/>
      <c r="R5" s="807"/>
      <c r="S5" s="807"/>
      <c r="T5" s="486"/>
      <c r="U5" s="486"/>
      <c r="V5" s="486"/>
      <c r="W5" s="486"/>
      <c r="X5" s="486"/>
      <c r="Y5" s="486"/>
      <c r="Z5" s="486"/>
      <c r="AA5" s="487"/>
      <c r="AB5" s="488"/>
    </row>
    <row r="6" spans="1:28" ht="12" customHeight="1">
      <c r="A6" s="802"/>
      <c r="B6" s="803"/>
      <c r="C6" s="808" t="s">
        <v>64</v>
      </c>
      <c r="D6" s="810" t="s">
        <v>777</v>
      </c>
      <c r="E6" s="810"/>
      <c r="F6" s="810"/>
      <c r="G6" s="810"/>
      <c r="H6" s="810" t="s">
        <v>778</v>
      </c>
      <c r="I6" s="810"/>
      <c r="J6" s="810"/>
      <c r="K6" s="810"/>
      <c r="L6" s="489"/>
      <c r="M6" s="811" t="s">
        <v>779</v>
      </c>
      <c r="N6" s="811"/>
      <c r="O6" s="811"/>
      <c r="P6" s="811"/>
      <c r="Q6" s="811"/>
      <c r="R6" s="811"/>
      <c r="S6" s="785"/>
      <c r="T6" s="491"/>
      <c r="U6" s="798" t="s">
        <v>645</v>
      </c>
      <c r="V6" s="798"/>
      <c r="W6" s="798"/>
      <c r="X6" s="798"/>
      <c r="Y6" s="798"/>
      <c r="Z6" s="798"/>
      <c r="AA6" s="799"/>
      <c r="AB6" s="489"/>
    </row>
    <row r="7" spans="1:28" ht="22.8">
      <c r="A7" s="804"/>
      <c r="B7" s="805"/>
      <c r="C7" s="809"/>
      <c r="D7" s="492"/>
      <c r="E7" s="472" t="s">
        <v>436</v>
      </c>
      <c r="F7" s="472" t="s">
        <v>643</v>
      </c>
      <c r="G7" s="471" t="s">
        <v>644</v>
      </c>
      <c r="H7" s="470"/>
      <c r="I7" s="472" t="s">
        <v>436</v>
      </c>
      <c r="J7" s="472" t="s">
        <v>643</v>
      </c>
      <c r="K7" s="471" t="s">
        <v>644</v>
      </c>
      <c r="L7" s="474"/>
      <c r="M7" s="472" t="s">
        <v>436</v>
      </c>
      <c r="N7" s="472" t="s">
        <v>643</v>
      </c>
      <c r="O7" s="472" t="s">
        <v>642</v>
      </c>
      <c r="P7" s="472" t="s">
        <v>641</v>
      </c>
      <c r="Q7" s="472" t="s">
        <v>640</v>
      </c>
      <c r="R7" s="472" t="s">
        <v>639</v>
      </c>
      <c r="S7" s="472" t="s">
        <v>638</v>
      </c>
      <c r="T7" s="474"/>
      <c r="U7" s="472" t="s">
        <v>436</v>
      </c>
      <c r="V7" s="472" t="s">
        <v>643</v>
      </c>
      <c r="W7" s="472" t="s">
        <v>642</v>
      </c>
      <c r="X7" s="472" t="s">
        <v>641</v>
      </c>
      <c r="Y7" s="472" t="s">
        <v>640</v>
      </c>
      <c r="Z7" s="472" t="s">
        <v>639</v>
      </c>
      <c r="AA7" s="472" t="s">
        <v>638</v>
      </c>
      <c r="AB7" s="488"/>
    </row>
    <row r="8" spans="1:28" s="685" customFormat="1" ht="12">
      <c r="A8" s="684">
        <v>1</v>
      </c>
      <c r="B8" s="476" t="s">
        <v>437</v>
      </c>
      <c r="C8" s="535">
        <v>3694304990.9985886</v>
      </c>
      <c r="D8" s="535">
        <v>3441009976.731751</v>
      </c>
      <c r="E8" s="535">
        <v>46975939.544460014</v>
      </c>
      <c r="F8" s="535">
        <v>198850.29261400001</v>
      </c>
      <c r="G8" s="535">
        <v>146.573014</v>
      </c>
      <c r="H8" s="535">
        <v>141691350.65325996</v>
      </c>
      <c r="I8" s="535">
        <v>11050247.359790005</v>
      </c>
      <c r="J8" s="535">
        <v>29412843.318348002</v>
      </c>
      <c r="K8" s="535">
        <v>0</v>
      </c>
      <c r="L8" s="535">
        <v>111603663.61357787</v>
      </c>
      <c r="M8" s="535">
        <v>11518358.968756</v>
      </c>
      <c r="N8" s="535">
        <v>6375764.2656840011</v>
      </c>
      <c r="O8" s="535">
        <v>13420662.700891992</v>
      </c>
      <c r="P8" s="535">
        <v>8480542.1923040021</v>
      </c>
      <c r="Q8" s="535">
        <v>8453740.3290559966</v>
      </c>
      <c r="R8" s="535">
        <v>19323579.385403998</v>
      </c>
      <c r="S8" s="535">
        <v>0</v>
      </c>
      <c r="T8" s="535">
        <v>0</v>
      </c>
      <c r="U8" s="535">
        <v>0</v>
      </c>
      <c r="V8" s="535">
        <v>0</v>
      </c>
      <c r="W8" s="535">
        <v>0</v>
      </c>
      <c r="X8" s="535">
        <v>0</v>
      </c>
      <c r="Y8" s="535">
        <v>0</v>
      </c>
      <c r="Z8" s="535">
        <v>0</v>
      </c>
      <c r="AA8" s="535">
        <v>0</v>
      </c>
    </row>
    <row r="9" spans="1:28">
      <c r="A9" s="475">
        <v>1.1000000000000001</v>
      </c>
      <c r="B9" s="481" t="s">
        <v>438</v>
      </c>
      <c r="C9" s="537">
        <v>0</v>
      </c>
      <c r="D9" s="536">
        <v>0</v>
      </c>
      <c r="E9" s="536">
        <v>0</v>
      </c>
      <c r="F9" s="536">
        <v>0</v>
      </c>
      <c r="G9" s="536">
        <v>0</v>
      </c>
      <c r="H9" s="536">
        <v>0</v>
      </c>
      <c r="I9" s="536">
        <v>0</v>
      </c>
      <c r="J9" s="536">
        <v>0</v>
      </c>
      <c r="K9" s="536">
        <v>0</v>
      </c>
      <c r="L9" s="536">
        <v>0</v>
      </c>
      <c r="M9" s="536">
        <v>0</v>
      </c>
      <c r="N9" s="536">
        <v>0</v>
      </c>
      <c r="O9" s="536">
        <v>0</v>
      </c>
      <c r="P9" s="536">
        <v>0</v>
      </c>
      <c r="Q9" s="536">
        <v>0</v>
      </c>
      <c r="R9" s="536">
        <v>0</v>
      </c>
      <c r="S9" s="536">
        <v>0</v>
      </c>
      <c r="T9" s="536"/>
      <c r="U9" s="536"/>
      <c r="V9" s="536"/>
      <c r="W9" s="536"/>
      <c r="X9" s="536"/>
      <c r="Y9" s="536"/>
      <c r="Z9" s="536"/>
      <c r="AA9" s="536"/>
    </row>
    <row r="10" spans="1:28">
      <c r="A10" s="475">
        <v>1.2</v>
      </c>
      <c r="B10" s="481" t="s">
        <v>439</v>
      </c>
      <c r="C10" s="537">
        <v>0</v>
      </c>
      <c r="D10" s="536">
        <v>0</v>
      </c>
      <c r="E10" s="536">
        <v>0</v>
      </c>
      <c r="F10" s="536">
        <v>0</v>
      </c>
      <c r="G10" s="536">
        <v>0</v>
      </c>
      <c r="H10" s="536">
        <v>0</v>
      </c>
      <c r="I10" s="536">
        <v>0</v>
      </c>
      <c r="J10" s="536">
        <v>0</v>
      </c>
      <c r="K10" s="536">
        <v>0</v>
      </c>
      <c r="L10" s="536">
        <v>0</v>
      </c>
      <c r="M10" s="536">
        <v>0</v>
      </c>
      <c r="N10" s="536">
        <v>0</v>
      </c>
      <c r="O10" s="536">
        <v>0</v>
      </c>
      <c r="P10" s="536">
        <v>0</v>
      </c>
      <c r="Q10" s="536">
        <v>0</v>
      </c>
      <c r="R10" s="536">
        <v>0</v>
      </c>
      <c r="S10" s="536">
        <v>0</v>
      </c>
      <c r="T10" s="536"/>
      <c r="U10" s="536"/>
      <c r="V10" s="536"/>
      <c r="W10" s="536"/>
      <c r="X10" s="536"/>
      <c r="Y10" s="536"/>
      <c r="Z10" s="536"/>
      <c r="AA10" s="536"/>
    </row>
    <row r="11" spans="1:28">
      <c r="A11" s="475">
        <v>1.3</v>
      </c>
      <c r="B11" s="481" t="s">
        <v>440</v>
      </c>
      <c r="C11" s="537">
        <v>309620803.61000001</v>
      </c>
      <c r="D11" s="536">
        <v>309620803.61000001</v>
      </c>
      <c r="E11" s="536">
        <v>0</v>
      </c>
      <c r="F11" s="536">
        <v>0</v>
      </c>
      <c r="G11" s="536">
        <v>0</v>
      </c>
      <c r="H11" s="536">
        <v>0</v>
      </c>
      <c r="I11" s="536">
        <v>0</v>
      </c>
      <c r="J11" s="536">
        <v>0</v>
      </c>
      <c r="K11" s="536">
        <v>0</v>
      </c>
      <c r="L11" s="536">
        <v>0</v>
      </c>
      <c r="M11" s="536">
        <v>0</v>
      </c>
      <c r="N11" s="536">
        <v>0</v>
      </c>
      <c r="O11" s="536">
        <v>0</v>
      </c>
      <c r="P11" s="536">
        <v>0</v>
      </c>
      <c r="Q11" s="536">
        <v>0</v>
      </c>
      <c r="R11" s="536">
        <v>0</v>
      </c>
      <c r="S11" s="536">
        <v>0</v>
      </c>
      <c r="T11" s="536"/>
      <c r="U11" s="536"/>
      <c r="V11" s="536"/>
      <c r="W11" s="536"/>
      <c r="X11" s="536"/>
      <c r="Y11" s="536"/>
      <c r="Z11" s="536"/>
      <c r="AA11" s="536"/>
    </row>
    <row r="12" spans="1:28">
      <c r="A12" s="475">
        <v>1.4</v>
      </c>
      <c r="B12" s="481" t="s">
        <v>441</v>
      </c>
      <c r="C12" s="537">
        <v>197053729.46406394</v>
      </c>
      <c r="D12" s="536">
        <v>192852789.08856395</v>
      </c>
      <c r="E12" s="536">
        <v>0</v>
      </c>
      <c r="F12" s="536">
        <v>0</v>
      </c>
      <c r="G12" s="536">
        <v>0</v>
      </c>
      <c r="H12" s="536">
        <v>4200940.3755000001</v>
      </c>
      <c r="I12" s="536">
        <v>0</v>
      </c>
      <c r="J12" s="536">
        <v>0</v>
      </c>
      <c r="K12" s="536">
        <v>0</v>
      </c>
      <c r="L12" s="536">
        <v>0</v>
      </c>
      <c r="M12" s="536">
        <v>0</v>
      </c>
      <c r="N12" s="536">
        <v>0</v>
      </c>
      <c r="O12" s="536">
        <v>0</v>
      </c>
      <c r="P12" s="536">
        <v>0</v>
      </c>
      <c r="Q12" s="536">
        <v>0</v>
      </c>
      <c r="R12" s="536">
        <v>0</v>
      </c>
      <c r="S12" s="536">
        <v>0</v>
      </c>
      <c r="T12" s="536"/>
      <c r="U12" s="536"/>
      <c r="V12" s="536"/>
      <c r="W12" s="536"/>
      <c r="X12" s="536"/>
      <c r="Y12" s="536"/>
      <c r="Z12" s="536"/>
      <c r="AA12" s="536"/>
    </row>
    <row r="13" spans="1:28">
      <c r="A13" s="475">
        <v>1.5</v>
      </c>
      <c r="B13" s="481" t="s">
        <v>442</v>
      </c>
      <c r="C13" s="537">
        <v>1989582700.8085794</v>
      </c>
      <c r="D13" s="536">
        <v>1848734745.4839394</v>
      </c>
      <c r="E13" s="536">
        <v>33723133.632936008</v>
      </c>
      <c r="F13" s="536">
        <v>198705.9596</v>
      </c>
      <c r="G13" s="536">
        <v>2.2399999999999998</v>
      </c>
      <c r="H13" s="536">
        <v>92528696.934369981</v>
      </c>
      <c r="I13" s="536">
        <v>3962318.8026439999</v>
      </c>
      <c r="J13" s="536">
        <v>23620216.978564002</v>
      </c>
      <c r="K13" s="536">
        <v>0</v>
      </c>
      <c r="L13" s="536">
        <v>48319258.390269987</v>
      </c>
      <c r="M13" s="536">
        <v>6339647.7245999994</v>
      </c>
      <c r="N13" s="536">
        <v>3095823.0899879998</v>
      </c>
      <c r="O13" s="536">
        <v>835283.30200000003</v>
      </c>
      <c r="P13" s="536">
        <v>402006.17836399999</v>
      </c>
      <c r="Q13" s="536">
        <v>1226477.0778319999</v>
      </c>
      <c r="R13" s="536">
        <v>3658747.5100199999</v>
      </c>
      <c r="S13" s="536">
        <v>0</v>
      </c>
      <c r="T13" s="536"/>
      <c r="U13" s="536"/>
      <c r="V13" s="536"/>
      <c r="W13" s="536"/>
      <c r="X13" s="536"/>
      <c r="Y13" s="536"/>
      <c r="Z13" s="536"/>
      <c r="AA13" s="536"/>
    </row>
    <row r="14" spans="1:28">
      <c r="A14" s="475">
        <v>1.6</v>
      </c>
      <c r="B14" s="481" t="s">
        <v>443</v>
      </c>
      <c r="C14" s="537">
        <v>1198047757.1159456</v>
      </c>
      <c r="D14" s="536">
        <v>1089801638.5492477</v>
      </c>
      <c r="E14" s="536">
        <v>13252805.911524005</v>
      </c>
      <c r="F14" s="536">
        <v>144.33301399999999</v>
      </c>
      <c r="G14" s="536">
        <v>144.33301399999999</v>
      </c>
      <c r="H14" s="536">
        <v>44961713.34338998</v>
      </c>
      <c r="I14" s="536">
        <v>7087928.5571460053</v>
      </c>
      <c r="J14" s="536">
        <v>5792626.3397839991</v>
      </c>
      <c r="K14" s="536">
        <v>0</v>
      </c>
      <c r="L14" s="536">
        <v>63284405.223307885</v>
      </c>
      <c r="M14" s="536">
        <v>5178711.2441560002</v>
      </c>
      <c r="N14" s="536">
        <v>3279941.1756960014</v>
      </c>
      <c r="O14" s="536">
        <v>12585379.398891993</v>
      </c>
      <c r="P14" s="536">
        <v>8078536.0139400018</v>
      </c>
      <c r="Q14" s="536">
        <v>7227263.2512239972</v>
      </c>
      <c r="R14" s="536">
        <v>15664831.875383999</v>
      </c>
      <c r="S14" s="536">
        <v>0</v>
      </c>
      <c r="T14" s="536"/>
      <c r="U14" s="536"/>
      <c r="V14" s="536"/>
      <c r="W14" s="536"/>
      <c r="X14" s="536"/>
      <c r="Y14" s="536"/>
      <c r="Z14" s="536"/>
      <c r="AA14" s="536"/>
    </row>
    <row r="15" spans="1:28" s="685" customFormat="1" ht="12">
      <c r="A15" s="684">
        <v>2</v>
      </c>
      <c r="B15" s="476" t="s">
        <v>444</v>
      </c>
      <c r="C15" s="535">
        <v>425177593.75800002</v>
      </c>
      <c r="D15" s="535">
        <v>425177593.75800002</v>
      </c>
      <c r="E15" s="535">
        <v>0</v>
      </c>
      <c r="F15" s="535">
        <v>0</v>
      </c>
      <c r="G15" s="535">
        <v>0</v>
      </c>
      <c r="H15" s="535">
        <v>0</v>
      </c>
      <c r="I15" s="535">
        <v>0</v>
      </c>
      <c r="J15" s="535">
        <v>0</v>
      </c>
      <c r="K15" s="535">
        <v>0</v>
      </c>
      <c r="L15" s="535">
        <v>0</v>
      </c>
      <c r="M15" s="535">
        <v>0</v>
      </c>
      <c r="N15" s="535">
        <v>0</v>
      </c>
      <c r="O15" s="535">
        <v>0</v>
      </c>
      <c r="P15" s="535">
        <v>0</v>
      </c>
      <c r="Q15" s="535">
        <v>0</v>
      </c>
      <c r="R15" s="535">
        <v>0</v>
      </c>
      <c r="S15" s="535">
        <v>0</v>
      </c>
      <c r="T15" s="535">
        <v>0</v>
      </c>
      <c r="U15" s="535">
        <v>0</v>
      </c>
      <c r="V15" s="535">
        <v>0</v>
      </c>
      <c r="W15" s="535">
        <v>0</v>
      </c>
      <c r="X15" s="535">
        <v>0</v>
      </c>
      <c r="Y15" s="535">
        <v>0</v>
      </c>
      <c r="Z15" s="535">
        <v>0</v>
      </c>
      <c r="AA15" s="535">
        <v>0</v>
      </c>
    </row>
    <row r="16" spans="1:28">
      <c r="A16" s="475">
        <v>2.1</v>
      </c>
      <c r="B16" s="481" t="s">
        <v>438</v>
      </c>
      <c r="C16" s="537">
        <v>0</v>
      </c>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row>
    <row r="17" spans="1:27">
      <c r="A17" s="475">
        <v>2.2000000000000002</v>
      </c>
      <c r="B17" s="481" t="s">
        <v>439</v>
      </c>
      <c r="C17" s="537">
        <v>356929609.6006</v>
      </c>
      <c r="D17" s="536">
        <v>356929609.6006</v>
      </c>
      <c r="E17" s="536"/>
      <c r="F17" s="536"/>
      <c r="G17" s="536"/>
      <c r="H17" s="536"/>
      <c r="I17" s="536"/>
      <c r="J17" s="536"/>
      <c r="K17" s="536"/>
      <c r="L17" s="536"/>
      <c r="M17" s="536"/>
      <c r="N17" s="536"/>
      <c r="O17" s="536"/>
      <c r="P17" s="536"/>
      <c r="Q17" s="536"/>
      <c r="R17" s="536"/>
      <c r="S17" s="536"/>
      <c r="T17" s="536"/>
      <c r="U17" s="536"/>
      <c r="V17" s="536"/>
      <c r="W17" s="536"/>
      <c r="X17" s="536"/>
      <c r="Y17" s="536"/>
      <c r="Z17" s="536"/>
      <c r="AA17" s="536"/>
    </row>
    <row r="18" spans="1:27">
      <c r="A18" s="475">
        <v>2.2999999999999998</v>
      </c>
      <c r="B18" s="481" t="s">
        <v>440</v>
      </c>
      <c r="C18" s="537">
        <v>10771672.3926</v>
      </c>
      <c r="D18" s="536">
        <v>10771672.3926</v>
      </c>
      <c r="E18" s="536"/>
      <c r="F18" s="536"/>
      <c r="G18" s="536"/>
      <c r="H18" s="536"/>
      <c r="I18" s="536"/>
      <c r="J18" s="536"/>
      <c r="K18" s="536"/>
      <c r="L18" s="536"/>
      <c r="M18" s="536"/>
      <c r="N18" s="536"/>
      <c r="O18" s="536"/>
      <c r="P18" s="536"/>
      <c r="Q18" s="536"/>
      <c r="R18" s="536"/>
      <c r="S18" s="536"/>
      <c r="T18" s="536"/>
      <c r="U18" s="536"/>
      <c r="V18" s="536"/>
      <c r="W18" s="536"/>
      <c r="X18" s="536"/>
      <c r="Y18" s="536"/>
      <c r="Z18" s="536"/>
      <c r="AA18" s="536"/>
    </row>
    <row r="19" spans="1:27">
      <c r="A19" s="475">
        <v>2.4</v>
      </c>
      <c r="B19" s="481" t="s">
        <v>441</v>
      </c>
      <c r="C19" s="537">
        <v>5772181.2425000006</v>
      </c>
      <c r="D19" s="536">
        <v>5772181.2425000006</v>
      </c>
      <c r="E19" s="536"/>
      <c r="F19" s="536"/>
      <c r="G19" s="536"/>
      <c r="H19" s="536"/>
      <c r="I19" s="536"/>
      <c r="J19" s="536"/>
      <c r="K19" s="536"/>
      <c r="L19" s="536"/>
      <c r="M19" s="536"/>
      <c r="N19" s="536"/>
      <c r="O19" s="536"/>
      <c r="P19" s="536"/>
      <c r="Q19" s="536"/>
      <c r="R19" s="536"/>
      <c r="S19" s="536"/>
      <c r="T19" s="536"/>
      <c r="U19" s="536"/>
      <c r="V19" s="536"/>
      <c r="W19" s="536"/>
      <c r="X19" s="536"/>
      <c r="Y19" s="536"/>
      <c r="Z19" s="536"/>
      <c r="AA19" s="536"/>
    </row>
    <row r="20" spans="1:27">
      <c r="A20" s="475">
        <v>2.5</v>
      </c>
      <c r="B20" s="481" t="s">
        <v>442</v>
      </c>
      <c r="C20" s="537">
        <v>51704130.522299998</v>
      </c>
      <c r="D20" s="536">
        <v>51704130.522299998</v>
      </c>
      <c r="E20" s="536"/>
      <c r="F20" s="536"/>
      <c r="G20" s="536"/>
      <c r="H20" s="536"/>
      <c r="I20" s="536"/>
      <c r="J20" s="536"/>
      <c r="K20" s="536"/>
      <c r="L20" s="536"/>
      <c r="M20" s="536"/>
      <c r="N20" s="536"/>
      <c r="O20" s="536"/>
      <c r="P20" s="536"/>
      <c r="Q20" s="536"/>
      <c r="R20" s="536"/>
      <c r="S20" s="536"/>
      <c r="T20" s="536"/>
      <c r="U20" s="536"/>
      <c r="V20" s="536"/>
      <c r="W20" s="536"/>
      <c r="X20" s="536"/>
      <c r="Y20" s="536"/>
      <c r="Z20" s="536"/>
      <c r="AA20" s="536"/>
    </row>
    <row r="21" spans="1:27">
      <c r="A21" s="475">
        <v>2.6</v>
      </c>
      <c r="B21" s="481" t="s">
        <v>443</v>
      </c>
      <c r="C21" s="537">
        <v>0</v>
      </c>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row>
    <row r="22" spans="1:27" ht="12">
      <c r="A22" s="493">
        <v>3</v>
      </c>
      <c r="B22" s="476" t="s">
        <v>484</v>
      </c>
      <c r="C22" s="535">
        <v>618553304.36707711</v>
      </c>
      <c r="D22" s="535">
        <v>586762877.95608509</v>
      </c>
      <c r="E22" s="494"/>
      <c r="F22" s="494"/>
      <c r="G22" s="494"/>
      <c r="H22" s="535">
        <v>9221244.4198000003</v>
      </c>
      <c r="I22" s="494"/>
      <c r="J22" s="494"/>
      <c r="K22" s="494"/>
      <c r="L22" s="535">
        <v>22569181.991191994</v>
      </c>
      <c r="M22" s="494"/>
      <c r="N22" s="494"/>
      <c r="O22" s="494"/>
      <c r="P22" s="494"/>
      <c r="Q22" s="494"/>
      <c r="R22" s="494"/>
      <c r="S22" s="494"/>
      <c r="T22" s="476"/>
      <c r="U22" s="494"/>
      <c r="V22" s="494"/>
      <c r="W22" s="494"/>
      <c r="X22" s="494"/>
      <c r="Y22" s="494"/>
      <c r="Z22" s="494"/>
      <c r="AA22" s="494"/>
    </row>
    <row r="23" spans="1:27" ht="12">
      <c r="A23" s="475">
        <v>3.1</v>
      </c>
      <c r="B23" s="481" t="s">
        <v>438</v>
      </c>
      <c r="C23" s="537">
        <v>0</v>
      </c>
      <c r="D23" s="535">
        <v>0</v>
      </c>
      <c r="E23" s="494"/>
      <c r="F23" s="494"/>
      <c r="G23" s="494"/>
      <c r="H23" s="537">
        <v>0</v>
      </c>
      <c r="I23" s="494"/>
      <c r="J23" s="494"/>
      <c r="K23" s="494"/>
      <c r="L23" s="537">
        <v>0</v>
      </c>
      <c r="M23" s="494"/>
      <c r="N23" s="494"/>
      <c r="O23" s="494"/>
      <c r="P23" s="494"/>
      <c r="Q23" s="494"/>
      <c r="R23" s="494"/>
      <c r="S23" s="494"/>
      <c r="T23" s="476"/>
      <c r="U23" s="494"/>
      <c r="V23" s="494"/>
      <c r="W23" s="494"/>
      <c r="X23" s="494"/>
      <c r="Y23" s="494"/>
      <c r="Z23" s="494"/>
      <c r="AA23" s="494"/>
    </row>
    <row r="24" spans="1:27" ht="12">
      <c r="A24" s="475">
        <v>3.2</v>
      </c>
      <c r="B24" s="481" t="s">
        <v>439</v>
      </c>
      <c r="C24" s="537">
        <v>0</v>
      </c>
      <c r="D24" s="535">
        <v>0</v>
      </c>
      <c r="E24" s="494"/>
      <c r="F24" s="494"/>
      <c r="G24" s="494"/>
      <c r="H24" s="537">
        <v>0</v>
      </c>
      <c r="I24" s="494"/>
      <c r="J24" s="494"/>
      <c r="K24" s="494"/>
      <c r="L24" s="537">
        <v>0</v>
      </c>
      <c r="M24" s="494"/>
      <c r="N24" s="494"/>
      <c r="O24" s="494"/>
      <c r="P24" s="494"/>
      <c r="Q24" s="494"/>
      <c r="R24" s="494"/>
      <c r="S24" s="494"/>
      <c r="T24" s="476"/>
      <c r="U24" s="494"/>
      <c r="V24" s="494"/>
      <c r="W24" s="494"/>
      <c r="X24" s="494"/>
      <c r="Y24" s="494"/>
      <c r="Z24" s="494"/>
      <c r="AA24" s="494"/>
    </row>
    <row r="25" spans="1:27" ht="12">
      <c r="A25" s="475">
        <v>3.3</v>
      </c>
      <c r="B25" s="481" t="s">
        <v>440</v>
      </c>
      <c r="C25" s="537">
        <v>0</v>
      </c>
      <c r="D25" s="535">
        <v>0</v>
      </c>
      <c r="E25" s="494"/>
      <c r="F25" s="494"/>
      <c r="G25" s="494"/>
      <c r="H25" s="537">
        <v>0</v>
      </c>
      <c r="I25" s="494"/>
      <c r="J25" s="494"/>
      <c r="K25" s="494"/>
      <c r="L25" s="537">
        <v>0</v>
      </c>
      <c r="M25" s="494"/>
      <c r="N25" s="494"/>
      <c r="O25" s="494"/>
      <c r="P25" s="494"/>
      <c r="Q25" s="494"/>
      <c r="R25" s="494"/>
      <c r="S25" s="494"/>
      <c r="T25" s="476"/>
      <c r="U25" s="494"/>
      <c r="V25" s="494"/>
      <c r="W25" s="494"/>
      <c r="X25" s="494"/>
      <c r="Y25" s="494"/>
      <c r="Z25" s="494"/>
      <c r="AA25" s="494"/>
    </row>
    <row r="26" spans="1:27" ht="12">
      <c r="A26" s="475">
        <v>3.4</v>
      </c>
      <c r="B26" s="481" t="s">
        <v>441</v>
      </c>
      <c r="C26" s="537">
        <v>3638971.6068000002</v>
      </c>
      <c r="D26" s="535">
        <v>3638971.6068000002</v>
      </c>
      <c r="E26" s="494"/>
      <c r="F26" s="494"/>
      <c r="G26" s="494"/>
      <c r="H26" s="537">
        <v>0</v>
      </c>
      <c r="I26" s="494"/>
      <c r="J26" s="494"/>
      <c r="K26" s="494"/>
      <c r="L26" s="537">
        <v>0</v>
      </c>
      <c r="M26" s="494"/>
      <c r="N26" s="494"/>
      <c r="O26" s="494"/>
      <c r="P26" s="494"/>
      <c r="Q26" s="494"/>
      <c r="R26" s="494"/>
      <c r="S26" s="494"/>
      <c r="T26" s="476"/>
      <c r="U26" s="494"/>
      <c r="V26" s="494"/>
      <c r="W26" s="494"/>
      <c r="X26" s="494"/>
      <c r="Y26" s="494"/>
      <c r="Z26" s="494"/>
      <c r="AA26" s="494"/>
    </row>
    <row r="27" spans="1:27" ht="12">
      <c r="A27" s="475">
        <v>3.5</v>
      </c>
      <c r="B27" s="481" t="s">
        <v>442</v>
      </c>
      <c r="C27" s="537">
        <v>579405183.58207715</v>
      </c>
      <c r="D27" s="535">
        <v>547818961.12528515</v>
      </c>
      <c r="E27" s="494"/>
      <c r="F27" s="494"/>
      <c r="G27" s="494"/>
      <c r="H27" s="537">
        <v>9047723.8756000008</v>
      </c>
      <c r="I27" s="494"/>
      <c r="J27" s="494"/>
      <c r="K27" s="494"/>
      <c r="L27" s="537">
        <v>22538498.581191994</v>
      </c>
      <c r="M27" s="494"/>
      <c r="N27" s="494"/>
      <c r="O27" s="494"/>
      <c r="P27" s="494"/>
      <c r="Q27" s="494"/>
      <c r="R27" s="494"/>
      <c r="S27" s="494"/>
      <c r="T27" s="476"/>
      <c r="U27" s="494"/>
      <c r="V27" s="494"/>
      <c r="W27" s="494"/>
      <c r="X27" s="494"/>
      <c r="Y27" s="494"/>
      <c r="Z27" s="494"/>
      <c r="AA27" s="494"/>
    </row>
    <row r="28" spans="1:27" ht="12">
      <c r="A28" s="475">
        <v>3.6</v>
      </c>
      <c r="B28" s="481" t="s">
        <v>443</v>
      </c>
      <c r="C28" s="537">
        <v>35509149.178200014</v>
      </c>
      <c r="D28" s="535">
        <v>35304945.224000014</v>
      </c>
      <c r="E28" s="494"/>
      <c r="F28" s="494"/>
      <c r="G28" s="494"/>
      <c r="H28" s="537">
        <v>173520.54419999995</v>
      </c>
      <c r="I28" s="494"/>
      <c r="J28" s="494"/>
      <c r="K28" s="494"/>
      <c r="L28" s="537">
        <v>30683.41</v>
      </c>
      <c r="M28" s="494"/>
      <c r="N28" s="494"/>
      <c r="O28" s="494"/>
      <c r="P28" s="494"/>
      <c r="Q28" s="494"/>
      <c r="R28" s="494"/>
      <c r="S28" s="494"/>
      <c r="T28" s="476"/>
      <c r="U28" s="494"/>
      <c r="V28" s="494"/>
      <c r="W28" s="494"/>
      <c r="X28" s="494"/>
      <c r="Y28" s="494"/>
      <c r="Z28" s="494"/>
      <c r="AA28" s="49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tabSelected="1" zoomScale="80" zoomScaleNormal="80" workbookViewId="0">
      <selection activeCell="B1" sqref="B1"/>
    </sheetView>
  </sheetViews>
  <sheetFormatPr defaultColWidth="9.33203125" defaultRowHeight="11.4"/>
  <cols>
    <col min="1" max="1" width="11.6640625" style="469" bestFit="1" customWidth="1"/>
    <col min="2" max="2" width="90.33203125" style="469" bestFit="1" customWidth="1"/>
    <col min="3" max="3" width="20.33203125" style="469" customWidth="1"/>
    <col min="4" max="4" width="22.33203125" style="469" customWidth="1"/>
    <col min="5" max="7" width="17.109375" style="469" customWidth="1"/>
    <col min="8" max="8" width="22.33203125" style="469" customWidth="1"/>
    <col min="9" max="10" width="17.109375" style="469" customWidth="1"/>
    <col min="11" max="27" width="22.33203125" style="469" customWidth="1"/>
    <col min="28" max="16384" width="9.33203125" style="469"/>
  </cols>
  <sheetData>
    <row r="1" spans="1:27" ht="13.2">
      <c r="A1" s="462" t="s">
        <v>30</v>
      </c>
      <c r="B1" s="463" t="str">
        <f>'Info '!C2</f>
        <v>JSC Basisbank</v>
      </c>
    </row>
    <row r="2" spans="1:27">
      <c r="A2" s="462" t="s">
        <v>31</v>
      </c>
      <c r="B2" s="465">
        <f>'1. key ratios '!B2</f>
        <v>46112</v>
      </c>
    </row>
    <row r="3" spans="1:27" ht="14.4">
      <c r="A3" s="466" t="s">
        <v>446</v>
      </c>
      <c r="C3" s="495"/>
    </row>
    <row r="4" spans="1:27" ht="15" thickBot="1">
      <c r="A4" s="466"/>
      <c r="B4" s="495"/>
      <c r="C4" s="495"/>
    </row>
    <row r="5" spans="1:27" ht="13.5" customHeight="1">
      <c r="A5" s="812" t="s">
        <v>649</v>
      </c>
      <c r="B5" s="813"/>
      <c r="C5" s="821" t="s">
        <v>648</v>
      </c>
      <c r="D5" s="822"/>
      <c r="E5" s="822"/>
      <c r="F5" s="822"/>
      <c r="G5" s="822"/>
      <c r="H5" s="822"/>
      <c r="I5" s="822"/>
      <c r="J5" s="822"/>
      <c r="K5" s="822"/>
      <c r="L5" s="822"/>
      <c r="M5" s="822"/>
      <c r="N5" s="822"/>
      <c r="O5" s="822"/>
      <c r="P5" s="822"/>
      <c r="Q5" s="822"/>
      <c r="R5" s="822"/>
      <c r="S5" s="823"/>
      <c r="T5" s="486"/>
      <c r="U5" s="486"/>
      <c r="V5" s="486"/>
      <c r="W5" s="486"/>
      <c r="X5" s="486"/>
      <c r="Y5" s="486"/>
      <c r="Z5" s="486"/>
      <c r="AA5" s="487"/>
    </row>
    <row r="6" spans="1:27" ht="12" customHeight="1">
      <c r="A6" s="814"/>
      <c r="B6" s="815"/>
      <c r="C6" s="818" t="s">
        <v>64</v>
      </c>
      <c r="D6" s="810" t="s">
        <v>777</v>
      </c>
      <c r="E6" s="810"/>
      <c r="F6" s="810"/>
      <c r="G6" s="810"/>
      <c r="H6" s="810" t="s">
        <v>778</v>
      </c>
      <c r="I6" s="810"/>
      <c r="J6" s="810"/>
      <c r="K6" s="810"/>
      <c r="L6" s="489"/>
      <c r="M6" s="811" t="s">
        <v>779</v>
      </c>
      <c r="N6" s="811"/>
      <c r="O6" s="811"/>
      <c r="P6" s="811"/>
      <c r="Q6" s="811"/>
      <c r="R6" s="811"/>
      <c r="S6" s="820"/>
      <c r="T6" s="486"/>
      <c r="U6" s="798" t="s">
        <v>645</v>
      </c>
      <c r="V6" s="798"/>
      <c r="W6" s="798"/>
      <c r="X6" s="798"/>
      <c r="Y6" s="798"/>
      <c r="Z6" s="798"/>
      <c r="AA6" s="799"/>
    </row>
    <row r="7" spans="1:27" ht="22.8">
      <c r="A7" s="816"/>
      <c r="B7" s="817"/>
      <c r="C7" s="819"/>
      <c r="D7" s="492"/>
      <c r="E7" s="472" t="s">
        <v>436</v>
      </c>
      <c r="F7" s="472" t="s">
        <v>643</v>
      </c>
      <c r="G7" s="471" t="s">
        <v>644</v>
      </c>
      <c r="H7" s="470"/>
      <c r="I7" s="472" t="s">
        <v>436</v>
      </c>
      <c r="J7" s="472" t="s">
        <v>643</v>
      </c>
      <c r="K7" s="471" t="s">
        <v>644</v>
      </c>
      <c r="L7" s="474"/>
      <c r="M7" s="472" t="s">
        <v>436</v>
      </c>
      <c r="N7" s="472" t="s">
        <v>643</v>
      </c>
      <c r="O7" s="472" t="s">
        <v>642</v>
      </c>
      <c r="P7" s="472" t="s">
        <v>641</v>
      </c>
      <c r="Q7" s="472" t="s">
        <v>640</v>
      </c>
      <c r="R7" s="472" t="s">
        <v>639</v>
      </c>
      <c r="S7" s="496" t="s">
        <v>638</v>
      </c>
      <c r="T7" s="490"/>
      <c r="U7" s="472" t="s">
        <v>436</v>
      </c>
      <c r="V7" s="472" t="s">
        <v>643</v>
      </c>
      <c r="W7" s="472" t="s">
        <v>642</v>
      </c>
      <c r="X7" s="472" t="s">
        <v>641</v>
      </c>
      <c r="Y7" s="472" t="s">
        <v>640</v>
      </c>
      <c r="Z7" s="472" t="s">
        <v>639</v>
      </c>
      <c r="AA7" s="472" t="s">
        <v>638</v>
      </c>
    </row>
    <row r="8" spans="1:27" s="685" customFormat="1" ht="12">
      <c r="A8" s="688">
        <v>1</v>
      </c>
      <c r="B8" s="497" t="s">
        <v>437</v>
      </c>
      <c r="C8" s="538">
        <v>3694304990.9985747</v>
      </c>
      <c r="D8" s="535">
        <v>3441009976.731751</v>
      </c>
      <c r="E8" s="535">
        <v>46975939.544460014</v>
      </c>
      <c r="F8" s="535">
        <v>198850.29261400001</v>
      </c>
      <c r="G8" s="535">
        <v>146.573014</v>
      </c>
      <c r="H8" s="535">
        <v>141691350.65325996</v>
      </c>
      <c r="I8" s="535">
        <v>11050247.359790005</v>
      </c>
      <c r="J8" s="535">
        <v>29412843.318348002</v>
      </c>
      <c r="K8" s="535">
        <v>0</v>
      </c>
      <c r="L8" s="535">
        <v>111603663.61357787</v>
      </c>
      <c r="M8" s="535">
        <v>11518358.968756</v>
      </c>
      <c r="N8" s="535">
        <v>6375764.2656840011</v>
      </c>
      <c r="O8" s="535">
        <v>13420662.700891992</v>
      </c>
      <c r="P8" s="535">
        <v>8480542.1923040021</v>
      </c>
      <c r="Q8" s="535">
        <v>8453740.3290559966</v>
      </c>
      <c r="R8" s="535">
        <v>19323579.385403998</v>
      </c>
      <c r="S8" s="686">
        <v>0</v>
      </c>
      <c r="T8" s="687">
        <v>0</v>
      </c>
      <c r="U8" s="535">
        <v>0</v>
      </c>
      <c r="V8" s="535">
        <v>0</v>
      </c>
      <c r="W8" s="535">
        <v>0</v>
      </c>
      <c r="X8" s="535">
        <v>0</v>
      </c>
      <c r="Y8" s="535">
        <v>0</v>
      </c>
      <c r="Z8" s="535">
        <v>0</v>
      </c>
      <c r="AA8" s="686">
        <v>0</v>
      </c>
    </row>
    <row r="9" spans="1:27">
      <c r="A9" s="498">
        <v>1.1000000000000001</v>
      </c>
      <c r="B9" s="499" t="s">
        <v>447</v>
      </c>
      <c r="C9" s="541">
        <v>2642656544.9551682</v>
      </c>
      <c r="D9" s="536">
        <v>2399382312.5796762</v>
      </c>
      <c r="E9" s="536">
        <v>45379918.044046</v>
      </c>
      <c r="F9" s="536">
        <v>198703.71960000001</v>
      </c>
      <c r="G9" s="536">
        <v>0</v>
      </c>
      <c r="H9" s="536">
        <v>138292992.641404</v>
      </c>
      <c r="I9" s="536">
        <v>9804158.5345900003</v>
      </c>
      <c r="J9" s="536">
        <v>28471111.823791999</v>
      </c>
      <c r="K9" s="536">
        <v>0</v>
      </c>
      <c r="L9" s="536">
        <v>104981239.734088</v>
      </c>
      <c r="M9" s="536">
        <v>11070721.524656</v>
      </c>
      <c r="N9" s="536">
        <v>5855137.3796840003</v>
      </c>
      <c r="O9" s="536">
        <v>11505228.435806001</v>
      </c>
      <c r="P9" s="536">
        <v>7073391.4678140003</v>
      </c>
      <c r="Q9" s="536">
        <v>8453740.3290560003</v>
      </c>
      <c r="R9" s="536">
        <v>19323579.385403998</v>
      </c>
      <c r="S9" s="539">
        <v>0</v>
      </c>
      <c r="T9" s="540">
        <v>0</v>
      </c>
      <c r="U9" s="536"/>
      <c r="V9" s="536"/>
      <c r="W9" s="536"/>
      <c r="X9" s="536"/>
      <c r="Y9" s="536"/>
      <c r="Z9" s="536"/>
      <c r="AA9" s="539"/>
    </row>
    <row r="10" spans="1:27">
      <c r="A10" s="500" t="s">
        <v>14</v>
      </c>
      <c r="B10" s="501" t="s">
        <v>448</v>
      </c>
      <c r="C10" s="542">
        <v>2606364509.0536242</v>
      </c>
      <c r="D10" s="536">
        <v>2363627025.7420759</v>
      </c>
      <c r="E10" s="536">
        <v>45359504.587945998</v>
      </c>
      <c r="F10" s="536">
        <v>198703.71960000001</v>
      </c>
      <c r="G10" s="536">
        <v>0</v>
      </c>
      <c r="H10" s="536">
        <v>138246007.523004</v>
      </c>
      <c r="I10" s="536">
        <v>9804158.5345900003</v>
      </c>
      <c r="J10" s="536">
        <v>28432197.153792001</v>
      </c>
      <c r="K10" s="536">
        <v>0</v>
      </c>
      <c r="L10" s="536">
        <v>104491475.78854397</v>
      </c>
      <c r="M10" s="536">
        <v>11070721.524656</v>
      </c>
      <c r="N10" s="536">
        <v>5812527.347484</v>
      </c>
      <c r="O10" s="536">
        <v>11349258.391406</v>
      </c>
      <c r="P10" s="536">
        <v>6858703.9728699997</v>
      </c>
      <c r="Q10" s="536">
        <v>8453740.3290560003</v>
      </c>
      <c r="R10" s="536">
        <v>19323579.385403998</v>
      </c>
      <c r="S10" s="539">
        <v>0</v>
      </c>
      <c r="T10" s="540">
        <v>0</v>
      </c>
      <c r="U10" s="536">
        <v>0</v>
      </c>
      <c r="V10" s="536">
        <v>0</v>
      </c>
      <c r="W10" s="536">
        <v>0</v>
      </c>
      <c r="X10" s="536">
        <v>0</v>
      </c>
      <c r="Y10" s="536">
        <v>0</v>
      </c>
      <c r="Z10" s="536">
        <v>0</v>
      </c>
      <c r="AA10" s="539">
        <v>0</v>
      </c>
    </row>
    <row r="11" spans="1:27">
      <c r="A11" s="502" t="s">
        <v>449</v>
      </c>
      <c r="B11" s="503" t="s">
        <v>450</v>
      </c>
      <c r="C11" s="543">
        <v>1830025688.381182</v>
      </c>
      <c r="D11" s="536">
        <v>1649670825.7904339</v>
      </c>
      <c r="E11" s="536">
        <v>29061318.274314001</v>
      </c>
      <c r="F11" s="536">
        <v>198703.71960000001</v>
      </c>
      <c r="G11" s="536">
        <v>0</v>
      </c>
      <c r="H11" s="536">
        <v>108350355.443416</v>
      </c>
      <c r="I11" s="536">
        <v>7905972.2676900001</v>
      </c>
      <c r="J11" s="536">
        <v>27462398.597692002</v>
      </c>
      <c r="K11" s="536">
        <v>0</v>
      </c>
      <c r="L11" s="536">
        <v>72004507.147331998</v>
      </c>
      <c r="M11" s="536">
        <v>4135486.9456560002</v>
      </c>
      <c r="N11" s="536">
        <v>3638840.9528919999</v>
      </c>
      <c r="O11" s="536">
        <v>9012404.2293439992</v>
      </c>
      <c r="P11" s="536">
        <v>4168623.2569280001</v>
      </c>
      <c r="Q11" s="536">
        <v>6532475.0110940002</v>
      </c>
      <c r="R11" s="536">
        <v>9177883.12775</v>
      </c>
      <c r="S11" s="539">
        <v>0</v>
      </c>
      <c r="T11" s="540"/>
      <c r="U11" s="536"/>
      <c r="V11" s="536"/>
      <c r="W11" s="536"/>
      <c r="X11" s="536"/>
      <c r="Y11" s="536"/>
      <c r="Z11" s="536"/>
      <c r="AA11" s="539"/>
    </row>
    <row r="12" spans="1:27">
      <c r="A12" s="502" t="s">
        <v>451</v>
      </c>
      <c r="B12" s="503" t="s">
        <v>452</v>
      </c>
      <c r="C12" s="543">
        <v>258850872.87743598</v>
      </c>
      <c r="D12" s="536">
        <v>231527270.76748401</v>
      </c>
      <c r="E12" s="536">
        <v>15206753.156850001</v>
      </c>
      <c r="F12" s="536">
        <v>0</v>
      </c>
      <c r="G12" s="536">
        <v>0</v>
      </c>
      <c r="H12" s="536">
        <v>11083895.268395999</v>
      </c>
      <c r="I12" s="536">
        <v>702079.43810000003</v>
      </c>
      <c r="J12" s="536">
        <v>833654.85019999999</v>
      </c>
      <c r="K12" s="536">
        <v>0</v>
      </c>
      <c r="L12" s="536">
        <v>16239706.841555998</v>
      </c>
      <c r="M12" s="536">
        <v>5148432.5049000001</v>
      </c>
      <c r="N12" s="536">
        <v>2107300.9018919999</v>
      </c>
      <c r="O12" s="536">
        <v>1375347.2862740001</v>
      </c>
      <c r="P12" s="536">
        <v>973364.38959999999</v>
      </c>
      <c r="Q12" s="536">
        <v>1325708.994462</v>
      </c>
      <c r="R12" s="536">
        <v>5149953.3015280003</v>
      </c>
      <c r="S12" s="539">
        <v>0</v>
      </c>
      <c r="T12" s="540"/>
      <c r="U12" s="536"/>
      <c r="V12" s="536"/>
      <c r="W12" s="536"/>
      <c r="X12" s="536"/>
      <c r="Y12" s="536"/>
      <c r="Z12" s="536"/>
      <c r="AA12" s="539"/>
    </row>
    <row r="13" spans="1:27">
      <c r="A13" s="502" t="s">
        <v>453</v>
      </c>
      <c r="B13" s="503" t="s">
        <v>454</v>
      </c>
      <c r="C13" s="543">
        <v>103305678.968042</v>
      </c>
      <c r="D13" s="536">
        <v>96063011.732143998</v>
      </c>
      <c r="E13" s="536">
        <v>284017.71509999997</v>
      </c>
      <c r="F13" s="536">
        <v>0</v>
      </c>
      <c r="G13" s="536">
        <v>0</v>
      </c>
      <c r="H13" s="536">
        <v>1319323.0531559999</v>
      </c>
      <c r="I13" s="536">
        <v>200359.15419999999</v>
      </c>
      <c r="J13" s="536">
        <v>105838.3812</v>
      </c>
      <c r="K13" s="536">
        <v>0</v>
      </c>
      <c r="L13" s="536">
        <v>5923344.1827419996</v>
      </c>
      <c r="M13" s="536">
        <v>321670.68890000001</v>
      </c>
      <c r="N13" s="536">
        <v>0</v>
      </c>
      <c r="O13" s="536">
        <v>149362.04990000001</v>
      </c>
      <c r="P13" s="536">
        <v>1165960.2737420001</v>
      </c>
      <c r="Q13" s="536">
        <v>594787.71810000006</v>
      </c>
      <c r="R13" s="536">
        <v>3300476.5331999999</v>
      </c>
      <c r="S13" s="539">
        <v>0</v>
      </c>
      <c r="T13" s="540"/>
      <c r="U13" s="536"/>
      <c r="V13" s="536"/>
      <c r="W13" s="536"/>
      <c r="X13" s="536"/>
      <c r="Y13" s="536"/>
      <c r="Z13" s="536"/>
      <c r="AA13" s="539"/>
    </row>
    <row r="14" spans="1:27">
      <c r="A14" s="502" t="s">
        <v>455</v>
      </c>
      <c r="B14" s="503" t="s">
        <v>456</v>
      </c>
      <c r="C14" s="543">
        <v>414182268.82697195</v>
      </c>
      <c r="D14" s="536">
        <v>386365917.45202196</v>
      </c>
      <c r="E14" s="536">
        <v>807415.44168199995</v>
      </c>
      <c r="F14" s="536">
        <v>0</v>
      </c>
      <c r="G14" s="536">
        <v>0</v>
      </c>
      <c r="H14" s="536">
        <v>17492433.758036003</v>
      </c>
      <c r="I14" s="536">
        <v>995747.67460000003</v>
      </c>
      <c r="J14" s="536">
        <v>30305.324700000001</v>
      </c>
      <c r="K14" s="536">
        <v>0</v>
      </c>
      <c r="L14" s="536">
        <v>10323917.616913998</v>
      </c>
      <c r="M14" s="536">
        <v>1465131.3851999999</v>
      </c>
      <c r="N14" s="536">
        <v>66385.492700000003</v>
      </c>
      <c r="O14" s="536">
        <v>812144.82588799996</v>
      </c>
      <c r="P14" s="536">
        <v>550756.05260000005</v>
      </c>
      <c r="Q14" s="536">
        <v>768.60540000000003</v>
      </c>
      <c r="R14" s="536">
        <v>1695266.4229260001</v>
      </c>
      <c r="S14" s="539">
        <v>0</v>
      </c>
      <c r="T14" s="540"/>
      <c r="U14" s="536"/>
      <c r="V14" s="536"/>
      <c r="W14" s="536"/>
      <c r="X14" s="536"/>
      <c r="Y14" s="536"/>
      <c r="Z14" s="536"/>
      <c r="AA14" s="539"/>
    </row>
    <row r="15" spans="1:27">
      <c r="A15" s="504">
        <v>1.2</v>
      </c>
      <c r="B15" s="505" t="s">
        <v>647</v>
      </c>
      <c r="C15" s="541">
        <v>20782840.02327802</v>
      </c>
      <c r="D15" s="536">
        <v>3668259.5376773505</v>
      </c>
      <c r="E15" s="536">
        <v>54010.510455279997</v>
      </c>
      <c r="F15" s="536">
        <v>2073.0411005000001</v>
      </c>
      <c r="G15" s="536">
        <v>0</v>
      </c>
      <c r="H15" s="536">
        <v>906122.90669416008</v>
      </c>
      <c r="I15" s="536">
        <v>76091.718273849998</v>
      </c>
      <c r="J15" s="536">
        <v>132905.81353558</v>
      </c>
      <c r="K15" s="536">
        <v>0</v>
      </c>
      <c r="L15" s="536">
        <v>16208457.57890651</v>
      </c>
      <c r="M15" s="536">
        <v>1193789.91309642</v>
      </c>
      <c r="N15" s="536">
        <v>910429.67313085997</v>
      </c>
      <c r="O15" s="536">
        <v>1366297.25612453</v>
      </c>
      <c r="P15" s="536">
        <v>1283847.8803263099</v>
      </c>
      <c r="Q15" s="536">
        <v>1112141.1481055201</v>
      </c>
      <c r="R15" s="536">
        <v>3685108.8330589798</v>
      </c>
      <c r="S15" s="539">
        <v>0</v>
      </c>
      <c r="T15" s="540">
        <v>0</v>
      </c>
      <c r="U15" s="536"/>
      <c r="V15" s="536"/>
      <c r="W15" s="536"/>
      <c r="X15" s="536"/>
      <c r="Y15" s="536"/>
      <c r="Z15" s="536"/>
      <c r="AA15" s="539"/>
    </row>
    <row r="16" spans="1:27">
      <c r="A16" s="498">
        <v>1.3</v>
      </c>
      <c r="B16" s="505" t="s">
        <v>495</v>
      </c>
      <c r="C16" s="506"/>
      <c r="D16" s="507"/>
      <c r="E16" s="507"/>
      <c r="F16" s="507"/>
      <c r="G16" s="507"/>
      <c r="H16" s="507"/>
      <c r="I16" s="507"/>
      <c r="J16" s="507"/>
      <c r="K16" s="507"/>
      <c r="L16" s="507"/>
      <c r="M16" s="507"/>
      <c r="N16" s="507"/>
      <c r="O16" s="507"/>
      <c r="P16" s="507"/>
      <c r="Q16" s="507"/>
      <c r="R16" s="507"/>
      <c r="S16" s="508"/>
      <c r="T16" s="509"/>
      <c r="U16" s="507"/>
      <c r="V16" s="507"/>
      <c r="W16" s="507"/>
      <c r="X16" s="507"/>
      <c r="Y16" s="507"/>
      <c r="Z16" s="507"/>
      <c r="AA16" s="508"/>
    </row>
    <row r="17" spans="1:27">
      <c r="A17" s="510" t="s">
        <v>457</v>
      </c>
      <c r="B17" s="511" t="s">
        <v>458</v>
      </c>
      <c r="C17" s="544">
        <v>2471640634.4463606</v>
      </c>
      <c r="D17" s="536">
        <v>2232773820.7899384</v>
      </c>
      <c r="E17" s="536">
        <v>44831321.472998001</v>
      </c>
      <c r="F17" s="536">
        <v>198703.71960000001</v>
      </c>
      <c r="G17" s="536">
        <v>0</v>
      </c>
      <c r="H17" s="536">
        <v>136026404.44003201</v>
      </c>
      <c r="I17" s="536">
        <v>9706502.897163</v>
      </c>
      <c r="J17" s="536">
        <v>28460460.653039001</v>
      </c>
      <c r="K17" s="536">
        <v>0</v>
      </c>
      <c r="L17" s="536">
        <v>102840409.21639</v>
      </c>
      <c r="M17" s="536">
        <v>10243390.753518</v>
      </c>
      <c r="N17" s="536">
        <v>5848147.4869839996</v>
      </c>
      <c r="O17" s="536">
        <v>10975873.436804</v>
      </c>
      <c r="P17" s="536">
        <v>6840952.5485810004</v>
      </c>
      <c r="Q17" s="536">
        <v>8453648.1127809994</v>
      </c>
      <c r="R17" s="536">
        <v>19127181.625287</v>
      </c>
      <c r="S17" s="539">
        <v>0</v>
      </c>
      <c r="T17" s="540"/>
      <c r="U17" s="536"/>
      <c r="V17" s="536"/>
      <c r="W17" s="536"/>
      <c r="X17" s="536"/>
      <c r="Y17" s="536"/>
      <c r="Z17" s="536"/>
      <c r="AA17" s="539"/>
    </row>
    <row r="18" spans="1:27">
      <c r="A18" s="512" t="s">
        <v>459</v>
      </c>
      <c r="B18" s="513" t="s">
        <v>460</v>
      </c>
      <c r="C18" s="545">
        <v>2408379246.0320215</v>
      </c>
      <c r="D18" s="536">
        <v>2174252829.0585032</v>
      </c>
      <c r="E18" s="536">
        <v>44805877.748792998</v>
      </c>
      <c r="F18" s="536">
        <v>198703.71960000001</v>
      </c>
      <c r="G18" s="536">
        <v>0</v>
      </c>
      <c r="H18" s="536">
        <v>133931096.82130599</v>
      </c>
      <c r="I18" s="536">
        <v>9396151.5585869998</v>
      </c>
      <c r="J18" s="536">
        <v>28428529.227938998</v>
      </c>
      <c r="K18" s="536">
        <v>0</v>
      </c>
      <c r="L18" s="536">
        <v>100195320.15221201</v>
      </c>
      <c r="M18" s="536">
        <v>10196663.861461001</v>
      </c>
      <c r="N18" s="536">
        <v>5805537.4547840003</v>
      </c>
      <c r="O18" s="536">
        <v>10828343.056803999</v>
      </c>
      <c r="P18" s="536">
        <v>6626265.0536369998</v>
      </c>
      <c r="Q18" s="536">
        <v>8453648.1127809994</v>
      </c>
      <c r="R18" s="536">
        <v>18836825.109749999</v>
      </c>
      <c r="S18" s="539">
        <v>0</v>
      </c>
      <c r="T18" s="540"/>
      <c r="U18" s="536"/>
      <c r="V18" s="536"/>
      <c r="W18" s="536"/>
      <c r="X18" s="536"/>
      <c r="Y18" s="536"/>
      <c r="Z18" s="536"/>
      <c r="AA18" s="539"/>
    </row>
    <row r="19" spans="1:27">
      <c r="A19" s="510" t="s">
        <v>461</v>
      </c>
      <c r="B19" s="514" t="s">
        <v>462</v>
      </c>
      <c r="C19" s="546">
        <v>4434375062.6027203</v>
      </c>
      <c r="D19" s="536">
        <v>4035143390.6569009</v>
      </c>
      <c r="E19" s="536">
        <v>64766312.397184998</v>
      </c>
      <c r="F19" s="536">
        <v>325948.87183600001</v>
      </c>
      <c r="G19" s="536">
        <v>0</v>
      </c>
      <c r="H19" s="536">
        <v>269449911.90076697</v>
      </c>
      <c r="I19" s="536">
        <v>17719503.075296</v>
      </c>
      <c r="J19" s="536">
        <v>77631428.457604006</v>
      </c>
      <c r="K19" s="536">
        <v>0</v>
      </c>
      <c r="L19" s="536">
        <v>129781760.04505299</v>
      </c>
      <c r="M19" s="536">
        <v>12959620.503114</v>
      </c>
      <c r="N19" s="536">
        <v>6264191.6961460002</v>
      </c>
      <c r="O19" s="536">
        <v>18293499.866627999</v>
      </c>
      <c r="P19" s="536">
        <v>8553996.6760120001</v>
      </c>
      <c r="Q19" s="536">
        <v>13483003.529212</v>
      </c>
      <c r="R19" s="536">
        <v>16193046.21607</v>
      </c>
      <c r="S19" s="539">
        <v>0</v>
      </c>
      <c r="T19" s="540"/>
      <c r="U19" s="536"/>
      <c r="V19" s="536"/>
      <c r="W19" s="536"/>
      <c r="X19" s="536"/>
      <c r="Y19" s="536"/>
      <c r="Z19" s="536"/>
      <c r="AA19" s="539"/>
    </row>
    <row r="20" spans="1:27">
      <c r="A20" s="512" t="s">
        <v>463</v>
      </c>
      <c r="B20" s="513" t="s">
        <v>460</v>
      </c>
      <c r="C20" s="545">
        <v>4106354222.0113635</v>
      </c>
      <c r="D20" s="536">
        <v>3741672635.4583454</v>
      </c>
      <c r="E20" s="536">
        <v>62573543.119158998</v>
      </c>
      <c r="F20" s="536">
        <v>325948.87183600001</v>
      </c>
      <c r="G20" s="536">
        <v>0</v>
      </c>
      <c r="H20" s="536">
        <v>240081269.13856602</v>
      </c>
      <c r="I20" s="536">
        <v>16598349.525669999</v>
      </c>
      <c r="J20" s="536">
        <v>77548332.475299999</v>
      </c>
      <c r="K20" s="536">
        <v>0</v>
      </c>
      <c r="L20" s="536">
        <v>124600317.41445199</v>
      </c>
      <c r="M20" s="536">
        <v>12367050.941524999</v>
      </c>
      <c r="N20" s="536">
        <v>5481315.890532</v>
      </c>
      <c r="O20" s="536">
        <v>16406097.270171</v>
      </c>
      <c r="P20" s="536">
        <v>6948545.7084889999</v>
      </c>
      <c r="Q20" s="536">
        <v>13482998.193949999</v>
      </c>
      <c r="R20" s="536">
        <v>16100031.131627001</v>
      </c>
      <c r="S20" s="539">
        <v>0</v>
      </c>
      <c r="T20" s="540"/>
      <c r="U20" s="536"/>
      <c r="V20" s="536"/>
      <c r="W20" s="536"/>
      <c r="X20" s="536"/>
      <c r="Y20" s="536"/>
      <c r="Z20" s="536"/>
      <c r="AA20" s="539"/>
    </row>
    <row r="21" spans="1:27">
      <c r="A21" s="515">
        <v>1.4</v>
      </c>
      <c r="B21" s="516" t="s">
        <v>464</v>
      </c>
      <c r="C21" s="547">
        <v>41054222.828711949</v>
      </c>
      <c r="D21" s="536">
        <v>38388719.225893952</v>
      </c>
      <c r="E21" s="536">
        <v>0</v>
      </c>
      <c r="F21" s="536">
        <v>0</v>
      </c>
      <c r="G21" s="536">
        <v>0</v>
      </c>
      <c r="H21" s="536">
        <v>1198268.7067449994</v>
      </c>
      <c r="I21" s="536">
        <v>0</v>
      </c>
      <c r="J21" s="536">
        <v>80822.728725000008</v>
      </c>
      <c r="K21" s="536">
        <v>0</v>
      </c>
      <c r="L21" s="536">
        <v>1467234.896073</v>
      </c>
      <c r="M21" s="536">
        <v>364564.587023</v>
      </c>
      <c r="N21" s="536">
        <v>0</v>
      </c>
      <c r="O21" s="536">
        <v>53625.249629999998</v>
      </c>
      <c r="P21" s="536">
        <v>148315.6012</v>
      </c>
      <c r="Q21" s="536">
        <v>0</v>
      </c>
      <c r="R21" s="536">
        <v>0</v>
      </c>
      <c r="S21" s="539">
        <v>0</v>
      </c>
      <c r="T21" s="540">
        <v>0</v>
      </c>
      <c r="U21" s="536"/>
      <c r="V21" s="536"/>
      <c r="W21" s="536"/>
      <c r="X21" s="536"/>
      <c r="Y21" s="536"/>
      <c r="Z21" s="536"/>
      <c r="AA21" s="539"/>
    </row>
    <row r="22" spans="1:27" ht="12" thickBot="1">
      <c r="A22" s="517">
        <v>1.5</v>
      </c>
      <c r="B22" s="518" t="s">
        <v>465</v>
      </c>
      <c r="C22" s="548">
        <v>25283448.469127972</v>
      </c>
      <c r="D22" s="549">
        <v>25283448.469127972</v>
      </c>
      <c r="E22" s="549">
        <v>25283448.469127972</v>
      </c>
      <c r="F22" s="549">
        <v>0</v>
      </c>
      <c r="G22" s="549">
        <v>0</v>
      </c>
      <c r="H22" s="549">
        <v>0</v>
      </c>
      <c r="I22" s="549">
        <v>0</v>
      </c>
      <c r="J22" s="549">
        <v>0</v>
      </c>
      <c r="K22" s="549">
        <v>0</v>
      </c>
      <c r="L22" s="549">
        <v>0</v>
      </c>
      <c r="M22" s="549">
        <v>0</v>
      </c>
      <c r="N22" s="549">
        <v>0</v>
      </c>
      <c r="O22" s="549">
        <v>0</v>
      </c>
      <c r="P22" s="549">
        <v>0</v>
      </c>
      <c r="Q22" s="549">
        <v>0</v>
      </c>
      <c r="R22" s="549">
        <v>0</v>
      </c>
      <c r="S22" s="550">
        <v>0</v>
      </c>
      <c r="T22" s="551"/>
      <c r="U22" s="549"/>
      <c r="V22" s="549"/>
      <c r="W22" s="549"/>
      <c r="X22" s="549"/>
      <c r="Y22" s="549"/>
      <c r="Z22" s="549"/>
      <c r="AA22" s="550"/>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election activeCell="B3" sqref="B3"/>
    </sheetView>
  </sheetViews>
  <sheetFormatPr defaultColWidth="8.6640625" defaultRowHeight="13.2"/>
  <cols>
    <col min="1" max="1" width="8.6640625" style="246"/>
    <col min="2" max="2" width="69.33203125" style="296" customWidth="1"/>
    <col min="3" max="8" width="17" style="4" bestFit="1" customWidth="1"/>
    <col min="9" max="16384" width="8.6640625" style="4"/>
  </cols>
  <sheetData>
    <row r="1" spans="1:8">
      <c r="A1" s="2" t="s">
        <v>30</v>
      </c>
      <c r="B1" s="3" t="str">
        <f>'Info '!C2</f>
        <v>JSC Basisbank</v>
      </c>
      <c r="C1" s="3"/>
    </row>
    <row r="2" spans="1:8">
      <c r="A2" s="2" t="s">
        <v>31</v>
      </c>
      <c r="B2" s="169">
        <f>'1. key ratios '!B2</f>
        <v>46112</v>
      </c>
      <c r="C2" s="3"/>
    </row>
    <row r="3" spans="1:8">
      <c r="A3" s="2"/>
      <c r="B3" s="3"/>
      <c r="C3" s="3"/>
    </row>
    <row r="4" spans="1:8" ht="21" customHeight="1">
      <c r="A4" s="711" t="s">
        <v>6</v>
      </c>
      <c r="B4" s="712" t="s">
        <v>521</v>
      </c>
      <c r="C4" s="714" t="s">
        <v>522</v>
      </c>
      <c r="D4" s="714"/>
      <c r="E4" s="714"/>
      <c r="F4" s="714" t="s">
        <v>523</v>
      </c>
      <c r="G4" s="714"/>
      <c r="H4" s="715"/>
    </row>
    <row r="5" spans="1:8" ht="21" customHeight="1">
      <c r="A5" s="711"/>
      <c r="B5" s="713"/>
      <c r="C5" s="266" t="s">
        <v>32</v>
      </c>
      <c r="D5" s="266" t="s">
        <v>33</v>
      </c>
      <c r="E5" s="266" t="s">
        <v>34</v>
      </c>
      <c r="F5" s="266" t="s">
        <v>32</v>
      </c>
      <c r="G5" s="266" t="s">
        <v>33</v>
      </c>
      <c r="H5" s="266" t="s">
        <v>34</v>
      </c>
    </row>
    <row r="6" spans="1:8" ht="26.7" customHeight="1">
      <c r="A6" s="711"/>
      <c r="B6" s="267" t="s">
        <v>524</v>
      </c>
      <c r="C6" s="716"/>
      <c r="D6" s="717"/>
      <c r="E6" s="717"/>
      <c r="F6" s="717"/>
      <c r="G6" s="717"/>
      <c r="H6" s="718"/>
    </row>
    <row r="7" spans="1:8" ht="22.95" customHeight="1">
      <c r="A7" s="268">
        <v>1</v>
      </c>
      <c r="B7" s="269" t="s">
        <v>525</v>
      </c>
      <c r="C7" s="577">
        <f>SUM(C8:C10)</f>
        <v>135625104.48030001</v>
      </c>
      <c r="D7" s="577">
        <f>SUM(D8:D10)</f>
        <v>666158824.1789</v>
      </c>
      <c r="E7" s="578">
        <f>C7+D7</f>
        <v>801783928.65919995</v>
      </c>
      <c r="F7" s="577">
        <f>SUM(F8:F10)</f>
        <v>87914489.291000009</v>
      </c>
      <c r="G7" s="577">
        <f>SUM(G8:G10)</f>
        <v>413008153.28199995</v>
      </c>
      <c r="H7" s="578">
        <f>F7+G7</f>
        <v>500922642.57299995</v>
      </c>
    </row>
    <row r="8" spans="1:8">
      <c r="A8" s="268">
        <v>1.1000000000000001</v>
      </c>
      <c r="B8" s="270" t="s">
        <v>526</v>
      </c>
      <c r="C8" s="577">
        <v>30276069.73</v>
      </c>
      <c r="D8" s="577">
        <v>29658498.554699998</v>
      </c>
      <c r="E8" s="578">
        <f t="shared" ref="E8:E36" si="0">C8+D8</f>
        <v>59934568.284699999</v>
      </c>
      <c r="F8" s="577">
        <v>30344815.649999999</v>
      </c>
      <c r="G8" s="577">
        <v>27143162.849699996</v>
      </c>
      <c r="H8" s="578">
        <f t="shared" ref="H8:H36" si="1">F8+G8</f>
        <v>57487978.499699995</v>
      </c>
    </row>
    <row r="9" spans="1:8">
      <c r="A9" s="268">
        <v>1.2</v>
      </c>
      <c r="B9" s="270" t="s">
        <v>527</v>
      </c>
      <c r="C9" s="577">
        <v>53912917.310800001</v>
      </c>
      <c r="D9" s="577">
        <v>348310673.40450001</v>
      </c>
      <c r="E9" s="578">
        <f t="shared" si="0"/>
        <v>402223590.71530002</v>
      </c>
      <c r="F9" s="577">
        <v>56439773.997700006</v>
      </c>
      <c r="G9" s="577">
        <v>267308932.0183</v>
      </c>
      <c r="H9" s="578">
        <f t="shared" si="1"/>
        <v>323748706.01600003</v>
      </c>
    </row>
    <row r="10" spans="1:8">
      <c r="A10" s="268">
        <v>1.3</v>
      </c>
      <c r="B10" s="270" t="s">
        <v>528</v>
      </c>
      <c r="C10" s="577">
        <v>51436117.439499997</v>
      </c>
      <c r="D10" s="577">
        <v>288189652.21970004</v>
      </c>
      <c r="E10" s="578">
        <f t="shared" si="0"/>
        <v>339625769.65920001</v>
      </c>
      <c r="F10" s="577">
        <v>1129899.6432999999</v>
      </c>
      <c r="G10" s="577">
        <v>118556058.414</v>
      </c>
      <c r="H10" s="578">
        <f t="shared" si="1"/>
        <v>119685958.0573</v>
      </c>
    </row>
    <row r="11" spans="1:8">
      <c r="A11" s="268">
        <v>2</v>
      </c>
      <c r="B11" s="271" t="s">
        <v>529</v>
      </c>
      <c r="C11" s="577">
        <v>60496.140000000007</v>
      </c>
      <c r="D11" s="577">
        <v>0</v>
      </c>
      <c r="E11" s="578">
        <f t="shared" si="0"/>
        <v>60496.140000000007</v>
      </c>
      <c r="F11" s="577">
        <v>0</v>
      </c>
      <c r="G11" s="577">
        <v>0</v>
      </c>
      <c r="H11" s="578">
        <f t="shared" si="1"/>
        <v>0</v>
      </c>
    </row>
    <row r="12" spans="1:8">
      <c r="A12" s="268">
        <v>2.1</v>
      </c>
      <c r="B12" s="272" t="s">
        <v>530</v>
      </c>
      <c r="C12" s="577">
        <v>60496.140000000007</v>
      </c>
      <c r="D12" s="577">
        <v>0</v>
      </c>
      <c r="E12" s="578">
        <f t="shared" si="0"/>
        <v>60496.140000000007</v>
      </c>
      <c r="F12" s="577">
        <v>0</v>
      </c>
      <c r="G12" s="577">
        <v>0</v>
      </c>
      <c r="H12" s="578">
        <f t="shared" si="1"/>
        <v>0</v>
      </c>
    </row>
    <row r="13" spans="1:8" ht="26.7" customHeight="1">
      <c r="A13" s="268">
        <v>3</v>
      </c>
      <c r="B13" s="273" t="s">
        <v>531</v>
      </c>
      <c r="C13" s="577">
        <v>0</v>
      </c>
      <c r="D13" s="577">
        <v>0</v>
      </c>
      <c r="E13" s="578">
        <f t="shared" si="0"/>
        <v>0</v>
      </c>
      <c r="F13" s="577">
        <v>0</v>
      </c>
      <c r="G13" s="577">
        <v>0</v>
      </c>
      <c r="H13" s="578">
        <f t="shared" si="1"/>
        <v>0</v>
      </c>
    </row>
    <row r="14" spans="1:8" ht="26.7" customHeight="1">
      <c r="A14" s="268">
        <v>4</v>
      </c>
      <c r="B14" s="274" t="s">
        <v>532</v>
      </c>
      <c r="C14" s="577">
        <v>0</v>
      </c>
      <c r="D14" s="577">
        <v>0</v>
      </c>
      <c r="E14" s="578">
        <f t="shared" si="0"/>
        <v>0</v>
      </c>
      <c r="F14" s="577">
        <v>0</v>
      </c>
      <c r="G14" s="577">
        <v>0</v>
      </c>
      <c r="H14" s="578">
        <f t="shared" si="1"/>
        <v>0</v>
      </c>
    </row>
    <row r="15" spans="1:8" ht="24.45" customHeight="1">
      <c r="A15" s="268">
        <v>5</v>
      </c>
      <c r="B15" s="275" t="s">
        <v>533</v>
      </c>
      <c r="C15" s="357">
        <f>SUM(C16:C18)</f>
        <v>236974341.59999999</v>
      </c>
      <c r="D15" s="357">
        <f>SUM(D16:D18)</f>
        <v>0</v>
      </c>
      <c r="E15" s="579">
        <f t="shared" si="0"/>
        <v>236974341.59999999</v>
      </c>
      <c r="F15" s="357">
        <f>SUM(F16:F18)</f>
        <v>225924287.93000001</v>
      </c>
      <c r="G15" s="357">
        <f>SUM(G16:G18)</f>
        <v>0</v>
      </c>
      <c r="H15" s="579">
        <f t="shared" si="1"/>
        <v>225924287.93000001</v>
      </c>
    </row>
    <row r="16" spans="1:8">
      <c r="A16" s="268">
        <v>5.0999999999999996</v>
      </c>
      <c r="B16" s="276" t="s">
        <v>534</v>
      </c>
      <c r="C16" s="577">
        <v>0</v>
      </c>
      <c r="D16" s="577">
        <v>0</v>
      </c>
      <c r="E16" s="578">
        <f t="shared" si="0"/>
        <v>0</v>
      </c>
      <c r="F16" s="577">
        <v>0</v>
      </c>
      <c r="G16" s="577">
        <v>0</v>
      </c>
      <c r="H16" s="578">
        <f t="shared" si="1"/>
        <v>0</v>
      </c>
    </row>
    <row r="17" spans="1:8">
      <c r="A17" s="268">
        <v>5.2</v>
      </c>
      <c r="B17" s="276" t="s">
        <v>535</v>
      </c>
      <c r="C17" s="577">
        <v>236974341.59999999</v>
      </c>
      <c r="D17" s="577">
        <v>0</v>
      </c>
      <c r="E17" s="578">
        <f t="shared" si="0"/>
        <v>236974341.59999999</v>
      </c>
      <c r="F17" s="577">
        <v>225924287.93000001</v>
      </c>
      <c r="G17" s="577">
        <v>0</v>
      </c>
      <c r="H17" s="578">
        <f t="shared" si="1"/>
        <v>225924287.93000001</v>
      </c>
    </row>
    <row r="18" spans="1:8">
      <c r="A18" s="268">
        <v>5.3</v>
      </c>
      <c r="B18" s="277" t="s">
        <v>536</v>
      </c>
      <c r="C18" s="577">
        <v>0</v>
      </c>
      <c r="D18" s="577">
        <v>0</v>
      </c>
      <c r="E18" s="578">
        <f t="shared" si="0"/>
        <v>0</v>
      </c>
      <c r="F18" s="577">
        <v>0</v>
      </c>
      <c r="G18" s="577">
        <v>0</v>
      </c>
      <c r="H18" s="578">
        <f t="shared" si="1"/>
        <v>0</v>
      </c>
    </row>
    <row r="19" spans="1:8">
      <c r="A19" s="268">
        <v>6</v>
      </c>
      <c r="B19" s="273" t="s">
        <v>537</v>
      </c>
      <c r="C19" s="577">
        <f>SUM(C20:C21)</f>
        <v>2118742711.3402998</v>
      </c>
      <c r="D19" s="577">
        <f>SUM(D20:D21)</f>
        <v>1731909826.8600001</v>
      </c>
      <c r="E19" s="578">
        <f t="shared" si="0"/>
        <v>3850652538.2003002</v>
      </c>
      <c r="F19" s="577">
        <f>SUM(F20:F21)</f>
        <v>1672436444.6440001</v>
      </c>
      <c r="G19" s="577">
        <f>SUM(G20:G21)</f>
        <v>1455551925.8000002</v>
      </c>
      <c r="H19" s="578">
        <f t="shared" si="1"/>
        <v>3127988370.4440002</v>
      </c>
    </row>
    <row r="20" spans="1:8">
      <c r="A20" s="268">
        <v>6.1</v>
      </c>
      <c r="B20" s="276" t="s">
        <v>535</v>
      </c>
      <c r="C20" s="577">
        <v>187795560.20030001</v>
      </c>
      <c r="D20" s="577">
        <v>0</v>
      </c>
      <c r="E20" s="578">
        <f t="shared" si="0"/>
        <v>187795560.20030001</v>
      </c>
      <c r="F20" s="577">
        <v>150426893.234</v>
      </c>
      <c r="G20" s="577">
        <v>0</v>
      </c>
      <c r="H20" s="578">
        <f t="shared" si="1"/>
        <v>150426893.234</v>
      </c>
    </row>
    <row r="21" spans="1:8">
      <c r="A21" s="268">
        <v>6.2</v>
      </c>
      <c r="B21" s="277" t="s">
        <v>536</v>
      </c>
      <c r="C21" s="577">
        <v>1930947151.1399999</v>
      </c>
      <c r="D21" s="577">
        <v>1731909826.8600001</v>
      </c>
      <c r="E21" s="578">
        <f t="shared" si="0"/>
        <v>3662856978</v>
      </c>
      <c r="F21" s="577">
        <v>1522009551.4100001</v>
      </c>
      <c r="G21" s="577">
        <v>1455551925.8000002</v>
      </c>
      <c r="H21" s="578">
        <f t="shared" si="1"/>
        <v>2977561477.21</v>
      </c>
    </row>
    <row r="22" spans="1:8">
      <c r="A22" s="268">
        <v>7</v>
      </c>
      <c r="B22" s="271" t="s">
        <v>538</v>
      </c>
      <c r="C22" s="577">
        <v>27859354.66</v>
      </c>
      <c r="D22" s="577">
        <v>0</v>
      </c>
      <c r="E22" s="578">
        <f t="shared" si="0"/>
        <v>27859354.66</v>
      </c>
      <c r="F22" s="577">
        <v>27859354.66</v>
      </c>
      <c r="G22" s="577">
        <v>0</v>
      </c>
      <c r="H22" s="578">
        <f t="shared" si="1"/>
        <v>27859354.66</v>
      </c>
    </row>
    <row r="23" spans="1:8">
      <c r="A23" s="268">
        <v>8</v>
      </c>
      <c r="B23" s="278" t="s">
        <v>539</v>
      </c>
      <c r="C23" s="577">
        <v>752889.92</v>
      </c>
      <c r="D23" s="577">
        <v>0</v>
      </c>
      <c r="E23" s="578">
        <f t="shared" si="0"/>
        <v>752889.92</v>
      </c>
      <c r="F23" s="577">
        <v>772047.06</v>
      </c>
      <c r="G23" s="577">
        <v>0</v>
      </c>
      <c r="H23" s="578">
        <f t="shared" si="1"/>
        <v>772047.06</v>
      </c>
    </row>
    <row r="24" spans="1:8">
      <c r="A24" s="268">
        <v>9</v>
      </c>
      <c r="B24" s="274" t="s">
        <v>540</v>
      </c>
      <c r="C24" s="577">
        <f>SUM(C25:C26)</f>
        <v>147503677.68000001</v>
      </c>
      <c r="D24" s="577">
        <f>SUM(D25:D26)</f>
        <v>0</v>
      </c>
      <c r="E24" s="578">
        <f t="shared" si="0"/>
        <v>147503677.68000001</v>
      </c>
      <c r="F24" s="577">
        <f>SUM(F25:F26)</f>
        <v>117406523.67999999</v>
      </c>
      <c r="G24" s="577">
        <f>SUM(G25:G26)</f>
        <v>0</v>
      </c>
      <c r="H24" s="578">
        <f t="shared" si="1"/>
        <v>117406523.67999999</v>
      </c>
    </row>
    <row r="25" spans="1:8">
      <c r="A25" s="268">
        <v>9.1</v>
      </c>
      <c r="B25" s="276" t="s">
        <v>541</v>
      </c>
      <c r="C25" s="577">
        <v>147503677.68000001</v>
      </c>
      <c r="D25" s="577">
        <v>0</v>
      </c>
      <c r="E25" s="578">
        <f t="shared" si="0"/>
        <v>147503677.68000001</v>
      </c>
      <c r="F25" s="577">
        <v>117406523.67999999</v>
      </c>
      <c r="G25" s="577">
        <v>0</v>
      </c>
      <c r="H25" s="578">
        <f t="shared" si="1"/>
        <v>117406523.67999999</v>
      </c>
    </row>
    <row r="26" spans="1:8">
      <c r="A26" s="268">
        <v>9.1999999999999993</v>
      </c>
      <c r="B26" s="276" t="s">
        <v>542</v>
      </c>
      <c r="C26" s="577">
        <v>0</v>
      </c>
      <c r="D26" s="577">
        <v>0</v>
      </c>
      <c r="E26" s="578">
        <f t="shared" si="0"/>
        <v>0</v>
      </c>
      <c r="F26" s="577">
        <v>0</v>
      </c>
      <c r="G26" s="577">
        <v>0</v>
      </c>
      <c r="H26" s="578">
        <f t="shared" si="1"/>
        <v>0</v>
      </c>
    </row>
    <row r="27" spans="1:8">
      <c r="A27" s="268">
        <v>10</v>
      </c>
      <c r="B27" s="274" t="s">
        <v>543</v>
      </c>
      <c r="C27" s="577">
        <f>SUM(C28:C29)</f>
        <v>17429049.16</v>
      </c>
      <c r="D27" s="577">
        <f>SUM(D28:D29)</f>
        <v>0</v>
      </c>
      <c r="E27" s="578">
        <f t="shared" si="0"/>
        <v>17429049.16</v>
      </c>
      <c r="F27" s="577">
        <f>SUM(F28:F29)</f>
        <v>14442896.469999999</v>
      </c>
      <c r="G27" s="577">
        <f>SUM(G28:G29)</f>
        <v>0</v>
      </c>
      <c r="H27" s="578">
        <f t="shared" si="1"/>
        <v>14442896.469999999</v>
      </c>
    </row>
    <row r="28" spans="1:8">
      <c r="A28" s="268">
        <v>10.1</v>
      </c>
      <c r="B28" s="276" t="s">
        <v>544</v>
      </c>
      <c r="C28" s="577">
        <v>0</v>
      </c>
      <c r="D28" s="577">
        <v>0</v>
      </c>
      <c r="E28" s="578">
        <f t="shared" si="0"/>
        <v>0</v>
      </c>
      <c r="F28" s="577">
        <v>0</v>
      </c>
      <c r="G28" s="577">
        <v>0</v>
      </c>
      <c r="H28" s="578">
        <f t="shared" si="1"/>
        <v>0</v>
      </c>
    </row>
    <row r="29" spans="1:8">
      <c r="A29" s="268">
        <v>10.199999999999999</v>
      </c>
      <c r="B29" s="276" t="s">
        <v>545</v>
      </c>
      <c r="C29" s="577">
        <v>17429049.16</v>
      </c>
      <c r="D29" s="577">
        <v>0</v>
      </c>
      <c r="E29" s="578">
        <f t="shared" si="0"/>
        <v>17429049.16</v>
      </c>
      <c r="F29" s="577">
        <v>14442896.469999999</v>
      </c>
      <c r="G29" s="577">
        <v>0</v>
      </c>
      <c r="H29" s="578">
        <f t="shared" si="1"/>
        <v>14442896.469999999</v>
      </c>
    </row>
    <row r="30" spans="1:8">
      <c r="A30" s="268">
        <v>11</v>
      </c>
      <c r="B30" s="274" t="s">
        <v>546</v>
      </c>
      <c r="C30" s="577">
        <f>SUM(C31:C32)</f>
        <v>44092.53</v>
      </c>
      <c r="D30" s="577">
        <f>SUM(D31:D32)</f>
        <v>0</v>
      </c>
      <c r="E30" s="578">
        <f t="shared" si="0"/>
        <v>44092.53</v>
      </c>
      <c r="F30" s="577">
        <f>SUM(F31:F32)</f>
        <v>4127099.27</v>
      </c>
      <c r="G30" s="577">
        <f>SUM(G31:G32)</f>
        <v>0</v>
      </c>
      <c r="H30" s="578">
        <f t="shared" si="1"/>
        <v>4127099.27</v>
      </c>
    </row>
    <row r="31" spans="1:8">
      <c r="A31" s="268">
        <v>11.1</v>
      </c>
      <c r="B31" s="276" t="s">
        <v>547</v>
      </c>
      <c r="C31" s="577">
        <v>44092.53</v>
      </c>
      <c r="D31" s="577">
        <v>0</v>
      </c>
      <c r="E31" s="578">
        <f t="shared" si="0"/>
        <v>44092.53</v>
      </c>
      <c r="F31" s="577">
        <v>4127099.27</v>
      </c>
      <c r="G31" s="577">
        <v>0</v>
      </c>
      <c r="H31" s="578">
        <f t="shared" si="1"/>
        <v>4127099.27</v>
      </c>
    </row>
    <row r="32" spans="1:8">
      <c r="A32" s="268">
        <v>11.2</v>
      </c>
      <c r="B32" s="276" t="s">
        <v>548</v>
      </c>
      <c r="C32" s="577">
        <v>0</v>
      </c>
      <c r="D32" s="577">
        <v>0</v>
      </c>
      <c r="E32" s="578">
        <f t="shared" si="0"/>
        <v>0</v>
      </c>
      <c r="F32" s="577">
        <v>0</v>
      </c>
      <c r="G32" s="577">
        <v>0</v>
      </c>
      <c r="H32" s="578">
        <f t="shared" si="1"/>
        <v>0</v>
      </c>
    </row>
    <row r="33" spans="1:8">
      <c r="A33" s="268">
        <v>13</v>
      </c>
      <c r="B33" s="274" t="s">
        <v>549</v>
      </c>
      <c r="C33" s="577">
        <v>66038322.24000001</v>
      </c>
      <c r="D33" s="577">
        <v>4480098.7700000005</v>
      </c>
      <c r="E33" s="578">
        <f t="shared" si="0"/>
        <v>70518421.010000005</v>
      </c>
      <c r="F33" s="577">
        <v>42214002.999999985</v>
      </c>
      <c r="G33" s="577">
        <v>4475657.12</v>
      </c>
      <c r="H33" s="578">
        <f t="shared" si="1"/>
        <v>46689660.119999982</v>
      </c>
    </row>
    <row r="34" spans="1:8">
      <c r="A34" s="268">
        <v>13.1</v>
      </c>
      <c r="B34" s="279" t="s">
        <v>550</v>
      </c>
      <c r="C34" s="577">
        <v>56785649.691528901</v>
      </c>
      <c r="D34" s="577">
        <v>0</v>
      </c>
      <c r="E34" s="578">
        <f t="shared" si="0"/>
        <v>56785649.691528901</v>
      </c>
      <c r="F34" s="577">
        <v>26584670.260000002</v>
      </c>
      <c r="G34" s="577">
        <v>0</v>
      </c>
      <c r="H34" s="578">
        <f t="shared" si="1"/>
        <v>26584670.260000002</v>
      </c>
    </row>
    <row r="35" spans="1:8">
      <c r="A35" s="268">
        <v>13.2</v>
      </c>
      <c r="B35" s="279" t="s">
        <v>551</v>
      </c>
      <c r="C35" s="577">
        <v>0</v>
      </c>
      <c r="D35" s="577">
        <v>0</v>
      </c>
      <c r="E35" s="578">
        <f t="shared" si="0"/>
        <v>0</v>
      </c>
      <c r="F35" s="577">
        <v>0</v>
      </c>
      <c r="G35" s="577">
        <v>0</v>
      </c>
      <c r="H35" s="578">
        <f t="shared" si="1"/>
        <v>0</v>
      </c>
    </row>
    <row r="36" spans="1:8">
      <c r="A36" s="268">
        <v>14</v>
      </c>
      <c r="B36" s="280" t="s">
        <v>552</v>
      </c>
      <c r="C36" s="577">
        <f>SUM(C7,C11,C13,C14,C15,C19,C22,C23,C24,C27,C30,C33)</f>
        <v>2751030039.7505999</v>
      </c>
      <c r="D36" s="577">
        <f>SUM(D7,D11,D13,D14,D15,D19,D22,D23,D24,D27,D30,D33)</f>
        <v>2402548749.8089004</v>
      </c>
      <c r="E36" s="578">
        <f t="shared" si="0"/>
        <v>5153578789.5594997</v>
      </c>
      <c r="F36" s="577">
        <f>SUM(F7,F11,F13,F14,F15,F19,F22,F23,F24,F27,F30,F33)</f>
        <v>2193097146.0050001</v>
      </c>
      <c r="G36" s="577">
        <f>SUM(G7,G11,G13,G14,G15,G19,G22,G23,G24,G27,G30,G33)</f>
        <v>1873035736.2020001</v>
      </c>
      <c r="H36" s="578">
        <f t="shared" si="1"/>
        <v>4066132882.2070003</v>
      </c>
    </row>
    <row r="37" spans="1:8" ht="22.5" customHeight="1">
      <c r="A37" s="268"/>
      <c r="B37" s="281" t="s">
        <v>553</v>
      </c>
      <c r="C37" s="708"/>
      <c r="D37" s="709"/>
      <c r="E37" s="709"/>
      <c r="F37" s="709"/>
      <c r="G37" s="709"/>
      <c r="H37" s="710"/>
    </row>
    <row r="38" spans="1:8">
      <c r="A38" s="268">
        <v>15</v>
      </c>
      <c r="B38" s="282" t="s">
        <v>554</v>
      </c>
      <c r="C38" s="577">
        <v>0</v>
      </c>
      <c r="D38" s="577">
        <v>0</v>
      </c>
      <c r="E38" s="578">
        <f>C38+D38</f>
        <v>0</v>
      </c>
      <c r="F38" s="577">
        <v>400000</v>
      </c>
      <c r="G38" s="577">
        <v>0</v>
      </c>
      <c r="H38" s="578">
        <f>F38+G38</f>
        <v>400000</v>
      </c>
    </row>
    <row r="39" spans="1:8">
      <c r="A39" s="188">
        <v>15.1</v>
      </c>
      <c r="B39" s="283" t="s">
        <v>530</v>
      </c>
      <c r="C39" s="577">
        <v>0</v>
      </c>
      <c r="D39" s="577">
        <v>0</v>
      </c>
      <c r="E39" s="578">
        <f t="shared" ref="E39:E53" si="2">C39+D39</f>
        <v>0</v>
      </c>
      <c r="F39" s="577">
        <v>400000</v>
      </c>
      <c r="G39" s="577">
        <v>0</v>
      </c>
      <c r="H39" s="578">
        <f t="shared" ref="H39:H53" si="3">F39+G39</f>
        <v>400000</v>
      </c>
    </row>
    <row r="40" spans="1:8" ht="24" customHeight="1">
      <c r="A40" s="188">
        <v>16</v>
      </c>
      <c r="B40" s="271" t="s">
        <v>555</v>
      </c>
      <c r="C40" s="577">
        <v>0</v>
      </c>
      <c r="D40" s="577">
        <v>0</v>
      </c>
      <c r="E40" s="578">
        <f t="shared" si="2"/>
        <v>0</v>
      </c>
      <c r="F40" s="577">
        <v>0</v>
      </c>
      <c r="G40" s="577">
        <v>0</v>
      </c>
      <c r="H40" s="578">
        <f t="shared" si="3"/>
        <v>0</v>
      </c>
    </row>
    <row r="41" spans="1:8">
      <c r="A41" s="188">
        <v>17</v>
      </c>
      <c r="B41" s="271" t="s">
        <v>556</v>
      </c>
      <c r="C41" s="577">
        <f>SUM(C42:C45)</f>
        <v>1952432911.74</v>
      </c>
      <c r="D41" s="577">
        <f>SUM(D42:D45)</f>
        <v>2233012950.6000004</v>
      </c>
      <c r="E41" s="578">
        <f t="shared" si="2"/>
        <v>4185445862.3400002</v>
      </c>
      <c r="F41" s="577">
        <f>SUM(F42:F45)</f>
        <v>1503740795.3906994</v>
      </c>
      <c r="G41" s="577">
        <f>SUM(G42:G45)</f>
        <v>1732206078.3617082</v>
      </c>
      <c r="H41" s="578">
        <f t="shared" si="3"/>
        <v>3235946873.7524076</v>
      </c>
    </row>
    <row r="42" spans="1:8">
      <c r="A42" s="188">
        <v>17.100000000000001</v>
      </c>
      <c r="B42" s="284" t="s">
        <v>557</v>
      </c>
      <c r="C42" s="577">
        <v>1946982323.4000001</v>
      </c>
      <c r="D42" s="577">
        <v>1790565135.8400002</v>
      </c>
      <c r="E42" s="578">
        <f t="shared" si="2"/>
        <v>3737547459.2400002</v>
      </c>
      <c r="F42" s="577">
        <v>1395260094.9299994</v>
      </c>
      <c r="G42" s="577">
        <v>1238205671.5160079</v>
      </c>
      <c r="H42" s="578">
        <f t="shared" si="3"/>
        <v>2633465766.4460073</v>
      </c>
    </row>
    <row r="43" spans="1:8">
      <c r="A43" s="188">
        <v>17.2</v>
      </c>
      <c r="B43" s="285" t="s">
        <v>558</v>
      </c>
      <c r="C43" s="577">
        <v>4063728.77</v>
      </c>
      <c r="D43" s="577">
        <v>378358409.31999999</v>
      </c>
      <c r="E43" s="578">
        <f t="shared" si="2"/>
        <v>382422138.08999997</v>
      </c>
      <c r="F43" s="577">
        <v>106731956.2207</v>
      </c>
      <c r="G43" s="577">
        <v>426696699.27569997</v>
      </c>
      <c r="H43" s="578">
        <f t="shared" si="3"/>
        <v>533428655.4964</v>
      </c>
    </row>
    <row r="44" spans="1:8">
      <c r="A44" s="188">
        <v>17.3</v>
      </c>
      <c r="B44" s="284" t="s">
        <v>559</v>
      </c>
      <c r="C44" s="577">
        <v>0</v>
      </c>
      <c r="D44" s="577">
        <v>54499415.57</v>
      </c>
      <c r="E44" s="578">
        <f t="shared" si="2"/>
        <v>54499415.57</v>
      </c>
      <c r="F44" s="577">
        <v>0</v>
      </c>
      <c r="G44" s="577">
        <v>55897943.650000006</v>
      </c>
      <c r="H44" s="578">
        <f t="shared" si="3"/>
        <v>55897943.650000006</v>
      </c>
    </row>
    <row r="45" spans="1:8">
      <c r="A45" s="188">
        <v>17.399999999999999</v>
      </c>
      <c r="B45" s="284" t="s">
        <v>560</v>
      </c>
      <c r="C45" s="577">
        <v>1386859.57</v>
      </c>
      <c r="D45" s="577">
        <v>9589989.870000001</v>
      </c>
      <c r="E45" s="578">
        <f t="shared" si="2"/>
        <v>10976849.440000001</v>
      </c>
      <c r="F45" s="577">
        <v>1748744.2400000002</v>
      </c>
      <c r="G45" s="577">
        <v>11405763.92</v>
      </c>
      <c r="H45" s="578">
        <f t="shared" si="3"/>
        <v>13154508.16</v>
      </c>
    </row>
    <row r="46" spans="1:8">
      <c r="A46" s="188">
        <v>18</v>
      </c>
      <c r="B46" s="274" t="s">
        <v>561</v>
      </c>
      <c r="C46" s="577">
        <v>2134618.75</v>
      </c>
      <c r="D46" s="577">
        <v>1159985.1300000001</v>
      </c>
      <c r="E46" s="578">
        <f t="shared" si="2"/>
        <v>3294603.88</v>
      </c>
      <c r="F46" s="577">
        <v>1720423.29</v>
      </c>
      <c r="G46" s="577">
        <v>471358.77999999997</v>
      </c>
      <c r="H46" s="578">
        <f t="shared" si="3"/>
        <v>2191782.0699999998</v>
      </c>
    </row>
    <row r="47" spans="1:8">
      <c r="A47" s="188">
        <v>19</v>
      </c>
      <c r="B47" s="274" t="s">
        <v>562</v>
      </c>
      <c r="C47" s="577">
        <f>SUM(C48:C49)</f>
        <v>5329004.28</v>
      </c>
      <c r="D47" s="577">
        <f>SUM(D48:D49)</f>
        <v>0</v>
      </c>
      <c r="E47" s="578">
        <f t="shared" si="2"/>
        <v>5329004.28</v>
      </c>
      <c r="F47" s="577">
        <f>SUM(F48:F49)</f>
        <v>4535764.17</v>
      </c>
      <c r="G47" s="577">
        <f>SUM(G48:G49)</f>
        <v>0</v>
      </c>
      <c r="H47" s="578">
        <f t="shared" si="3"/>
        <v>4535764.17</v>
      </c>
    </row>
    <row r="48" spans="1:8">
      <c r="A48" s="188">
        <v>19.100000000000001</v>
      </c>
      <c r="B48" s="286" t="s">
        <v>563</v>
      </c>
      <c r="C48" s="577">
        <v>4949486.49</v>
      </c>
      <c r="D48" s="577">
        <v>0</v>
      </c>
      <c r="E48" s="578">
        <f t="shared" si="2"/>
        <v>4949486.49</v>
      </c>
      <c r="F48" s="577">
        <v>4753183.24</v>
      </c>
      <c r="G48" s="577">
        <v>0</v>
      </c>
      <c r="H48" s="578">
        <f t="shared" si="3"/>
        <v>4753183.24</v>
      </c>
    </row>
    <row r="49" spans="1:8">
      <c r="A49" s="188">
        <v>19.2</v>
      </c>
      <c r="B49" s="287" t="s">
        <v>564</v>
      </c>
      <c r="C49" s="577">
        <v>379517.79</v>
      </c>
      <c r="D49" s="577">
        <v>0</v>
      </c>
      <c r="E49" s="578">
        <f t="shared" si="2"/>
        <v>379517.79</v>
      </c>
      <c r="F49" s="577">
        <v>-217419.07</v>
      </c>
      <c r="G49" s="577">
        <v>0</v>
      </c>
      <c r="H49" s="578">
        <f t="shared" si="3"/>
        <v>-217419.07</v>
      </c>
    </row>
    <row r="50" spans="1:8">
      <c r="A50" s="188">
        <v>20</v>
      </c>
      <c r="B50" s="288" t="s">
        <v>565</v>
      </c>
      <c r="C50" s="577">
        <v>0</v>
      </c>
      <c r="D50" s="577">
        <v>208432258.98000002</v>
      </c>
      <c r="E50" s="578">
        <f t="shared" si="2"/>
        <v>208432258.98000002</v>
      </c>
      <c r="F50" s="577">
        <v>0</v>
      </c>
      <c r="G50" s="577">
        <v>164027481.25</v>
      </c>
      <c r="H50" s="578">
        <f t="shared" si="3"/>
        <v>164027481.25</v>
      </c>
    </row>
    <row r="51" spans="1:8">
      <c r="A51" s="188">
        <v>21</v>
      </c>
      <c r="B51" s="278" t="s">
        <v>566</v>
      </c>
      <c r="C51" s="577">
        <v>24258386.130000003</v>
      </c>
      <c r="D51" s="577">
        <v>9179144.1600000001</v>
      </c>
      <c r="E51" s="578">
        <f t="shared" si="2"/>
        <v>33437530.290000003</v>
      </c>
      <c r="F51" s="577">
        <v>25397575.310000002</v>
      </c>
      <c r="G51" s="577">
        <v>6288774.5</v>
      </c>
      <c r="H51" s="578">
        <f t="shared" si="3"/>
        <v>31686349.810000002</v>
      </c>
    </row>
    <row r="52" spans="1:8">
      <c r="A52" s="188">
        <v>21.1</v>
      </c>
      <c r="B52" s="285" t="s">
        <v>567</v>
      </c>
      <c r="C52" s="577">
        <v>0</v>
      </c>
      <c r="D52" s="577">
        <v>0</v>
      </c>
      <c r="E52" s="578">
        <f t="shared" si="2"/>
        <v>0</v>
      </c>
      <c r="F52" s="577">
        <v>0</v>
      </c>
      <c r="G52" s="577">
        <v>0</v>
      </c>
      <c r="H52" s="578">
        <f t="shared" si="3"/>
        <v>0</v>
      </c>
    </row>
    <row r="53" spans="1:8">
      <c r="A53" s="188">
        <v>22</v>
      </c>
      <c r="B53" s="289" t="s">
        <v>568</v>
      </c>
      <c r="C53" s="577">
        <f>SUM(C38,C40,C41,C46,C47,C50,C51)</f>
        <v>1984154920.9000001</v>
      </c>
      <c r="D53" s="577">
        <f>SUM(D38,D40,D41,D46,D47,D50,D51)</f>
        <v>2451784338.8700004</v>
      </c>
      <c r="E53" s="578">
        <f t="shared" si="2"/>
        <v>4435939259.7700005</v>
      </c>
      <c r="F53" s="577">
        <f>SUM(F38,F40,F41,F46,F47,F50,F51)</f>
        <v>1535794558.1606994</v>
      </c>
      <c r="G53" s="577">
        <f>SUM(G38,G40,G41,G46,G47,G50,G51)</f>
        <v>1902993692.8917081</v>
      </c>
      <c r="H53" s="578">
        <f t="shared" si="3"/>
        <v>3438788251.0524073</v>
      </c>
    </row>
    <row r="54" spans="1:8" ht="24" customHeight="1">
      <c r="A54" s="188"/>
      <c r="B54" s="290" t="s">
        <v>569</v>
      </c>
      <c r="C54" s="708"/>
      <c r="D54" s="709"/>
      <c r="E54" s="709"/>
      <c r="F54" s="709"/>
      <c r="G54" s="709"/>
      <c r="H54" s="710"/>
    </row>
    <row r="55" spans="1:8">
      <c r="A55" s="188">
        <v>23</v>
      </c>
      <c r="B55" s="291" t="s">
        <v>706</v>
      </c>
      <c r="C55" s="577">
        <v>18251557</v>
      </c>
      <c r="D55" s="577">
        <v>0</v>
      </c>
      <c r="E55" s="578">
        <f>C55+D55</f>
        <v>18251557</v>
      </c>
      <c r="F55" s="577">
        <v>18212575</v>
      </c>
      <c r="G55" s="577">
        <v>0</v>
      </c>
      <c r="H55" s="578">
        <f>F55+G55</f>
        <v>18212575</v>
      </c>
    </row>
    <row r="56" spans="1:8">
      <c r="A56" s="188">
        <v>24</v>
      </c>
      <c r="B56" s="288" t="s">
        <v>571</v>
      </c>
      <c r="C56" s="577">
        <v>0</v>
      </c>
      <c r="D56" s="577">
        <v>0</v>
      </c>
      <c r="E56" s="578">
        <f t="shared" ref="E56:E69" si="4">C56+D56</f>
        <v>0</v>
      </c>
      <c r="F56" s="577">
        <v>0</v>
      </c>
      <c r="G56" s="577">
        <v>0</v>
      </c>
      <c r="H56" s="578">
        <f t="shared" ref="H56:H69" si="5">F56+G56</f>
        <v>0</v>
      </c>
    </row>
    <row r="57" spans="1:8">
      <c r="A57" s="188">
        <v>25</v>
      </c>
      <c r="B57" s="274" t="s">
        <v>572</v>
      </c>
      <c r="C57" s="577">
        <v>131442316.56999999</v>
      </c>
      <c r="D57" s="577">
        <v>0</v>
      </c>
      <c r="E57" s="578">
        <f t="shared" si="4"/>
        <v>131442316.56999999</v>
      </c>
      <c r="F57" s="577">
        <v>130405755.95</v>
      </c>
      <c r="G57" s="577">
        <v>0</v>
      </c>
      <c r="H57" s="578">
        <f t="shared" si="5"/>
        <v>130405755.95</v>
      </c>
    </row>
    <row r="58" spans="1:8">
      <c r="A58" s="188">
        <v>26</v>
      </c>
      <c r="B58" s="274" t="s">
        <v>573</v>
      </c>
      <c r="C58" s="577">
        <v>0</v>
      </c>
      <c r="D58" s="577">
        <v>0</v>
      </c>
      <c r="E58" s="578">
        <f t="shared" si="4"/>
        <v>0</v>
      </c>
      <c r="F58" s="577">
        <v>0</v>
      </c>
      <c r="G58" s="577">
        <v>0</v>
      </c>
      <c r="H58" s="578">
        <f t="shared" si="5"/>
        <v>0</v>
      </c>
    </row>
    <row r="59" spans="1:8">
      <c r="A59" s="188">
        <v>27</v>
      </c>
      <c r="B59" s="274" t="s">
        <v>574</v>
      </c>
      <c r="C59" s="577">
        <f>SUM(C60:C61)</f>
        <v>0</v>
      </c>
      <c r="D59" s="577">
        <f>SUM(D60:D61)</f>
        <v>0</v>
      </c>
      <c r="E59" s="578">
        <f t="shared" si="4"/>
        <v>0</v>
      </c>
      <c r="F59" s="577"/>
      <c r="G59" s="577"/>
      <c r="H59" s="578">
        <f t="shared" si="5"/>
        <v>0</v>
      </c>
    </row>
    <row r="60" spans="1:8">
      <c r="A60" s="188">
        <v>27.1</v>
      </c>
      <c r="B60" s="284" t="s">
        <v>575</v>
      </c>
      <c r="C60" s="577">
        <v>0</v>
      </c>
      <c r="D60" s="577">
        <v>0</v>
      </c>
      <c r="E60" s="578">
        <f t="shared" si="4"/>
        <v>0</v>
      </c>
      <c r="F60" s="577">
        <v>0</v>
      </c>
      <c r="G60" s="577">
        <v>0</v>
      </c>
      <c r="H60" s="578">
        <f t="shared" si="5"/>
        <v>0</v>
      </c>
    </row>
    <row r="61" spans="1:8">
      <c r="A61" s="188">
        <v>27.2</v>
      </c>
      <c r="B61" s="284" t="s">
        <v>576</v>
      </c>
      <c r="C61" s="577">
        <v>0</v>
      </c>
      <c r="D61" s="577">
        <v>0</v>
      </c>
      <c r="E61" s="578">
        <f t="shared" si="4"/>
        <v>0</v>
      </c>
      <c r="F61" s="577">
        <v>0</v>
      </c>
      <c r="G61" s="577">
        <v>0</v>
      </c>
      <c r="H61" s="578">
        <f t="shared" si="5"/>
        <v>0</v>
      </c>
    </row>
    <row r="62" spans="1:8">
      <c r="A62" s="188">
        <v>28</v>
      </c>
      <c r="B62" s="292" t="s">
        <v>577</v>
      </c>
      <c r="C62" s="577">
        <v>0</v>
      </c>
      <c r="D62" s="577">
        <v>0</v>
      </c>
      <c r="E62" s="578">
        <f t="shared" si="4"/>
        <v>0</v>
      </c>
      <c r="F62" s="577">
        <v>0</v>
      </c>
      <c r="G62" s="577">
        <v>0</v>
      </c>
      <c r="H62" s="578">
        <f t="shared" si="5"/>
        <v>0</v>
      </c>
    </row>
    <row r="63" spans="1:8">
      <c r="A63" s="188">
        <v>29</v>
      </c>
      <c r="B63" s="274" t="s">
        <v>578</v>
      </c>
      <c r="C63" s="577">
        <f>SUM(C64:C66)</f>
        <v>16891545.380000003</v>
      </c>
      <c r="D63" s="577">
        <f>SUM(D64:D66)</f>
        <v>0</v>
      </c>
      <c r="E63" s="578">
        <f t="shared" si="4"/>
        <v>16891545.380000003</v>
      </c>
      <c r="F63" s="577">
        <f>SUM(F64:F66)</f>
        <v>14332286.77</v>
      </c>
      <c r="G63" s="577">
        <f>SUM(G64:G66)</f>
        <v>0</v>
      </c>
      <c r="H63" s="578">
        <f t="shared" si="5"/>
        <v>14332286.77</v>
      </c>
    </row>
    <row r="64" spans="1:8">
      <c r="A64" s="188">
        <v>29.1</v>
      </c>
      <c r="B64" s="277" t="s">
        <v>579</v>
      </c>
      <c r="C64" s="577">
        <v>16817652.170000002</v>
      </c>
      <c r="D64" s="577">
        <v>0</v>
      </c>
      <c r="E64" s="578">
        <f t="shared" si="4"/>
        <v>16817652.170000002</v>
      </c>
      <c r="F64" s="577">
        <v>14362002.5</v>
      </c>
      <c r="G64" s="577">
        <v>0</v>
      </c>
      <c r="H64" s="578">
        <f t="shared" si="5"/>
        <v>14362002.5</v>
      </c>
    </row>
    <row r="65" spans="1:8" ht="25.2" customHeight="1">
      <c r="A65" s="188">
        <v>29.2</v>
      </c>
      <c r="B65" s="286" t="s">
        <v>580</v>
      </c>
      <c r="C65" s="577">
        <v>0</v>
      </c>
      <c r="D65" s="577">
        <v>0</v>
      </c>
      <c r="E65" s="578">
        <f t="shared" si="4"/>
        <v>0</v>
      </c>
      <c r="F65" s="577"/>
      <c r="G65" s="577">
        <v>0</v>
      </c>
      <c r="H65" s="578">
        <f t="shared" si="5"/>
        <v>0</v>
      </c>
    </row>
    <row r="66" spans="1:8" ht="22.5" customHeight="1">
      <c r="A66" s="188">
        <v>29.3</v>
      </c>
      <c r="B66" s="286" t="s">
        <v>581</v>
      </c>
      <c r="C66" s="577">
        <v>73893.209999999963</v>
      </c>
      <c r="D66" s="577">
        <v>0</v>
      </c>
      <c r="E66" s="578">
        <f t="shared" si="4"/>
        <v>73893.209999999963</v>
      </c>
      <c r="F66" s="577">
        <v>-29715.730000000447</v>
      </c>
      <c r="G66" s="577">
        <v>0</v>
      </c>
      <c r="H66" s="578">
        <f t="shared" si="5"/>
        <v>-29715.730000000447</v>
      </c>
    </row>
    <row r="67" spans="1:8">
      <c r="A67" s="188">
        <v>30</v>
      </c>
      <c r="B67" s="274" t="s">
        <v>582</v>
      </c>
      <c r="C67" s="577">
        <v>551054110.96000004</v>
      </c>
      <c r="D67" s="577">
        <v>0</v>
      </c>
      <c r="E67" s="578">
        <f t="shared" si="4"/>
        <v>551054110.96000004</v>
      </c>
      <c r="F67" s="577">
        <v>464394013.63</v>
      </c>
      <c r="G67" s="577">
        <v>0</v>
      </c>
      <c r="H67" s="578">
        <f t="shared" si="5"/>
        <v>464394013.63</v>
      </c>
    </row>
    <row r="68" spans="1:8" ht="14.4">
      <c r="A68" s="188">
        <v>31</v>
      </c>
      <c r="B68" s="293" t="s">
        <v>745</v>
      </c>
      <c r="C68" s="577">
        <f>SUM(C55,C56,C57,C58,C59,C62,C63,C67)</f>
        <v>717639529.91000009</v>
      </c>
      <c r="D68" s="577">
        <f>SUM(D55,D56,D57,D58,D59,D62,D63,D67)</f>
        <v>0</v>
      </c>
      <c r="E68" s="578">
        <f t="shared" si="4"/>
        <v>717639529.91000009</v>
      </c>
      <c r="F68" s="577">
        <f>SUM(F55,F56,F57,F58,F59,F62,F63,F67)</f>
        <v>627344631.35000002</v>
      </c>
      <c r="G68" s="577">
        <f>SUM(G55,G56,G57,G58,G59,G62,G63,G67)</f>
        <v>0</v>
      </c>
      <c r="H68" s="578">
        <f t="shared" si="5"/>
        <v>627344631.35000002</v>
      </c>
    </row>
    <row r="69" spans="1:8">
      <c r="A69" s="188">
        <v>32</v>
      </c>
      <c r="B69" s="294" t="s">
        <v>584</v>
      </c>
      <c r="C69" s="577">
        <f>SUM(C53,C68)</f>
        <v>2701794450.8100004</v>
      </c>
      <c r="D69" s="577">
        <f>SUM(D53,D68)</f>
        <v>2451784338.8700004</v>
      </c>
      <c r="E69" s="578">
        <f t="shared" si="4"/>
        <v>5153578789.6800003</v>
      </c>
      <c r="F69" s="577">
        <f>SUM(F53,F68)</f>
        <v>2163139189.5106993</v>
      </c>
      <c r="G69" s="577">
        <f>SUM(G53,G68)</f>
        <v>1902993692.8917081</v>
      </c>
      <c r="H69" s="578">
        <f t="shared" si="5"/>
        <v>4066132882.4024076</v>
      </c>
    </row>
    <row r="72" spans="1:8">
      <c r="B72" s="295" t="s">
        <v>746</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J35" sqref="J35"/>
    </sheetView>
  </sheetViews>
  <sheetFormatPr defaultColWidth="9.33203125" defaultRowHeight="11.4"/>
  <cols>
    <col min="1" max="1" width="11.6640625" style="469" bestFit="1" customWidth="1"/>
    <col min="2" max="2" width="93.44140625" style="469" customWidth="1"/>
    <col min="3" max="4" width="17.109375" style="469" bestFit="1" customWidth="1"/>
    <col min="5" max="5" width="16.109375" style="469" customWidth="1"/>
    <col min="6" max="6" width="16.109375" style="488" customWidth="1"/>
    <col min="7" max="7" width="25.33203125" style="488" customWidth="1"/>
    <col min="8" max="8" width="16.109375" style="469" customWidth="1"/>
    <col min="9" max="11" width="16.109375" style="488" customWidth="1"/>
    <col min="12" max="12" width="26.33203125" style="488" customWidth="1"/>
    <col min="13" max="16384" width="9.33203125" style="469"/>
  </cols>
  <sheetData>
    <row r="1" spans="1:12" ht="13.2">
      <c r="A1" s="462" t="s">
        <v>30</v>
      </c>
      <c r="B1" s="463" t="str">
        <f>'Info '!C2</f>
        <v>JSC Basisbank</v>
      </c>
      <c r="F1" s="469"/>
      <c r="G1" s="469"/>
      <c r="I1" s="469"/>
      <c r="J1" s="469"/>
      <c r="K1" s="469"/>
      <c r="L1" s="469"/>
    </row>
    <row r="2" spans="1:12">
      <c r="A2" s="462" t="s">
        <v>31</v>
      </c>
      <c r="B2" s="465">
        <f>'1. key ratios '!B2</f>
        <v>46112</v>
      </c>
      <c r="F2" s="469"/>
      <c r="G2" s="469"/>
      <c r="I2" s="469"/>
      <c r="J2" s="469"/>
      <c r="K2" s="469"/>
      <c r="L2" s="469"/>
    </row>
    <row r="3" spans="1:12" ht="14.4">
      <c r="A3" s="466" t="s">
        <v>466</v>
      </c>
      <c r="F3" s="469"/>
      <c r="G3" s="469"/>
      <c r="I3" s="469"/>
      <c r="J3" s="469"/>
      <c r="K3" s="469"/>
      <c r="L3" s="469"/>
    </row>
    <row r="4" spans="1:12" ht="12" thickBot="1">
      <c r="F4" s="469"/>
      <c r="G4" s="469"/>
      <c r="I4" s="469"/>
      <c r="J4" s="469"/>
      <c r="K4" s="469"/>
      <c r="L4" s="469"/>
    </row>
    <row r="5" spans="1:12" ht="37.5" customHeight="1">
      <c r="A5" s="772" t="s">
        <v>483</v>
      </c>
      <c r="B5" s="773"/>
      <c r="C5" s="824" t="s">
        <v>467</v>
      </c>
      <c r="D5" s="825"/>
      <c r="E5" s="825"/>
      <c r="F5" s="825"/>
      <c r="G5" s="825"/>
      <c r="H5" s="824" t="s">
        <v>627</v>
      </c>
      <c r="I5" s="826"/>
      <c r="J5" s="826"/>
      <c r="K5" s="826"/>
      <c r="L5" s="827"/>
    </row>
    <row r="6" spans="1:12" ht="39.450000000000003" customHeight="1">
      <c r="A6" s="776"/>
      <c r="B6" s="777"/>
      <c r="C6" s="689"/>
      <c r="D6" s="646" t="s">
        <v>777</v>
      </c>
      <c r="E6" s="646" t="s">
        <v>778</v>
      </c>
      <c r="F6" s="646" t="s">
        <v>779</v>
      </c>
      <c r="G6" s="646" t="s">
        <v>645</v>
      </c>
      <c r="H6" s="474"/>
      <c r="I6" s="646" t="s">
        <v>777</v>
      </c>
      <c r="J6" s="646" t="s">
        <v>778</v>
      </c>
      <c r="K6" s="646" t="s">
        <v>779</v>
      </c>
      <c r="L6" s="690" t="s">
        <v>645</v>
      </c>
    </row>
    <row r="7" spans="1:12">
      <c r="A7" s="660">
        <v>1</v>
      </c>
      <c r="B7" s="661" t="s">
        <v>486</v>
      </c>
      <c r="C7" s="691">
        <v>60810028.898680001</v>
      </c>
      <c r="D7" s="649">
        <v>56732351.934179999</v>
      </c>
      <c r="E7" s="649">
        <v>1685653.9750999999</v>
      </c>
      <c r="F7" s="692">
        <v>2392022.9894000003</v>
      </c>
      <c r="G7" s="692">
        <v>0</v>
      </c>
      <c r="H7" s="649">
        <v>916098.78189825267</v>
      </c>
      <c r="I7" s="692">
        <v>358242.09518272558</v>
      </c>
      <c r="J7" s="692">
        <v>7067.2185914279335</v>
      </c>
      <c r="K7" s="692">
        <v>550789.46812409919</v>
      </c>
      <c r="L7" s="693">
        <v>0</v>
      </c>
    </row>
    <row r="8" spans="1:12">
      <c r="A8" s="660">
        <v>2</v>
      </c>
      <c r="B8" s="661" t="s">
        <v>399</v>
      </c>
      <c r="C8" s="691">
        <v>574366478.95863295</v>
      </c>
      <c r="D8" s="649">
        <v>567597188.66459298</v>
      </c>
      <c r="E8" s="649">
        <v>4807649.449</v>
      </c>
      <c r="F8" s="692">
        <v>1961640.84504</v>
      </c>
      <c r="G8" s="692">
        <v>0</v>
      </c>
      <c r="H8" s="649">
        <v>1177253.7639642386</v>
      </c>
      <c r="I8" s="692">
        <v>734393.79933452024</v>
      </c>
      <c r="J8" s="692">
        <v>18270.896764537942</v>
      </c>
      <c r="K8" s="692">
        <v>424589.06786518038</v>
      </c>
      <c r="L8" s="693">
        <v>0</v>
      </c>
    </row>
    <row r="9" spans="1:12">
      <c r="A9" s="660">
        <v>3</v>
      </c>
      <c r="B9" s="661" t="s">
        <v>400</v>
      </c>
      <c r="C9" s="691">
        <v>93920.688999999998</v>
      </c>
      <c r="D9" s="649">
        <v>93920.688999999998</v>
      </c>
      <c r="E9" s="649">
        <v>0</v>
      </c>
      <c r="F9" s="694">
        <v>0</v>
      </c>
      <c r="G9" s="694">
        <v>0</v>
      </c>
      <c r="H9" s="649">
        <v>3.493981476886356</v>
      </c>
      <c r="I9" s="694">
        <v>3.493981476886356</v>
      </c>
      <c r="J9" s="694">
        <v>0</v>
      </c>
      <c r="K9" s="694">
        <v>0</v>
      </c>
      <c r="L9" s="695">
        <v>0</v>
      </c>
    </row>
    <row r="10" spans="1:12">
      <c r="A10" s="660">
        <v>4</v>
      </c>
      <c r="B10" s="661" t="s">
        <v>487</v>
      </c>
      <c r="C10" s="691">
        <v>274624716.16242003</v>
      </c>
      <c r="D10" s="649">
        <v>259618757.365228</v>
      </c>
      <c r="E10" s="649">
        <v>9198729.9629519898</v>
      </c>
      <c r="F10" s="694">
        <v>5807228.8342399895</v>
      </c>
      <c r="G10" s="694">
        <v>0</v>
      </c>
      <c r="H10" s="649">
        <v>1068967.4173316262</v>
      </c>
      <c r="I10" s="694">
        <v>326329.83354494913</v>
      </c>
      <c r="J10" s="694">
        <v>39542.778220675784</v>
      </c>
      <c r="K10" s="694">
        <v>703094.80556600122</v>
      </c>
      <c r="L10" s="695">
        <v>0</v>
      </c>
    </row>
    <row r="11" spans="1:12">
      <c r="A11" s="660">
        <v>5</v>
      </c>
      <c r="B11" s="661" t="s">
        <v>401</v>
      </c>
      <c r="C11" s="691">
        <v>274495925.47803992</v>
      </c>
      <c r="D11" s="649">
        <v>248529416.21133196</v>
      </c>
      <c r="E11" s="649">
        <v>22877306.470651999</v>
      </c>
      <c r="F11" s="694">
        <v>3089202.7960560001</v>
      </c>
      <c r="G11" s="694">
        <v>0</v>
      </c>
      <c r="H11" s="649">
        <v>510035.62559513684</v>
      </c>
      <c r="I11" s="694">
        <v>217645.68875844608</v>
      </c>
      <c r="J11" s="694">
        <v>99372.925822577541</v>
      </c>
      <c r="K11" s="694">
        <v>193017.0110141132</v>
      </c>
      <c r="L11" s="695">
        <v>0</v>
      </c>
    </row>
    <row r="12" spans="1:12">
      <c r="A12" s="660">
        <v>6</v>
      </c>
      <c r="B12" s="661" t="s">
        <v>402</v>
      </c>
      <c r="C12" s="691">
        <v>92522166.616001993</v>
      </c>
      <c r="D12" s="649">
        <v>82876096.024346009</v>
      </c>
      <c r="E12" s="649">
        <v>5704949.2008919902</v>
      </c>
      <c r="F12" s="694">
        <v>3941121.3907639999</v>
      </c>
      <c r="G12" s="694">
        <v>0</v>
      </c>
      <c r="H12" s="649">
        <v>662749.8644459775</v>
      </c>
      <c r="I12" s="694">
        <v>186214.13571682794</v>
      </c>
      <c r="J12" s="694">
        <v>10732.202109237653</v>
      </c>
      <c r="K12" s="694">
        <v>465803.52661991189</v>
      </c>
      <c r="L12" s="695">
        <v>0</v>
      </c>
    </row>
    <row r="13" spans="1:12">
      <c r="A13" s="660">
        <v>7</v>
      </c>
      <c r="B13" s="661" t="s">
        <v>403</v>
      </c>
      <c r="C13" s="691">
        <v>81290843.812312007</v>
      </c>
      <c r="D13" s="649">
        <v>77617245.792784005</v>
      </c>
      <c r="E13" s="649">
        <v>1482939.512936</v>
      </c>
      <c r="F13" s="694">
        <v>2190658.5065919999</v>
      </c>
      <c r="G13" s="694">
        <v>0</v>
      </c>
      <c r="H13" s="649">
        <v>1031226.4147240577</v>
      </c>
      <c r="I13" s="694">
        <v>166579.43508326041</v>
      </c>
      <c r="J13" s="694">
        <v>5420.2679999903521</v>
      </c>
      <c r="K13" s="694">
        <v>859226.71164080687</v>
      </c>
      <c r="L13" s="695">
        <v>0</v>
      </c>
    </row>
    <row r="14" spans="1:12">
      <c r="A14" s="660">
        <v>8</v>
      </c>
      <c r="B14" s="661" t="s">
        <v>404</v>
      </c>
      <c r="C14" s="691">
        <v>269247156.62174797</v>
      </c>
      <c r="D14" s="649">
        <v>251349364.37156799</v>
      </c>
      <c r="E14" s="649">
        <v>16061906.457823988</v>
      </c>
      <c r="F14" s="694">
        <v>1835885.792356</v>
      </c>
      <c r="G14" s="694">
        <v>0</v>
      </c>
      <c r="H14" s="649">
        <v>919521.54000516597</v>
      </c>
      <c r="I14" s="694">
        <v>230714.82056208301</v>
      </c>
      <c r="J14" s="694">
        <v>316691.75036379689</v>
      </c>
      <c r="K14" s="694">
        <v>372114.96907928609</v>
      </c>
      <c r="L14" s="695">
        <v>0</v>
      </c>
    </row>
    <row r="15" spans="1:12">
      <c r="A15" s="660">
        <v>9</v>
      </c>
      <c r="B15" s="661" t="s">
        <v>405</v>
      </c>
      <c r="C15" s="691">
        <v>79168627.209332004</v>
      </c>
      <c r="D15" s="649">
        <v>54951774.971888103</v>
      </c>
      <c r="E15" s="649">
        <v>23684866.333843894</v>
      </c>
      <c r="F15" s="694">
        <v>531985.90360000008</v>
      </c>
      <c r="G15" s="694">
        <v>0</v>
      </c>
      <c r="H15" s="649">
        <v>513067.49883292586</v>
      </c>
      <c r="I15" s="694">
        <v>179008.76890262525</v>
      </c>
      <c r="J15" s="694">
        <v>301314.89451712859</v>
      </c>
      <c r="K15" s="694">
        <v>32743.835413172004</v>
      </c>
      <c r="L15" s="695">
        <v>0</v>
      </c>
    </row>
    <row r="16" spans="1:12">
      <c r="A16" s="660">
        <v>10</v>
      </c>
      <c r="B16" s="661" t="s">
        <v>406</v>
      </c>
      <c r="C16" s="691">
        <v>42741482.854368001</v>
      </c>
      <c r="D16" s="649">
        <v>40646793.047764003</v>
      </c>
      <c r="E16" s="649">
        <v>1250244.3940659999</v>
      </c>
      <c r="F16" s="694">
        <v>844445.41253799992</v>
      </c>
      <c r="G16" s="694">
        <v>0</v>
      </c>
      <c r="H16" s="649">
        <v>434612.19860191864</v>
      </c>
      <c r="I16" s="694">
        <v>22508.532337285134</v>
      </c>
      <c r="J16" s="694">
        <v>5232.3247549282978</v>
      </c>
      <c r="K16" s="694">
        <v>406871.34150970523</v>
      </c>
      <c r="L16" s="695">
        <v>0</v>
      </c>
    </row>
    <row r="17" spans="1:12">
      <c r="A17" s="660">
        <v>11</v>
      </c>
      <c r="B17" s="661" t="s">
        <v>407</v>
      </c>
      <c r="C17" s="691">
        <v>2340645.3338359999</v>
      </c>
      <c r="D17" s="649">
        <v>2340645.3338359999</v>
      </c>
      <c r="E17" s="649">
        <v>0</v>
      </c>
      <c r="F17" s="694">
        <v>0</v>
      </c>
      <c r="G17" s="694">
        <v>0</v>
      </c>
      <c r="H17" s="649">
        <v>961.8878790265519</v>
      </c>
      <c r="I17" s="694">
        <v>961.8878790265519</v>
      </c>
      <c r="J17" s="694">
        <v>0</v>
      </c>
      <c r="K17" s="694">
        <v>0</v>
      </c>
      <c r="L17" s="695">
        <v>0</v>
      </c>
    </row>
    <row r="18" spans="1:12">
      <c r="A18" s="660">
        <v>12</v>
      </c>
      <c r="B18" s="661" t="s">
        <v>408</v>
      </c>
      <c r="C18" s="691">
        <v>36140258.767705999</v>
      </c>
      <c r="D18" s="649">
        <v>32714427.072818</v>
      </c>
      <c r="E18" s="649">
        <v>2152802.3287879997</v>
      </c>
      <c r="F18" s="694">
        <v>1273029.3661</v>
      </c>
      <c r="G18" s="694">
        <v>0</v>
      </c>
      <c r="H18" s="649">
        <v>291269.11380022042</v>
      </c>
      <c r="I18" s="694">
        <v>75494.7360401935</v>
      </c>
      <c r="J18" s="694">
        <v>4395.4420808723935</v>
      </c>
      <c r="K18" s="694">
        <v>211378.93567915453</v>
      </c>
      <c r="L18" s="695">
        <v>0</v>
      </c>
    </row>
    <row r="19" spans="1:12">
      <c r="A19" s="660">
        <v>13</v>
      </c>
      <c r="B19" s="661" t="s">
        <v>409</v>
      </c>
      <c r="C19" s="691">
        <v>75964728.334274009</v>
      </c>
      <c r="D19" s="649">
        <v>75066124.315174013</v>
      </c>
      <c r="E19" s="649">
        <v>480990.19339999999</v>
      </c>
      <c r="F19" s="694">
        <v>417613.82569999999</v>
      </c>
      <c r="G19" s="694">
        <v>0</v>
      </c>
      <c r="H19" s="649">
        <v>471411.97009110625</v>
      </c>
      <c r="I19" s="694">
        <v>311026.42112584331</v>
      </c>
      <c r="J19" s="694">
        <v>805.20031208972796</v>
      </c>
      <c r="K19" s="694">
        <v>159580.34865317322</v>
      </c>
      <c r="L19" s="695">
        <v>0</v>
      </c>
    </row>
    <row r="20" spans="1:12">
      <c r="A20" s="660">
        <v>14</v>
      </c>
      <c r="B20" s="661" t="s">
        <v>410</v>
      </c>
      <c r="C20" s="691">
        <v>200216636.00531799</v>
      </c>
      <c r="D20" s="649">
        <v>153061395.23095611</v>
      </c>
      <c r="E20" s="649">
        <v>6172341.3379479991</v>
      </c>
      <c r="F20" s="694">
        <v>40982899.436413899</v>
      </c>
      <c r="G20" s="694">
        <v>0</v>
      </c>
      <c r="H20" s="649">
        <v>4841234.3471568283</v>
      </c>
      <c r="I20" s="694">
        <v>134334.22520567241</v>
      </c>
      <c r="J20" s="694">
        <v>15958.951024130438</v>
      </c>
      <c r="K20" s="694">
        <v>4690941.1709270254</v>
      </c>
      <c r="L20" s="695">
        <v>0</v>
      </c>
    </row>
    <row r="21" spans="1:12">
      <c r="A21" s="660">
        <v>15</v>
      </c>
      <c r="B21" s="661" t="s">
        <v>411</v>
      </c>
      <c r="C21" s="691">
        <v>60661830.420020014</v>
      </c>
      <c r="D21" s="649">
        <v>60296764.627020009</v>
      </c>
      <c r="E21" s="649">
        <v>289694.14939999999</v>
      </c>
      <c r="F21" s="694">
        <v>75371.643599999996</v>
      </c>
      <c r="G21" s="694">
        <v>0</v>
      </c>
      <c r="H21" s="649">
        <v>107845.84013500875</v>
      </c>
      <c r="I21" s="694">
        <v>94377.218629029987</v>
      </c>
      <c r="J21" s="694">
        <v>541.75452671877213</v>
      </c>
      <c r="K21" s="694">
        <v>12926.866979260001</v>
      </c>
      <c r="L21" s="695">
        <v>0</v>
      </c>
    </row>
    <row r="22" spans="1:12">
      <c r="A22" s="660">
        <v>16</v>
      </c>
      <c r="B22" s="661" t="s">
        <v>412</v>
      </c>
      <c r="C22" s="691">
        <v>8222206.2060640007</v>
      </c>
      <c r="D22" s="649">
        <v>3492582.3434640006</v>
      </c>
      <c r="E22" s="649">
        <v>0</v>
      </c>
      <c r="F22" s="694">
        <v>4729623.8625999996</v>
      </c>
      <c r="G22" s="694">
        <v>0</v>
      </c>
      <c r="H22" s="649">
        <v>2429788.9365320778</v>
      </c>
      <c r="I22" s="694">
        <v>8078.3867872850824</v>
      </c>
      <c r="J22" s="694">
        <v>0</v>
      </c>
      <c r="K22" s="694">
        <v>2421710.5497447927</v>
      </c>
      <c r="L22" s="695">
        <v>0</v>
      </c>
    </row>
    <row r="23" spans="1:12">
      <c r="A23" s="660">
        <v>17</v>
      </c>
      <c r="B23" s="661" t="s">
        <v>490</v>
      </c>
      <c r="C23" s="691">
        <v>92523595.919399992</v>
      </c>
      <c r="D23" s="649">
        <v>92521452.157299995</v>
      </c>
      <c r="E23" s="649">
        <v>2143.7620999999999</v>
      </c>
      <c r="F23" s="694">
        <v>0</v>
      </c>
      <c r="G23" s="694">
        <v>0</v>
      </c>
      <c r="H23" s="649">
        <v>839284.1814067706</v>
      </c>
      <c r="I23" s="694">
        <v>839223.49726051954</v>
      </c>
      <c r="J23" s="694">
        <v>60.684146251086098</v>
      </c>
      <c r="K23" s="694">
        <v>0</v>
      </c>
      <c r="L23" s="695">
        <v>0</v>
      </c>
    </row>
    <row r="24" spans="1:12">
      <c r="A24" s="660">
        <v>18</v>
      </c>
      <c r="B24" s="661" t="s">
        <v>413</v>
      </c>
      <c r="C24" s="691">
        <v>233840803.56843799</v>
      </c>
      <c r="D24" s="649">
        <v>220308367.59062198</v>
      </c>
      <c r="E24" s="649">
        <v>12407374.725212</v>
      </c>
      <c r="F24" s="694">
        <v>1125061.252604</v>
      </c>
      <c r="G24" s="694">
        <v>0</v>
      </c>
      <c r="H24" s="649">
        <v>972126.0631175111</v>
      </c>
      <c r="I24" s="694">
        <v>648395.66656486085</v>
      </c>
      <c r="J24" s="694">
        <v>32337.272717519354</v>
      </c>
      <c r="K24" s="694">
        <v>291393.12383513094</v>
      </c>
      <c r="L24" s="695">
        <v>0</v>
      </c>
    </row>
    <row r="25" spans="1:12">
      <c r="A25" s="660">
        <v>19</v>
      </c>
      <c r="B25" s="661" t="s">
        <v>414</v>
      </c>
      <c r="C25" s="691">
        <v>12453437.558610002</v>
      </c>
      <c r="D25" s="649">
        <v>12453437.558610002</v>
      </c>
      <c r="E25" s="649">
        <v>0</v>
      </c>
      <c r="F25" s="694">
        <v>0</v>
      </c>
      <c r="G25" s="694">
        <v>0</v>
      </c>
      <c r="H25" s="649">
        <v>63822.672485160794</v>
      </c>
      <c r="I25" s="694">
        <v>63822.672485160794</v>
      </c>
      <c r="J25" s="694">
        <v>0</v>
      </c>
      <c r="K25" s="694">
        <v>0</v>
      </c>
      <c r="L25" s="695">
        <v>0</v>
      </c>
    </row>
    <row r="26" spans="1:12">
      <c r="A26" s="660">
        <v>20</v>
      </c>
      <c r="B26" s="661" t="s">
        <v>489</v>
      </c>
      <c r="C26" s="691">
        <v>132247368.25648001</v>
      </c>
      <c r="D26" s="649">
        <v>130120465.93648</v>
      </c>
      <c r="E26" s="649">
        <v>747478.65419999999</v>
      </c>
      <c r="F26" s="694">
        <v>1379423.6658000001</v>
      </c>
      <c r="G26" s="694">
        <v>0</v>
      </c>
      <c r="H26" s="649">
        <v>431359.65187764855</v>
      </c>
      <c r="I26" s="694">
        <v>230883.06987723481</v>
      </c>
      <c r="J26" s="694">
        <v>4479.3578172633443</v>
      </c>
      <c r="K26" s="694">
        <v>195997.22418315036</v>
      </c>
      <c r="L26" s="695">
        <v>0</v>
      </c>
    </row>
    <row r="27" spans="1:12">
      <c r="A27" s="660">
        <v>21</v>
      </c>
      <c r="B27" s="661" t="s">
        <v>415</v>
      </c>
      <c r="C27" s="691">
        <v>76044753.344888002</v>
      </c>
      <c r="D27" s="649">
        <v>75128698.179288</v>
      </c>
      <c r="E27" s="649">
        <v>244748.76689999999</v>
      </c>
      <c r="F27" s="694">
        <v>671306.39870000002</v>
      </c>
      <c r="G27" s="694">
        <v>0</v>
      </c>
      <c r="H27" s="649">
        <v>298393.02936358104</v>
      </c>
      <c r="I27" s="694">
        <v>137913.06263115184</v>
      </c>
      <c r="J27" s="694">
        <v>612.86858397182118</v>
      </c>
      <c r="K27" s="694">
        <v>159867.09814845739</v>
      </c>
      <c r="L27" s="695">
        <v>0</v>
      </c>
    </row>
    <row r="28" spans="1:12">
      <c r="A28" s="660">
        <v>22</v>
      </c>
      <c r="B28" s="661" t="s">
        <v>416</v>
      </c>
      <c r="C28" s="691">
        <v>5059343.8911919994</v>
      </c>
      <c r="D28" s="649">
        <v>4778673.393091999</v>
      </c>
      <c r="E28" s="649">
        <v>194075.42079999999</v>
      </c>
      <c r="F28" s="694">
        <v>86595.077300000004</v>
      </c>
      <c r="G28" s="694">
        <v>0</v>
      </c>
      <c r="H28" s="649">
        <v>44933.345111751107</v>
      </c>
      <c r="I28" s="694">
        <v>15888.32464445292</v>
      </c>
      <c r="J28" s="694">
        <v>461.97771860618434</v>
      </c>
      <c r="K28" s="694">
        <v>28583.042748692002</v>
      </c>
      <c r="L28" s="695">
        <v>0</v>
      </c>
    </row>
    <row r="29" spans="1:12">
      <c r="A29" s="660">
        <v>23</v>
      </c>
      <c r="B29" s="661" t="s">
        <v>417</v>
      </c>
      <c r="C29" s="691">
        <v>321342657.17701197</v>
      </c>
      <c r="D29" s="649">
        <v>301916669.27704996</v>
      </c>
      <c r="E29" s="649">
        <v>10308305.938293999</v>
      </c>
      <c r="F29" s="694">
        <v>9117681.9616679996</v>
      </c>
      <c r="G29" s="694">
        <v>0</v>
      </c>
      <c r="H29" s="649">
        <v>2817062.7452677744</v>
      </c>
      <c r="I29" s="694">
        <v>978823.22101550177</v>
      </c>
      <c r="J29" s="694">
        <v>36563.685706481847</v>
      </c>
      <c r="K29" s="694">
        <v>1801675.8385457909</v>
      </c>
      <c r="L29" s="695">
        <v>0</v>
      </c>
    </row>
    <row r="30" spans="1:12">
      <c r="A30" s="660">
        <v>24</v>
      </c>
      <c r="B30" s="661" t="s">
        <v>488</v>
      </c>
      <c r="C30" s="691">
        <v>179902780.938182</v>
      </c>
      <c r="D30" s="649">
        <v>168163861.05312201</v>
      </c>
      <c r="E30" s="649">
        <v>7294858.6882739905</v>
      </c>
      <c r="F30" s="694">
        <v>4444061.1967859995</v>
      </c>
      <c r="G30" s="694">
        <v>0</v>
      </c>
      <c r="H30" s="649">
        <v>1808998.4908162309</v>
      </c>
      <c r="I30" s="694">
        <v>136654.50019209375</v>
      </c>
      <c r="J30" s="694">
        <v>14165.085073919401</v>
      </c>
      <c r="K30" s="694">
        <v>1658178.9055502177</v>
      </c>
      <c r="L30" s="695">
        <v>0</v>
      </c>
    </row>
    <row r="31" spans="1:12">
      <c r="A31" s="660">
        <v>25</v>
      </c>
      <c r="B31" s="661" t="s">
        <v>418</v>
      </c>
      <c r="C31" s="691">
        <v>334780109.66928804</v>
      </c>
      <c r="D31" s="649">
        <v>311274586.59827</v>
      </c>
      <c r="E31" s="649">
        <v>9908666.6715799998</v>
      </c>
      <c r="F31" s="694">
        <v>13596856.399438001</v>
      </c>
      <c r="G31" s="694">
        <v>0</v>
      </c>
      <c r="H31" s="649">
        <v>4179172.6931811003</v>
      </c>
      <c r="I31" s="694">
        <v>459713.0621788248</v>
      </c>
      <c r="J31" s="694">
        <v>43781.334462452774</v>
      </c>
      <c r="K31" s="694">
        <v>3675678.2965398226</v>
      </c>
      <c r="L31" s="695">
        <v>0</v>
      </c>
    </row>
    <row r="32" spans="1:12">
      <c r="A32" s="660">
        <v>26</v>
      </c>
      <c r="B32" s="661" t="s">
        <v>485</v>
      </c>
      <c r="C32" s="691">
        <v>173202488.30734599</v>
      </c>
      <c r="D32" s="649">
        <v>157358916.99196601</v>
      </c>
      <c r="E32" s="649">
        <v>4733624.2590980008</v>
      </c>
      <c r="F32" s="694">
        <v>11109947.056281999</v>
      </c>
      <c r="G32" s="694">
        <v>0</v>
      </c>
      <c r="H32" s="649">
        <v>4616811.7110531172</v>
      </c>
      <c r="I32" s="694">
        <v>1255906.8904035219</v>
      </c>
      <c r="J32" s="694">
        <v>145104.67947311283</v>
      </c>
      <c r="K32" s="694">
        <v>3215800.1411764822</v>
      </c>
      <c r="L32" s="695">
        <v>0</v>
      </c>
    </row>
    <row r="33" spans="1:12" ht="12.6" thickBot="1">
      <c r="A33" s="663">
        <v>27</v>
      </c>
      <c r="B33" s="696" t="s">
        <v>64</v>
      </c>
      <c r="C33" s="697">
        <v>3694304990.9985895</v>
      </c>
      <c r="D33" s="697">
        <v>3441009976.7317514</v>
      </c>
      <c r="E33" s="697">
        <v>141691350.65325984</v>
      </c>
      <c r="F33" s="697">
        <v>111603663.61357789</v>
      </c>
      <c r="G33" s="697">
        <v>0</v>
      </c>
      <c r="H33" s="697">
        <v>31448013.278655693</v>
      </c>
      <c r="I33" s="697">
        <v>7813137.4463245729</v>
      </c>
      <c r="J33" s="697">
        <v>1102913.5527876911</v>
      </c>
      <c r="K33" s="697">
        <v>22531962.279543422</v>
      </c>
      <c r="L33" s="698">
        <v>0</v>
      </c>
    </row>
    <row r="35" spans="1:12">
      <c r="B35" s="519"/>
      <c r="C35" s="519"/>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H32" sqref="H32"/>
    </sheetView>
  </sheetViews>
  <sheetFormatPr defaultColWidth="8.6640625" defaultRowHeight="11.4"/>
  <cols>
    <col min="1" max="1" width="11.6640625" style="469" bestFit="1" customWidth="1"/>
    <col min="2" max="2" width="68.6640625" style="469" customWidth="1"/>
    <col min="3" max="3" width="21" style="469" bestFit="1" customWidth="1"/>
    <col min="4" max="5" width="28.33203125" style="469" customWidth="1"/>
    <col min="6" max="6" width="25.5546875" style="469" bestFit="1" customWidth="1"/>
    <col min="7" max="8" width="28.33203125" style="469" customWidth="1"/>
    <col min="9" max="9" width="23.33203125" style="469" bestFit="1" customWidth="1"/>
    <col min="10" max="10" width="28.33203125" style="469" customWidth="1"/>
    <col min="11" max="11" width="20.6640625" style="469" bestFit="1" customWidth="1"/>
    <col min="12" max="16384" width="8.6640625" style="469"/>
  </cols>
  <sheetData>
    <row r="1" spans="1:11" ht="13.2">
      <c r="A1" s="462" t="s">
        <v>30</v>
      </c>
      <c r="B1" s="463" t="str">
        <f>'Info '!C2</f>
        <v>JSC Basisbank</v>
      </c>
    </row>
    <row r="2" spans="1:11">
      <c r="A2" s="462" t="s">
        <v>31</v>
      </c>
      <c r="B2" s="465">
        <f>'1. key ratios '!B2</f>
        <v>46112</v>
      </c>
    </row>
    <row r="3" spans="1:11" ht="14.4">
      <c r="A3" s="466" t="s">
        <v>468</v>
      </c>
    </row>
    <row r="4" spans="1:11" ht="12" thickBot="1">
      <c r="C4" s="488" t="s">
        <v>659</v>
      </c>
      <c r="D4" s="488" t="s">
        <v>658</v>
      </c>
      <c r="E4" s="488" t="s">
        <v>657</v>
      </c>
      <c r="F4" s="488" t="s">
        <v>656</v>
      </c>
      <c r="G4" s="488" t="s">
        <v>655</v>
      </c>
      <c r="H4" s="488" t="s">
        <v>654</v>
      </c>
      <c r="I4" s="488" t="s">
        <v>653</v>
      </c>
      <c r="J4" s="488" t="s">
        <v>652</v>
      </c>
      <c r="K4" s="488" t="s">
        <v>651</v>
      </c>
    </row>
    <row r="5" spans="1:11" ht="103.95" customHeight="1">
      <c r="A5" s="828" t="s">
        <v>650</v>
      </c>
      <c r="B5" s="829"/>
      <c r="C5" s="699" t="s">
        <v>469</v>
      </c>
      <c r="D5" s="699" t="s">
        <v>470</v>
      </c>
      <c r="E5" s="699" t="s">
        <v>471</v>
      </c>
      <c r="F5" s="699" t="s">
        <v>472</v>
      </c>
      <c r="G5" s="699" t="s">
        <v>473</v>
      </c>
      <c r="H5" s="699" t="s">
        <v>474</v>
      </c>
      <c r="I5" s="699" t="s">
        <v>475</v>
      </c>
      <c r="J5" s="699" t="s">
        <v>476</v>
      </c>
      <c r="K5" s="700" t="s">
        <v>477</v>
      </c>
    </row>
    <row r="6" spans="1:11">
      <c r="A6" s="660">
        <v>1</v>
      </c>
      <c r="B6" s="662" t="s">
        <v>437</v>
      </c>
      <c r="C6" s="649">
        <v>334099283.82910603</v>
      </c>
      <c r="D6" s="649">
        <v>41054222.828711949</v>
      </c>
      <c r="E6" s="649">
        <v>10003821.761283999</v>
      </c>
      <c r="F6" s="649">
        <v>0</v>
      </c>
      <c r="G6" s="649">
        <v>2377694734.7505417</v>
      </c>
      <c r="H6" s="649">
        <v>483106280.05847991</v>
      </c>
      <c r="I6" s="649">
        <v>59897943.87120197</v>
      </c>
      <c r="J6" s="649">
        <v>123335959.74823005</v>
      </c>
      <c r="K6" s="553">
        <v>265112744.15103009</v>
      </c>
    </row>
    <row r="7" spans="1:11">
      <c r="A7" s="660">
        <v>2</v>
      </c>
      <c r="B7" s="662" t="s">
        <v>478</v>
      </c>
      <c r="C7" s="649"/>
      <c r="D7" s="649"/>
      <c r="E7" s="649"/>
      <c r="F7" s="649"/>
      <c r="G7" s="649"/>
      <c r="H7" s="649"/>
      <c r="I7" s="649"/>
      <c r="J7" s="649"/>
      <c r="K7" s="553">
        <v>68247984.157399997</v>
      </c>
    </row>
    <row r="8" spans="1:11">
      <c r="A8" s="660">
        <v>3</v>
      </c>
      <c r="B8" s="662" t="s">
        <v>445</v>
      </c>
      <c r="C8" s="649">
        <v>89117966.442680016</v>
      </c>
      <c r="D8" s="649">
        <v>0</v>
      </c>
      <c r="E8" s="649">
        <v>2270305.1858999999</v>
      </c>
      <c r="F8" s="649">
        <v>0</v>
      </c>
      <c r="G8" s="649">
        <v>354031711.75872487</v>
      </c>
      <c r="H8" s="649">
        <v>496447.21155199985</v>
      </c>
      <c r="I8" s="649">
        <v>25753589.918956004</v>
      </c>
      <c r="J8" s="649">
        <v>91909578.040094003</v>
      </c>
      <c r="K8" s="553">
        <v>54973706.159169987</v>
      </c>
    </row>
    <row r="9" spans="1:11">
      <c r="A9" s="660">
        <v>4</v>
      </c>
      <c r="B9" s="701" t="s">
        <v>479</v>
      </c>
      <c r="C9" s="649">
        <v>535016.08100000001</v>
      </c>
      <c r="D9" s="649">
        <v>1467234.896073</v>
      </c>
      <c r="E9" s="649">
        <v>0</v>
      </c>
      <c r="F9" s="649">
        <v>0</v>
      </c>
      <c r="G9" s="649">
        <v>98679958.313596055</v>
      </c>
      <c r="H9" s="649">
        <v>9.7141350000000006</v>
      </c>
      <c r="I9" s="649">
        <v>2645082.0498430002</v>
      </c>
      <c r="J9" s="649">
        <v>137159.89405799998</v>
      </c>
      <c r="K9" s="553">
        <v>8139202.6648729993</v>
      </c>
    </row>
    <row r="10" spans="1:11">
      <c r="A10" s="660">
        <v>5</v>
      </c>
      <c r="B10" s="701" t="s">
        <v>480</v>
      </c>
      <c r="C10" s="649"/>
      <c r="D10" s="649"/>
      <c r="E10" s="649"/>
      <c r="F10" s="649"/>
      <c r="G10" s="649"/>
      <c r="H10" s="649"/>
      <c r="I10" s="649"/>
      <c r="J10" s="649"/>
      <c r="K10" s="553">
        <v>0</v>
      </c>
    </row>
    <row r="11" spans="1:11" ht="12" thickBot="1">
      <c r="A11" s="663">
        <v>6</v>
      </c>
      <c r="B11" s="702" t="s">
        <v>481</v>
      </c>
      <c r="C11" s="549">
        <v>12.55</v>
      </c>
      <c r="D11" s="549">
        <v>0</v>
      </c>
      <c r="E11" s="549">
        <v>0</v>
      </c>
      <c r="F11" s="549">
        <v>0</v>
      </c>
      <c r="G11" s="549">
        <v>22530614.709719997</v>
      </c>
      <c r="H11" s="549">
        <v>0</v>
      </c>
      <c r="I11" s="549">
        <v>0</v>
      </c>
      <c r="J11" s="549">
        <v>8.7399999999999922E-2</v>
      </c>
      <c r="K11" s="550">
        <v>38554.644071999974</v>
      </c>
    </row>
    <row r="13" spans="1:11" ht="13.2">
      <c r="B13" s="156"/>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B29" sqref="B29"/>
    </sheetView>
  </sheetViews>
  <sheetFormatPr defaultColWidth="8.6640625" defaultRowHeight="13.8"/>
  <cols>
    <col min="1" max="1" width="10" style="520" bestFit="1" customWidth="1"/>
    <col min="2" max="2" width="71.6640625" style="520" customWidth="1"/>
    <col min="3" max="3" width="13" style="520" bestFit="1" customWidth="1"/>
    <col min="4" max="7" width="15.5546875" style="520" customWidth="1"/>
    <col min="8" max="8" width="13" style="520" bestFit="1" customWidth="1"/>
    <col min="9" max="12" width="17.33203125" style="520" customWidth="1"/>
    <col min="13" max="13" width="11.5546875" style="520" bestFit="1" customWidth="1"/>
    <col min="14" max="17" width="16.33203125" style="520" customWidth="1"/>
    <col min="18" max="18" width="12.33203125" style="520" bestFit="1" customWidth="1"/>
    <col min="19" max="19" width="30.44140625" style="520" customWidth="1"/>
    <col min="20" max="20" width="29.88671875" style="520" customWidth="1"/>
    <col min="21" max="21" width="26.44140625" style="520" customWidth="1"/>
    <col min="22" max="22" width="31.88671875" style="520" customWidth="1"/>
    <col min="23" max="16384" width="8.6640625" style="520"/>
  </cols>
  <sheetData>
    <row r="1" spans="1:22">
      <c r="A1" s="462" t="s">
        <v>30</v>
      </c>
      <c r="B1" s="463" t="str">
        <f>'Info '!C2</f>
        <v>JSC Basisbank</v>
      </c>
    </row>
    <row r="2" spans="1:22">
      <c r="A2" s="462" t="s">
        <v>31</v>
      </c>
      <c r="B2" s="465">
        <f>'1. key ratios '!B2</f>
        <v>46112</v>
      </c>
    </row>
    <row r="3" spans="1:22" ht="14.4">
      <c r="A3" s="466" t="s">
        <v>496</v>
      </c>
      <c r="B3" s="469"/>
    </row>
    <row r="4" spans="1:22" ht="14.4">
      <c r="A4" s="466"/>
      <c r="B4" s="469"/>
    </row>
    <row r="5" spans="1:22" ht="24" customHeight="1">
      <c r="A5" s="830" t="s">
        <v>497</v>
      </c>
      <c r="B5" s="831"/>
      <c r="C5" s="834" t="s">
        <v>660</v>
      </c>
      <c r="D5" s="834"/>
      <c r="E5" s="834"/>
      <c r="F5" s="834"/>
      <c r="G5" s="834"/>
      <c r="H5" s="834" t="s">
        <v>515</v>
      </c>
      <c r="I5" s="834"/>
      <c r="J5" s="834"/>
      <c r="K5" s="834"/>
      <c r="L5" s="834"/>
      <c r="M5" s="834" t="s">
        <v>627</v>
      </c>
      <c r="N5" s="834"/>
      <c r="O5" s="834"/>
      <c r="P5" s="834"/>
      <c r="Q5" s="834"/>
      <c r="R5" s="799" t="s">
        <v>498</v>
      </c>
      <c r="S5" s="799" t="s">
        <v>512</v>
      </c>
      <c r="T5" s="799" t="s">
        <v>513</v>
      </c>
      <c r="U5" s="799" t="s">
        <v>668</v>
      </c>
      <c r="V5" s="799" t="s">
        <v>669</v>
      </c>
    </row>
    <row r="6" spans="1:22" ht="36" customHeight="1">
      <c r="A6" s="832"/>
      <c r="B6" s="833"/>
      <c r="C6" s="521"/>
      <c r="D6" s="473" t="s">
        <v>777</v>
      </c>
      <c r="E6" s="473" t="s">
        <v>778</v>
      </c>
      <c r="F6" s="473" t="s">
        <v>779</v>
      </c>
      <c r="G6" s="473" t="s">
        <v>645</v>
      </c>
      <c r="H6" s="521"/>
      <c r="I6" s="473" t="s">
        <v>777</v>
      </c>
      <c r="J6" s="473" t="s">
        <v>778</v>
      </c>
      <c r="K6" s="473" t="s">
        <v>779</v>
      </c>
      <c r="L6" s="473" t="s">
        <v>645</v>
      </c>
      <c r="M6" s="521"/>
      <c r="N6" s="473" t="s">
        <v>777</v>
      </c>
      <c r="O6" s="473" t="s">
        <v>778</v>
      </c>
      <c r="P6" s="473" t="s">
        <v>779</v>
      </c>
      <c r="Q6" s="473" t="s">
        <v>645</v>
      </c>
      <c r="R6" s="799"/>
      <c r="S6" s="799"/>
      <c r="T6" s="799"/>
      <c r="U6" s="799"/>
      <c r="V6" s="799"/>
    </row>
    <row r="7" spans="1:22">
      <c r="A7" s="522">
        <v>1</v>
      </c>
      <c r="B7" s="523" t="s">
        <v>506</v>
      </c>
      <c r="C7" s="531">
        <v>892857.53233600012</v>
      </c>
      <c r="D7" s="531">
        <v>612434.50233600009</v>
      </c>
      <c r="E7" s="531">
        <v>9345.58</v>
      </c>
      <c r="F7" s="531">
        <v>271077.45</v>
      </c>
      <c r="G7" s="531">
        <v>0</v>
      </c>
      <c r="H7" s="531">
        <v>916082.01203600003</v>
      </c>
      <c r="I7" s="531">
        <v>617573.285836</v>
      </c>
      <c r="J7" s="531">
        <v>9467.7384000000002</v>
      </c>
      <c r="K7" s="531">
        <v>289040.9878</v>
      </c>
      <c r="L7" s="531">
        <v>0</v>
      </c>
      <c r="M7" s="531">
        <v>190443.0499381891</v>
      </c>
      <c r="N7" s="531">
        <v>1622.72522265569</v>
      </c>
      <c r="O7" s="531">
        <v>21.641894451363903</v>
      </c>
      <c r="P7" s="531">
        <v>188798.68282108204</v>
      </c>
      <c r="Q7" s="531">
        <v>0</v>
      </c>
      <c r="R7" s="531">
        <v>55</v>
      </c>
      <c r="S7" s="552">
        <v>0</v>
      </c>
      <c r="T7" s="552">
        <v>0</v>
      </c>
      <c r="U7" s="552">
        <v>0.128001</v>
      </c>
      <c r="V7" s="553">
        <v>16.109209</v>
      </c>
    </row>
    <row r="8" spans="1:22">
      <c r="A8" s="522">
        <v>2</v>
      </c>
      <c r="B8" s="524" t="s">
        <v>505</v>
      </c>
      <c r="C8" s="531">
        <v>379134904.91449404</v>
      </c>
      <c r="D8" s="531">
        <v>352910104.54510599</v>
      </c>
      <c r="E8" s="531">
        <v>10131492.258332001</v>
      </c>
      <c r="F8" s="531">
        <v>16093308.111056</v>
      </c>
      <c r="G8" s="531">
        <v>0</v>
      </c>
      <c r="H8" s="531">
        <v>381986074.49969393</v>
      </c>
      <c r="I8" s="531">
        <v>354578210.80860597</v>
      </c>
      <c r="J8" s="531">
        <v>10270219.269932</v>
      </c>
      <c r="K8" s="531">
        <v>17137644.421156</v>
      </c>
      <c r="L8" s="531">
        <v>0</v>
      </c>
      <c r="M8" s="531">
        <v>9376329.7642335612</v>
      </c>
      <c r="N8" s="531">
        <v>2845608.0547827762</v>
      </c>
      <c r="O8" s="531">
        <v>99646.806163783825</v>
      </c>
      <c r="P8" s="531">
        <v>6431074.903287001</v>
      </c>
      <c r="Q8" s="531">
        <v>0</v>
      </c>
      <c r="R8" s="531">
        <v>14502</v>
      </c>
      <c r="S8" s="552">
        <v>0.13898389517990928</v>
      </c>
      <c r="T8" s="552">
        <v>0.15939015914050042</v>
      </c>
      <c r="U8" s="552">
        <v>0.11938</v>
      </c>
      <c r="V8" s="553">
        <v>47.855775999999999</v>
      </c>
    </row>
    <row r="9" spans="1:22">
      <c r="A9" s="522">
        <v>3</v>
      </c>
      <c r="B9" s="524" t="s">
        <v>504</v>
      </c>
      <c r="C9" s="531">
        <v>0</v>
      </c>
      <c r="D9" s="531">
        <v>0</v>
      </c>
      <c r="E9" s="531">
        <v>0</v>
      </c>
      <c r="F9" s="531">
        <v>0</v>
      </c>
      <c r="G9" s="531">
        <v>0</v>
      </c>
      <c r="H9" s="531">
        <v>0</v>
      </c>
      <c r="I9" s="531">
        <v>0</v>
      </c>
      <c r="J9" s="531">
        <v>0</v>
      </c>
      <c r="K9" s="531">
        <v>0</v>
      </c>
      <c r="L9" s="531">
        <v>0</v>
      </c>
      <c r="M9" s="531">
        <v>0</v>
      </c>
      <c r="N9" s="531">
        <v>0</v>
      </c>
      <c r="O9" s="531">
        <v>0</v>
      </c>
      <c r="P9" s="531">
        <v>0</v>
      </c>
      <c r="Q9" s="531">
        <v>0</v>
      </c>
      <c r="R9" s="531">
        <v>0</v>
      </c>
      <c r="S9" s="552">
        <v>0</v>
      </c>
      <c r="T9" s="552">
        <v>0</v>
      </c>
      <c r="U9" s="552">
        <v>0</v>
      </c>
      <c r="V9" s="553">
        <v>0</v>
      </c>
    </row>
    <row r="10" spans="1:22">
      <c r="A10" s="522">
        <v>4</v>
      </c>
      <c r="B10" s="524" t="s">
        <v>503</v>
      </c>
      <c r="C10" s="531">
        <v>138497.24</v>
      </c>
      <c r="D10" s="531">
        <v>138497.24</v>
      </c>
      <c r="E10" s="531">
        <v>0</v>
      </c>
      <c r="F10" s="531">
        <v>0</v>
      </c>
      <c r="G10" s="531">
        <v>0</v>
      </c>
      <c r="H10" s="531">
        <v>138317.70800000001</v>
      </c>
      <c r="I10" s="531">
        <v>138317.70800000001</v>
      </c>
      <c r="J10" s="531">
        <v>0</v>
      </c>
      <c r="K10" s="531">
        <v>0</v>
      </c>
      <c r="L10" s="531">
        <v>0</v>
      </c>
      <c r="M10" s="531">
        <v>2252.2118102515183</v>
      </c>
      <c r="N10" s="531">
        <v>2252.2118102515183</v>
      </c>
      <c r="O10" s="531">
        <v>0</v>
      </c>
      <c r="P10" s="531">
        <v>0</v>
      </c>
      <c r="Q10" s="531">
        <v>0</v>
      </c>
      <c r="R10" s="531">
        <v>34</v>
      </c>
      <c r="S10" s="552">
        <v>1.3746756987798103E-2</v>
      </c>
      <c r="T10" s="552">
        <v>2.4896000000000001E-2</v>
      </c>
      <c r="U10" s="552">
        <v>1.4552000000000001E-2</v>
      </c>
      <c r="V10" s="553">
        <v>12.296566</v>
      </c>
    </row>
    <row r="11" spans="1:22">
      <c r="A11" s="522">
        <v>5</v>
      </c>
      <c r="B11" s="524" t="s">
        <v>502</v>
      </c>
      <c r="C11" s="531">
        <v>656353.42255399993</v>
      </c>
      <c r="D11" s="531">
        <v>642510.03255399992</v>
      </c>
      <c r="E11" s="531">
        <v>9006.02</v>
      </c>
      <c r="F11" s="531">
        <v>4837.37</v>
      </c>
      <c r="G11" s="531">
        <v>0</v>
      </c>
      <c r="H11" s="531">
        <v>658524.09465400001</v>
      </c>
      <c r="I11" s="531">
        <v>644151.92255399993</v>
      </c>
      <c r="J11" s="531">
        <v>9239.7800000000007</v>
      </c>
      <c r="K11" s="531">
        <v>5132.3921</v>
      </c>
      <c r="L11" s="531">
        <v>0</v>
      </c>
      <c r="M11" s="531">
        <v>11324.729977320021</v>
      </c>
      <c r="N11" s="531">
        <v>5027.3746761529355</v>
      </c>
      <c r="O11" s="531">
        <v>1441.3238510981851</v>
      </c>
      <c r="P11" s="531">
        <v>4856.0314500688992</v>
      </c>
      <c r="Q11" s="531">
        <v>0</v>
      </c>
      <c r="R11" s="531">
        <v>1295</v>
      </c>
      <c r="S11" s="552">
        <v>0.17583776993863712</v>
      </c>
      <c r="T11" s="552">
        <v>0.193019</v>
      </c>
      <c r="U11" s="552">
        <v>0.17943100000000001</v>
      </c>
      <c r="V11" s="553">
        <v>10.012629</v>
      </c>
    </row>
    <row r="12" spans="1:22">
      <c r="A12" s="522">
        <v>6</v>
      </c>
      <c r="B12" s="524" t="s">
        <v>501</v>
      </c>
      <c r="C12" s="531">
        <v>15649800.808905361</v>
      </c>
      <c r="D12" s="531">
        <v>14457769.509045361</v>
      </c>
      <c r="E12" s="531">
        <v>901326.32665599999</v>
      </c>
      <c r="F12" s="531">
        <v>290704.97320400004</v>
      </c>
      <c r="G12" s="531">
        <v>0</v>
      </c>
      <c r="H12" s="531">
        <v>15933206.676602</v>
      </c>
      <c r="I12" s="531">
        <v>14679091.166442001</v>
      </c>
      <c r="J12" s="531">
        <v>934537.32955599995</v>
      </c>
      <c r="K12" s="531">
        <v>319578.18060399999</v>
      </c>
      <c r="L12" s="531">
        <v>0</v>
      </c>
      <c r="M12" s="531">
        <v>749410.90916823922</v>
      </c>
      <c r="N12" s="531">
        <v>340895.10042735422</v>
      </c>
      <c r="O12" s="531">
        <v>115304.77460886644</v>
      </c>
      <c r="P12" s="531">
        <v>293211.03413201857</v>
      </c>
      <c r="Q12" s="531">
        <v>0</v>
      </c>
      <c r="R12" s="531">
        <v>8479</v>
      </c>
      <c r="S12" s="552">
        <v>0.19951692642639215</v>
      </c>
      <c r="T12" s="552">
        <v>0.22050600000000001</v>
      </c>
      <c r="U12" s="552">
        <v>0.20866599999999999</v>
      </c>
      <c r="V12" s="553">
        <v>20.544127</v>
      </c>
    </row>
    <row r="13" spans="1:22">
      <c r="A13" s="522">
        <v>7</v>
      </c>
      <c r="B13" s="524" t="s">
        <v>500</v>
      </c>
      <c r="C13" s="531">
        <v>531845511.527596</v>
      </c>
      <c r="D13" s="531">
        <v>492248679.12663203</v>
      </c>
      <c r="E13" s="531">
        <v>14557253.721630001</v>
      </c>
      <c r="F13" s="531">
        <v>25039578.679334</v>
      </c>
      <c r="G13" s="531">
        <v>0</v>
      </c>
      <c r="H13" s="531">
        <v>538064091.6122961</v>
      </c>
      <c r="I13" s="531">
        <v>496406347.95113206</v>
      </c>
      <c r="J13" s="531">
        <v>14754114.298330002</v>
      </c>
      <c r="K13" s="531">
        <v>26903629.362834003</v>
      </c>
      <c r="L13" s="531">
        <v>0</v>
      </c>
      <c r="M13" s="531">
        <v>4399439.5154726254</v>
      </c>
      <c r="N13" s="531">
        <v>514268.97315493965</v>
      </c>
      <c r="O13" s="531">
        <v>23155.371293479529</v>
      </c>
      <c r="P13" s="531">
        <v>3862015.1710242066</v>
      </c>
      <c r="Q13" s="531">
        <v>0</v>
      </c>
      <c r="R13" s="531">
        <v>6727</v>
      </c>
      <c r="S13" s="552">
        <v>0.11366133811478754</v>
      </c>
      <c r="T13" s="552">
        <v>0.130638</v>
      </c>
      <c r="U13" s="552">
        <v>0.10853</v>
      </c>
      <c r="V13" s="553">
        <v>106.78746</v>
      </c>
    </row>
    <row r="14" spans="1:22">
      <c r="A14" s="525">
        <v>7.1</v>
      </c>
      <c r="B14" s="526" t="s">
        <v>509</v>
      </c>
      <c r="C14" s="531">
        <v>400553630.327712</v>
      </c>
      <c r="D14" s="531">
        <v>367378150.14176399</v>
      </c>
      <c r="E14" s="531">
        <v>11684692.361444002</v>
      </c>
      <c r="F14" s="531">
        <v>21490787.824503999</v>
      </c>
      <c r="G14" s="531">
        <v>0</v>
      </c>
      <c r="H14" s="531">
        <v>405416902.74091208</v>
      </c>
      <c r="I14" s="531">
        <v>370542978.93636405</v>
      </c>
      <c r="J14" s="531">
        <v>11849451.492244001</v>
      </c>
      <c r="K14" s="531">
        <v>23024472.312303998</v>
      </c>
      <c r="L14" s="531">
        <v>0</v>
      </c>
      <c r="M14" s="531">
        <v>3583622.1624774919</v>
      </c>
      <c r="N14" s="531">
        <v>394490.65355268214</v>
      </c>
      <c r="O14" s="531">
        <v>18267.107712029854</v>
      </c>
      <c r="P14" s="531">
        <v>3170864.4012127798</v>
      </c>
      <c r="Q14" s="531">
        <v>0</v>
      </c>
      <c r="R14" s="531">
        <v>4933</v>
      </c>
      <c r="S14" s="552">
        <v>0.11425186483046514</v>
      </c>
      <c r="T14" s="552">
        <v>0.130388</v>
      </c>
      <c r="U14" s="552">
        <v>0.106049</v>
      </c>
      <c r="V14" s="553">
        <v>105.994095</v>
      </c>
    </row>
    <row r="15" spans="1:22">
      <c r="A15" s="525">
        <v>7.2</v>
      </c>
      <c r="B15" s="526" t="s">
        <v>511</v>
      </c>
      <c r="C15" s="531">
        <v>101246343.34646599</v>
      </c>
      <c r="D15" s="531">
        <v>95649472.494893998</v>
      </c>
      <c r="E15" s="531">
        <v>2288852.9201859999</v>
      </c>
      <c r="F15" s="531">
        <v>3308017.9313859995</v>
      </c>
      <c r="G15" s="531">
        <v>0</v>
      </c>
      <c r="H15" s="531">
        <v>102345240.058966</v>
      </c>
      <c r="I15" s="531">
        <v>96434598.327693999</v>
      </c>
      <c r="J15" s="531">
        <v>2314441.271286</v>
      </c>
      <c r="K15" s="531">
        <v>3596200.4599859999</v>
      </c>
      <c r="L15" s="531">
        <v>0</v>
      </c>
      <c r="M15" s="531">
        <v>734478.16117421619</v>
      </c>
      <c r="N15" s="531">
        <v>90613.962007732887</v>
      </c>
      <c r="O15" s="531">
        <v>3982.1952182189075</v>
      </c>
      <c r="P15" s="531">
        <v>639882.00394826441</v>
      </c>
      <c r="Q15" s="531">
        <v>0</v>
      </c>
      <c r="R15" s="531">
        <v>1248</v>
      </c>
      <c r="S15" s="552">
        <v>0.10806480372418757</v>
      </c>
      <c r="T15" s="552">
        <v>0.126829</v>
      </c>
      <c r="U15" s="552">
        <v>0.117148</v>
      </c>
      <c r="V15" s="553">
        <v>108.168211</v>
      </c>
    </row>
    <row r="16" spans="1:22">
      <c r="A16" s="525">
        <v>7.3</v>
      </c>
      <c r="B16" s="526" t="s">
        <v>508</v>
      </c>
      <c r="C16" s="531">
        <v>30045537.853418004</v>
      </c>
      <c r="D16" s="531">
        <v>29221056.489974003</v>
      </c>
      <c r="E16" s="531">
        <v>583708.43999999994</v>
      </c>
      <c r="F16" s="531">
        <v>240772.92344400001</v>
      </c>
      <c r="G16" s="531">
        <v>0</v>
      </c>
      <c r="H16" s="531">
        <v>30301948.812417999</v>
      </c>
      <c r="I16" s="531">
        <v>29428770.687073998</v>
      </c>
      <c r="J16" s="531">
        <v>590221.53480000002</v>
      </c>
      <c r="K16" s="531">
        <v>282956.59054399998</v>
      </c>
      <c r="L16" s="531">
        <v>0</v>
      </c>
      <c r="M16" s="531">
        <v>81339.191820918</v>
      </c>
      <c r="N16" s="531">
        <v>29164.357594524623</v>
      </c>
      <c r="O16" s="531">
        <v>906.068363230768</v>
      </c>
      <c r="P16" s="531">
        <v>51268.765863162618</v>
      </c>
      <c r="Q16" s="531">
        <v>0</v>
      </c>
      <c r="R16" s="531">
        <v>546</v>
      </c>
      <c r="S16" s="552">
        <v>0.11874285026765979</v>
      </c>
      <c r="T16" s="552">
        <v>0.13869699999999999</v>
      </c>
      <c r="U16" s="552">
        <v>0.112623</v>
      </c>
      <c r="V16" s="553">
        <v>112.738568</v>
      </c>
    </row>
    <row r="17" spans="1:22">
      <c r="A17" s="522">
        <v>8</v>
      </c>
      <c r="B17" s="524" t="s">
        <v>507</v>
      </c>
      <c r="C17" s="531">
        <v>0</v>
      </c>
      <c r="D17" s="531">
        <v>0</v>
      </c>
      <c r="E17" s="531">
        <v>0</v>
      </c>
      <c r="F17" s="531">
        <v>0</v>
      </c>
      <c r="G17" s="531">
        <v>0</v>
      </c>
      <c r="H17" s="531">
        <v>0</v>
      </c>
      <c r="I17" s="531">
        <v>0</v>
      </c>
      <c r="J17" s="531">
        <v>0</v>
      </c>
      <c r="K17" s="531">
        <v>0</v>
      </c>
      <c r="L17" s="531">
        <v>0</v>
      </c>
      <c r="M17" s="531">
        <v>0</v>
      </c>
      <c r="N17" s="531">
        <v>0</v>
      </c>
      <c r="O17" s="531">
        <v>0</v>
      </c>
      <c r="P17" s="531">
        <v>0</v>
      </c>
      <c r="Q17" s="531">
        <v>0</v>
      </c>
      <c r="R17" s="531">
        <v>0</v>
      </c>
      <c r="S17" s="552">
        <v>0</v>
      </c>
      <c r="T17" s="552">
        <v>0</v>
      </c>
      <c r="U17" s="552">
        <v>0</v>
      </c>
      <c r="V17" s="553">
        <v>0</v>
      </c>
    </row>
    <row r="18" spans="1:22">
      <c r="A18" s="527">
        <v>9</v>
      </c>
      <c r="B18" s="528" t="s">
        <v>499</v>
      </c>
      <c r="C18" s="554">
        <v>0</v>
      </c>
      <c r="D18" s="554">
        <v>0</v>
      </c>
      <c r="E18" s="554">
        <v>0</v>
      </c>
      <c r="F18" s="554">
        <v>0</v>
      </c>
      <c r="G18" s="554">
        <v>0</v>
      </c>
      <c r="H18" s="554">
        <v>0</v>
      </c>
      <c r="I18" s="554">
        <v>0</v>
      </c>
      <c r="J18" s="554">
        <v>0</v>
      </c>
      <c r="K18" s="554">
        <v>0</v>
      </c>
      <c r="L18" s="554">
        <v>0</v>
      </c>
      <c r="M18" s="554">
        <v>0</v>
      </c>
      <c r="N18" s="554">
        <v>0</v>
      </c>
      <c r="O18" s="554">
        <v>0</v>
      </c>
      <c r="P18" s="554">
        <v>0</v>
      </c>
      <c r="Q18" s="554">
        <v>0</v>
      </c>
      <c r="R18" s="554">
        <v>0</v>
      </c>
      <c r="S18" s="555">
        <v>0</v>
      </c>
      <c r="T18" s="555">
        <v>0</v>
      </c>
      <c r="U18" s="555">
        <v>0</v>
      </c>
      <c r="V18" s="556">
        <v>0</v>
      </c>
    </row>
    <row r="19" spans="1:22">
      <c r="A19" s="522">
        <v>10</v>
      </c>
      <c r="B19" s="529" t="s">
        <v>510</v>
      </c>
      <c r="C19" s="531">
        <v>928310844.76328206</v>
      </c>
      <c r="D19" s="531">
        <v>861002914.2730701</v>
      </c>
      <c r="E19" s="531">
        <v>25608423.906617999</v>
      </c>
      <c r="F19" s="531">
        <v>41699506.583593994</v>
      </c>
      <c r="G19" s="531">
        <v>0</v>
      </c>
      <c r="H19" s="531">
        <v>937696296.60328209</v>
      </c>
      <c r="I19" s="531">
        <v>867063692.84257007</v>
      </c>
      <c r="J19" s="531">
        <v>25977578.416217998</v>
      </c>
      <c r="K19" s="531">
        <v>44655025.344494</v>
      </c>
      <c r="L19" s="531">
        <v>0</v>
      </c>
      <c r="M19" s="531">
        <v>14729200.180600187</v>
      </c>
      <c r="N19" s="531">
        <v>3709674.4400741304</v>
      </c>
      <c r="O19" s="531">
        <v>239569.91781167933</v>
      </c>
      <c r="P19" s="531">
        <v>10779955.822714377</v>
      </c>
      <c r="Q19" s="531">
        <v>0</v>
      </c>
      <c r="R19" s="531">
        <v>31092</v>
      </c>
      <c r="S19" s="552">
        <v>0.14206506591476728</v>
      </c>
      <c r="T19" s="552">
        <v>0.16002502975493416</v>
      </c>
      <c r="U19" s="552">
        <v>0.114707</v>
      </c>
      <c r="V19" s="553">
        <v>81.144740999999996</v>
      </c>
    </row>
    <row r="20" spans="1:22" ht="23.4" thickBot="1">
      <c r="A20" s="525">
        <v>10.1</v>
      </c>
      <c r="B20" s="526" t="s">
        <v>514</v>
      </c>
      <c r="C20" s="532">
        <v>0</v>
      </c>
      <c r="D20" s="532">
        <v>0</v>
      </c>
      <c r="E20" s="532">
        <v>0</v>
      </c>
      <c r="F20" s="532">
        <v>0</v>
      </c>
      <c r="G20" s="532">
        <v>0</v>
      </c>
      <c r="H20" s="532">
        <v>0</v>
      </c>
      <c r="I20" s="532">
        <v>0</v>
      </c>
      <c r="J20" s="532">
        <v>0</v>
      </c>
      <c r="K20" s="532">
        <v>0</v>
      </c>
      <c r="L20" s="532">
        <v>0</v>
      </c>
      <c r="M20" s="532">
        <v>0</v>
      </c>
      <c r="N20" s="532">
        <v>0</v>
      </c>
      <c r="O20" s="532">
        <v>0</v>
      </c>
      <c r="P20" s="532">
        <v>0</v>
      </c>
      <c r="Q20" s="532">
        <v>0</v>
      </c>
      <c r="R20" s="532">
        <v>0</v>
      </c>
      <c r="S20" s="557">
        <v>0</v>
      </c>
      <c r="T20" s="557">
        <v>0</v>
      </c>
      <c r="U20" s="557">
        <v>0</v>
      </c>
      <c r="V20" s="558">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91" zoomScaleNormal="91" workbookViewId="0">
      <selection activeCell="B3" sqref="B3"/>
    </sheetView>
  </sheetViews>
  <sheetFormatPr defaultColWidth="9.109375" defaultRowHeight="13.2"/>
  <cols>
    <col min="1" max="1" width="9.109375" style="4"/>
    <col min="2" max="2" width="66.6640625" style="4" customWidth="1"/>
    <col min="3" max="8" width="17.6640625" style="240" customWidth="1"/>
    <col min="9" max="16384" width="9.109375" style="4"/>
  </cols>
  <sheetData>
    <row r="1" spans="1:8">
      <c r="A1" s="2" t="s">
        <v>30</v>
      </c>
      <c r="B1" s="3" t="str">
        <f>'Info '!C2</f>
        <v>JSC Basisbank</v>
      </c>
      <c r="C1" s="239"/>
    </row>
    <row r="2" spans="1:8">
      <c r="A2" s="2" t="s">
        <v>31</v>
      </c>
      <c r="B2" s="169">
        <f>'1. key ratios '!B2</f>
        <v>46112</v>
      </c>
      <c r="C2" s="239"/>
    </row>
    <row r="3" spans="1:8">
      <c r="C3" s="239"/>
    </row>
    <row r="4" spans="1:8">
      <c r="A4" s="719" t="s">
        <v>6</v>
      </c>
      <c r="B4" s="721" t="s">
        <v>585</v>
      </c>
      <c r="C4" s="723" t="s">
        <v>522</v>
      </c>
      <c r="D4" s="723"/>
      <c r="E4" s="723"/>
      <c r="F4" s="723" t="s">
        <v>523</v>
      </c>
      <c r="G4" s="723"/>
      <c r="H4" s="724"/>
    </row>
    <row r="5" spans="1:8" ht="15.45" customHeight="1">
      <c r="A5" s="720"/>
      <c r="B5" s="722"/>
      <c r="C5" s="241" t="s">
        <v>32</v>
      </c>
      <c r="D5" s="241" t="s">
        <v>33</v>
      </c>
      <c r="E5" s="241" t="s">
        <v>34</v>
      </c>
      <c r="F5" s="241" t="s">
        <v>32</v>
      </c>
      <c r="G5" s="241" t="s">
        <v>33</v>
      </c>
      <c r="H5" s="241" t="s">
        <v>34</v>
      </c>
    </row>
    <row r="6" spans="1:8">
      <c r="A6" s="228">
        <v>1</v>
      </c>
      <c r="B6" s="580" t="s">
        <v>586</v>
      </c>
      <c r="C6" s="577">
        <f>SUM(C7:C12)</f>
        <v>72552931.879999995</v>
      </c>
      <c r="D6" s="577">
        <f>SUM(D7:D12)</f>
        <v>41269242.13000001</v>
      </c>
      <c r="E6" s="578">
        <f>C6+D6</f>
        <v>113822174.01000001</v>
      </c>
      <c r="F6" s="577">
        <f>SUM(F7:F12)</f>
        <v>59260874.300000004</v>
      </c>
      <c r="G6" s="577">
        <f>SUM(G7:G12)</f>
        <v>36543805.860000007</v>
      </c>
      <c r="H6" s="578">
        <f>F6+G6</f>
        <v>95804680.160000011</v>
      </c>
    </row>
    <row r="7" spans="1:8">
      <c r="A7" s="228">
        <v>1.1000000000000001</v>
      </c>
      <c r="B7" s="286" t="s">
        <v>529</v>
      </c>
      <c r="C7" s="577">
        <v>0</v>
      </c>
      <c r="D7" s="577">
        <v>0</v>
      </c>
      <c r="E7" s="578">
        <f t="shared" ref="E7:E45" si="0">C7+D7</f>
        <v>0</v>
      </c>
      <c r="F7" s="577">
        <v>0</v>
      </c>
      <c r="G7" s="577">
        <v>0</v>
      </c>
      <c r="H7" s="578">
        <f t="shared" ref="H7:H45" si="1">F7+G7</f>
        <v>0</v>
      </c>
    </row>
    <row r="8" spans="1:8">
      <c r="A8" s="228">
        <v>1.2</v>
      </c>
      <c r="B8" s="286" t="s">
        <v>531</v>
      </c>
      <c r="C8" s="577">
        <v>0</v>
      </c>
      <c r="D8" s="577">
        <v>518158.31</v>
      </c>
      <c r="E8" s="578">
        <f t="shared" si="0"/>
        <v>518158.31</v>
      </c>
      <c r="F8" s="577">
        <v>0</v>
      </c>
      <c r="G8" s="577">
        <v>0</v>
      </c>
      <c r="H8" s="578">
        <f t="shared" si="1"/>
        <v>0</v>
      </c>
    </row>
    <row r="9" spans="1:8" ht="21.45" customHeight="1">
      <c r="A9" s="228">
        <v>1.3</v>
      </c>
      <c r="B9" s="286" t="s">
        <v>587</v>
      </c>
      <c r="C9" s="577">
        <v>0</v>
      </c>
      <c r="D9" s="577">
        <v>0</v>
      </c>
      <c r="E9" s="578">
        <f t="shared" si="0"/>
        <v>0</v>
      </c>
      <c r="F9" s="577">
        <v>0</v>
      </c>
      <c r="G9" s="577">
        <v>0</v>
      </c>
      <c r="H9" s="578">
        <f t="shared" si="1"/>
        <v>0</v>
      </c>
    </row>
    <row r="10" spans="1:8">
      <c r="A10" s="228">
        <v>1.4</v>
      </c>
      <c r="B10" s="286" t="s">
        <v>533</v>
      </c>
      <c r="C10" s="577">
        <v>4657655.49</v>
      </c>
      <c r="D10" s="577">
        <v>0</v>
      </c>
      <c r="E10" s="578">
        <f t="shared" si="0"/>
        <v>4657655.49</v>
      </c>
      <c r="F10" s="577">
        <v>4854951.49</v>
      </c>
      <c r="G10" s="577">
        <v>0</v>
      </c>
      <c r="H10" s="578">
        <f t="shared" si="1"/>
        <v>4854951.49</v>
      </c>
    </row>
    <row r="11" spans="1:8">
      <c r="A11" s="228">
        <v>1.5</v>
      </c>
      <c r="B11" s="286" t="s">
        <v>537</v>
      </c>
      <c r="C11" s="577">
        <v>66600410.329999998</v>
      </c>
      <c r="D11" s="577">
        <v>39566310.370000005</v>
      </c>
      <c r="E11" s="578">
        <f t="shared" si="0"/>
        <v>106166720.7</v>
      </c>
      <c r="F11" s="577">
        <v>54405922.810000002</v>
      </c>
      <c r="G11" s="577">
        <v>36543805.860000007</v>
      </c>
      <c r="H11" s="578">
        <f t="shared" si="1"/>
        <v>90949728.670000017</v>
      </c>
    </row>
    <row r="12" spans="1:8">
      <c r="A12" s="228">
        <v>1.6</v>
      </c>
      <c r="B12" s="287" t="s">
        <v>419</v>
      </c>
      <c r="C12" s="577">
        <v>1294866.06</v>
      </c>
      <c r="D12" s="577">
        <v>1184773.45</v>
      </c>
      <c r="E12" s="578">
        <f t="shared" si="0"/>
        <v>2479639.5099999998</v>
      </c>
      <c r="F12" s="577">
        <v>0</v>
      </c>
      <c r="G12" s="577">
        <v>0</v>
      </c>
      <c r="H12" s="578">
        <f t="shared" si="1"/>
        <v>0</v>
      </c>
    </row>
    <row r="13" spans="1:8">
      <c r="A13" s="228">
        <v>2</v>
      </c>
      <c r="B13" s="581" t="s">
        <v>588</v>
      </c>
      <c r="C13" s="577">
        <f>SUM(C14:C17)</f>
        <v>-44712904.409999996</v>
      </c>
      <c r="D13" s="577">
        <f>SUM(D14:D17)</f>
        <v>-21551728.469999999</v>
      </c>
      <c r="E13" s="578">
        <f t="shared" si="0"/>
        <v>-66264632.879999995</v>
      </c>
      <c r="F13" s="577">
        <f>SUM(F14:F17)</f>
        <v>-32633034.180000003</v>
      </c>
      <c r="G13" s="577">
        <f>SUM(G14:G17)</f>
        <v>-21901502.030000001</v>
      </c>
      <c r="H13" s="578">
        <f t="shared" si="1"/>
        <v>-54534536.210000008</v>
      </c>
    </row>
    <row r="14" spans="1:8">
      <c r="A14" s="228">
        <v>2.1</v>
      </c>
      <c r="B14" s="286" t="s">
        <v>589</v>
      </c>
      <c r="C14" s="577">
        <v>0</v>
      </c>
      <c r="D14" s="577">
        <v>0</v>
      </c>
      <c r="E14" s="578">
        <f t="shared" si="0"/>
        <v>0</v>
      </c>
      <c r="F14" s="577">
        <v>0</v>
      </c>
      <c r="G14" s="577">
        <v>0</v>
      </c>
      <c r="H14" s="578">
        <f t="shared" si="1"/>
        <v>0</v>
      </c>
    </row>
    <row r="15" spans="1:8" ht="24.45" customHeight="1">
      <c r="A15" s="228">
        <v>2.2000000000000002</v>
      </c>
      <c r="B15" s="286" t="s">
        <v>590</v>
      </c>
      <c r="C15" s="577">
        <v>-1117505.1100000001</v>
      </c>
      <c r="D15" s="577">
        <v>0</v>
      </c>
      <c r="E15" s="578">
        <f t="shared" si="0"/>
        <v>-1117505.1100000001</v>
      </c>
      <c r="F15" s="577">
        <v>0</v>
      </c>
      <c r="G15" s="577">
        <v>0</v>
      </c>
      <c r="H15" s="578">
        <f t="shared" si="1"/>
        <v>0</v>
      </c>
    </row>
    <row r="16" spans="1:8" ht="20.7" customHeight="1">
      <c r="A16" s="228">
        <v>2.2999999999999998</v>
      </c>
      <c r="B16" s="286" t="s">
        <v>591</v>
      </c>
      <c r="C16" s="577">
        <v>-43595399.299999997</v>
      </c>
      <c r="D16" s="577">
        <v>-21551728.469999999</v>
      </c>
      <c r="E16" s="578">
        <f t="shared" si="0"/>
        <v>-65147127.769999996</v>
      </c>
      <c r="F16" s="577">
        <v>-32633034.180000003</v>
      </c>
      <c r="G16" s="577">
        <v>-21901502.030000001</v>
      </c>
      <c r="H16" s="578">
        <f t="shared" si="1"/>
        <v>-54534536.210000008</v>
      </c>
    </row>
    <row r="17" spans="1:8">
      <c r="A17" s="228">
        <v>2.4</v>
      </c>
      <c r="B17" s="286" t="s">
        <v>592</v>
      </c>
      <c r="C17" s="577">
        <v>0</v>
      </c>
      <c r="D17" s="577">
        <v>0</v>
      </c>
      <c r="E17" s="578">
        <f t="shared" si="0"/>
        <v>0</v>
      </c>
      <c r="F17" s="577">
        <v>0</v>
      </c>
      <c r="G17" s="577">
        <v>0</v>
      </c>
      <c r="H17" s="578">
        <f t="shared" si="1"/>
        <v>0</v>
      </c>
    </row>
    <row r="18" spans="1:8">
      <c r="A18" s="228">
        <v>3</v>
      </c>
      <c r="B18" s="581" t="s">
        <v>593</v>
      </c>
      <c r="C18" s="577">
        <v>0</v>
      </c>
      <c r="D18" s="577">
        <v>0</v>
      </c>
      <c r="E18" s="578">
        <f t="shared" si="0"/>
        <v>0</v>
      </c>
      <c r="F18" s="577">
        <v>0</v>
      </c>
      <c r="G18" s="577">
        <v>0</v>
      </c>
      <c r="H18" s="578">
        <f t="shared" si="1"/>
        <v>0</v>
      </c>
    </row>
    <row r="19" spans="1:8">
      <c r="A19" s="228">
        <v>4</v>
      </c>
      <c r="B19" s="581" t="s">
        <v>594</v>
      </c>
      <c r="C19" s="577">
        <v>4368397.13</v>
      </c>
      <c r="D19" s="577">
        <v>1988739.44</v>
      </c>
      <c r="E19" s="578">
        <f t="shared" si="0"/>
        <v>6357136.5700000003</v>
      </c>
      <c r="F19" s="577">
        <v>4578453.66</v>
      </c>
      <c r="G19" s="577">
        <v>1929755.47</v>
      </c>
      <c r="H19" s="578">
        <f t="shared" si="1"/>
        <v>6508209.1299999999</v>
      </c>
    </row>
    <row r="20" spans="1:8">
      <c r="A20" s="228">
        <v>5</v>
      </c>
      <c r="B20" s="581" t="s">
        <v>595</v>
      </c>
      <c r="C20" s="577">
        <v>-537536.32000000007</v>
      </c>
      <c r="D20" s="577">
        <v>-1820801.7999999998</v>
      </c>
      <c r="E20" s="578">
        <f t="shared" si="0"/>
        <v>-2358338.12</v>
      </c>
      <c r="F20" s="577">
        <v>-479014.66</v>
      </c>
      <c r="G20" s="577">
        <v>-1403469.18</v>
      </c>
      <c r="H20" s="578">
        <f t="shared" si="1"/>
        <v>-1882483.8399999999</v>
      </c>
    </row>
    <row r="21" spans="1:8" ht="24" customHeight="1">
      <c r="A21" s="228">
        <v>6</v>
      </c>
      <c r="B21" s="581" t="s">
        <v>596</v>
      </c>
      <c r="C21" s="577">
        <v>0</v>
      </c>
      <c r="D21" s="577">
        <v>0</v>
      </c>
      <c r="E21" s="578">
        <f t="shared" si="0"/>
        <v>0</v>
      </c>
      <c r="F21" s="577">
        <v>0</v>
      </c>
      <c r="G21" s="577">
        <v>0</v>
      </c>
      <c r="H21" s="578">
        <f t="shared" si="1"/>
        <v>0</v>
      </c>
    </row>
    <row r="22" spans="1:8" ht="18.45" customHeight="1">
      <c r="A22" s="228">
        <v>7</v>
      </c>
      <c r="B22" s="581" t="s">
        <v>597</v>
      </c>
      <c r="C22" s="577">
        <v>832812.32</v>
      </c>
      <c r="D22" s="577">
        <v>0</v>
      </c>
      <c r="E22" s="578">
        <f t="shared" si="0"/>
        <v>832812.32</v>
      </c>
      <c r="F22" s="577">
        <v>840784.15</v>
      </c>
      <c r="G22" s="577">
        <v>0</v>
      </c>
      <c r="H22" s="578">
        <f t="shared" si="1"/>
        <v>840784.15</v>
      </c>
    </row>
    <row r="23" spans="1:8" ht="25.5" customHeight="1">
      <c r="A23" s="228">
        <v>8</v>
      </c>
      <c r="B23" s="582" t="s">
        <v>598</v>
      </c>
      <c r="C23" s="577">
        <v>0</v>
      </c>
      <c r="D23" s="577">
        <v>0</v>
      </c>
      <c r="E23" s="578">
        <f t="shared" si="0"/>
        <v>0</v>
      </c>
      <c r="F23" s="577">
        <v>0</v>
      </c>
      <c r="G23" s="577">
        <v>0</v>
      </c>
      <c r="H23" s="578">
        <f t="shared" si="1"/>
        <v>0</v>
      </c>
    </row>
    <row r="24" spans="1:8" ht="34.5" customHeight="1">
      <c r="A24" s="228">
        <v>9</v>
      </c>
      <c r="B24" s="582" t="s">
        <v>599</v>
      </c>
      <c r="C24" s="577">
        <v>0</v>
      </c>
      <c r="D24" s="577">
        <v>0</v>
      </c>
      <c r="E24" s="578">
        <f t="shared" si="0"/>
        <v>0</v>
      </c>
      <c r="F24" s="577">
        <v>0</v>
      </c>
      <c r="G24" s="577">
        <v>0</v>
      </c>
      <c r="H24" s="578">
        <f t="shared" si="1"/>
        <v>0</v>
      </c>
    </row>
    <row r="25" spans="1:8">
      <c r="A25" s="228">
        <v>10</v>
      </c>
      <c r="B25" s="581" t="s">
        <v>600</v>
      </c>
      <c r="C25" s="577">
        <v>6046503.2999999998</v>
      </c>
      <c r="D25" s="577">
        <v>0</v>
      </c>
      <c r="E25" s="578">
        <f t="shared" si="0"/>
        <v>6046503.2999999998</v>
      </c>
      <c r="F25" s="577">
        <v>2644653.0999999996</v>
      </c>
      <c r="G25" s="577">
        <v>0</v>
      </c>
      <c r="H25" s="578">
        <f t="shared" si="1"/>
        <v>2644653.0999999996</v>
      </c>
    </row>
    <row r="26" spans="1:8">
      <c r="A26" s="228">
        <v>11</v>
      </c>
      <c r="B26" s="583" t="s">
        <v>601</v>
      </c>
      <c r="C26" s="577">
        <v>105552.48</v>
      </c>
      <c r="D26" s="577">
        <v>0</v>
      </c>
      <c r="E26" s="578">
        <f t="shared" si="0"/>
        <v>105552.48</v>
      </c>
      <c r="F26" s="577">
        <v>193247.84999999998</v>
      </c>
      <c r="G26" s="577">
        <v>0</v>
      </c>
      <c r="H26" s="578">
        <f t="shared" si="1"/>
        <v>193247.84999999998</v>
      </c>
    </row>
    <row r="27" spans="1:8">
      <c r="A27" s="228">
        <v>12</v>
      </c>
      <c r="B27" s="581" t="s">
        <v>602</v>
      </c>
      <c r="C27" s="577">
        <v>79790.59</v>
      </c>
      <c r="D27" s="577">
        <v>3806.42</v>
      </c>
      <c r="E27" s="578">
        <f t="shared" si="0"/>
        <v>83597.009999999995</v>
      </c>
      <c r="F27" s="577">
        <v>217319.32</v>
      </c>
      <c r="G27" s="577">
        <v>270808.22000000003</v>
      </c>
      <c r="H27" s="578">
        <f t="shared" si="1"/>
        <v>488127.54000000004</v>
      </c>
    </row>
    <row r="28" spans="1:8">
      <c r="A28" s="228">
        <v>13</v>
      </c>
      <c r="B28" s="584" t="s">
        <v>603</v>
      </c>
      <c r="C28" s="577">
        <v>-966584.08</v>
      </c>
      <c r="D28" s="577">
        <v>-2985.67</v>
      </c>
      <c r="E28" s="578">
        <f t="shared" si="0"/>
        <v>-969569.75</v>
      </c>
      <c r="F28" s="577">
        <v>-4239869.42</v>
      </c>
      <c r="G28" s="577">
        <v>-61651.14</v>
      </c>
      <c r="H28" s="578">
        <f t="shared" si="1"/>
        <v>-4301520.5599999996</v>
      </c>
    </row>
    <row r="29" spans="1:8">
      <c r="A29" s="228">
        <v>14</v>
      </c>
      <c r="B29" s="585" t="s">
        <v>604</v>
      </c>
      <c r="C29" s="577">
        <f>SUM(C30:C31)</f>
        <v>-20209420.089999996</v>
      </c>
      <c r="D29" s="577">
        <f>SUM(D30:D31)</f>
        <v>-238236.96</v>
      </c>
      <c r="E29" s="578">
        <f t="shared" si="0"/>
        <v>-20447657.049999997</v>
      </c>
      <c r="F29" s="577">
        <f>SUM(F30:F31)</f>
        <v>-14770211.880000001</v>
      </c>
      <c r="G29" s="577">
        <f>SUM(G30:G31)</f>
        <v>-192325.25</v>
      </c>
      <c r="H29" s="578">
        <f t="shared" si="1"/>
        <v>-14962537.130000001</v>
      </c>
    </row>
    <row r="30" spans="1:8">
      <c r="A30" s="228">
        <v>14.1</v>
      </c>
      <c r="B30" s="276" t="s">
        <v>605</v>
      </c>
      <c r="C30" s="577">
        <v>-14418793.029999999</v>
      </c>
      <c r="D30" s="577">
        <v>0</v>
      </c>
      <c r="E30" s="578">
        <f t="shared" si="0"/>
        <v>-14418793.029999999</v>
      </c>
      <c r="F30" s="577">
        <v>-13652525.32</v>
      </c>
      <c r="G30" s="577">
        <v>0</v>
      </c>
      <c r="H30" s="578">
        <f t="shared" si="1"/>
        <v>-13652525.32</v>
      </c>
    </row>
    <row r="31" spans="1:8">
      <c r="A31" s="228">
        <v>14.2</v>
      </c>
      <c r="B31" s="276" t="s">
        <v>606</v>
      </c>
      <c r="C31" s="577">
        <v>-5790627.0599999987</v>
      </c>
      <c r="D31" s="577">
        <v>-238236.96</v>
      </c>
      <c r="E31" s="578">
        <f t="shared" si="0"/>
        <v>-6028864.0199999986</v>
      </c>
      <c r="F31" s="577">
        <v>-1117686.56</v>
      </c>
      <c r="G31" s="577">
        <v>-192325.25</v>
      </c>
      <c r="H31" s="578">
        <f t="shared" si="1"/>
        <v>-1310011.81</v>
      </c>
    </row>
    <row r="32" spans="1:8">
      <c r="A32" s="228">
        <v>15</v>
      </c>
      <c r="B32" s="581" t="s">
        <v>607</v>
      </c>
      <c r="C32" s="577">
        <v>-2976127.85</v>
      </c>
      <c r="D32" s="577">
        <v>0</v>
      </c>
      <c r="E32" s="578">
        <f t="shared" si="0"/>
        <v>-2976127.85</v>
      </c>
      <c r="F32" s="577">
        <v>-2553176.1800000002</v>
      </c>
      <c r="G32" s="577">
        <v>0</v>
      </c>
      <c r="H32" s="578">
        <f t="shared" si="1"/>
        <v>-2553176.1800000002</v>
      </c>
    </row>
    <row r="33" spans="1:8" ht="22.5" customHeight="1">
      <c r="A33" s="228">
        <v>16</v>
      </c>
      <c r="B33" s="274" t="s">
        <v>608</v>
      </c>
      <c r="C33" s="577">
        <v>0</v>
      </c>
      <c r="D33" s="577">
        <v>0</v>
      </c>
      <c r="E33" s="578">
        <f t="shared" si="0"/>
        <v>0</v>
      </c>
      <c r="F33" s="577">
        <v>0</v>
      </c>
      <c r="G33" s="577">
        <v>0</v>
      </c>
      <c r="H33" s="578">
        <f t="shared" si="1"/>
        <v>0</v>
      </c>
    </row>
    <row r="34" spans="1:8">
      <c r="A34" s="228">
        <v>17</v>
      </c>
      <c r="B34" s="581" t="s">
        <v>609</v>
      </c>
      <c r="C34" s="577">
        <f>SUM(C35:C36)</f>
        <v>-203342.99</v>
      </c>
      <c r="D34" s="577">
        <f>SUM(D35:D36)</f>
        <v>-57531.930000000008</v>
      </c>
      <c r="E34" s="578">
        <f t="shared" si="0"/>
        <v>-260874.91999999998</v>
      </c>
      <c r="F34" s="577">
        <f>SUM(F35:F36)</f>
        <v>-199356.95</v>
      </c>
      <c r="G34" s="577">
        <f>SUM(G35:G36)</f>
        <v>77513.789999999994</v>
      </c>
      <c r="H34" s="578">
        <f t="shared" si="1"/>
        <v>-121843.16000000002</v>
      </c>
    </row>
    <row r="35" spans="1:8">
      <c r="A35" s="228">
        <v>17.100000000000001</v>
      </c>
      <c r="B35" s="276" t="s">
        <v>610</v>
      </c>
      <c r="C35" s="577">
        <v>-203342.99</v>
      </c>
      <c r="D35" s="577">
        <v>-57531.930000000008</v>
      </c>
      <c r="E35" s="578">
        <f t="shared" si="0"/>
        <v>-260874.91999999998</v>
      </c>
      <c r="F35" s="577">
        <v>-199356.95</v>
      </c>
      <c r="G35" s="577">
        <v>77513.789999999994</v>
      </c>
      <c r="H35" s="578">
        <f t="shared" si="1"/>
        <v>-121843.16000000002</v>
      </c>
    </row>
    <row r="36" spans="1:8">
      <c r="A36" s="228">
        <v>17.2</v>
      </c>
      <c r="B36" s="276" t="s">
        <v>611</v>
      </c>
      <c r="C36" s="577">
        <v>0</v>
      </c>
      <c r="D36" s="577">
        <v>0</v>
      </c>
      <c r="E36" s="578">
        <f t="shared" si="0"/>
        <v>0</v>
      </c>
      <c r="F36" s="577">
        <v>0</v>
      </c>
      <c r="G36" s="577">
        <v>0</v>
      </c>
      <c r="H36" s="578">
        <f t="shared" si="1"/>
        <v>0</v>
      </c>
    </row>
    <row r="37" spans="1:8" ht="41.7" customHeight="1">
      <c r="A37" s="228">
        <v>18</v>
      </c>
      <c r="B37" s="586" t="s">
        <v>612</v>
      </c>
      <c r="C37" s="577">
        <f>SUM(C38:C39)</f>
        <v>-408722.5</v>
      </c>
      <c r="D37" s="577">
        <f>SUM(D38:D39)</f>
        <v>-530856.57000000007</v>
      </c>
      <c r="E37" s="578">
        <f t="shared" si="0"/>
        <v>-939579.07000000007</v>
      </c>
      <c r="F37" s="577">
        <f>SUM(F38:F39)</f>
        <v>-471644.51999999996</v>
      </c>
      <c r="G37" s="577">
        <f>SUM(G38:G39)</f>
        <v>-823239.4800000001</v>
      </c>
      <c r="H37" s="578">
        <f t="shared" si="1"/>
        <v>-1294884</v>
      </c>
    </row>
    <row r="38" spans="1:8">
      <c r="A38" s="228">
        <v>18.100000000000001</v>
      </c>
      <c r="B38" s="587" t="s">
        <v>613</v>
      </c>
      <c r="C38" s="577">
        <v>0</v>
      </c>
      <c r="D38" s="577">
        <v>0</v>
      </c>
      <c r="E38" s="578">
        <f t="shared" si="0"/>
        <v>0</v>
      </c>
      <c r="F38" s="577">
        <v>0</v>
      </c>
      <c r="G38" s="577"/>
      <c r="H38" s="578">
        <f t="shared" si="1"/>
        <v>0</v>
      </c>
    </row>
    <row r="39" spans="1:8">
      <c r="A39" s="228">
        <v>18.2</v>
      </c>
      <c r="B39" s="587" t="s">
        <v>614</v>
      </c>
      <c r="C39" s="577">
        <v>-408722.5</v>
      </c>
      <c r="D39" s="577">
        <v>-530856.57000000007</v>
      </c>
      <c r="E39" s="578">
        <f t="shared" si="0"/>
        <v>-939579.07000000007</v>
      </c>
      <c r="F39" s="577">
        <v>-471644.51999999996</v>
      </c>
      <c r="G39" s="577">
        <v>-823239.4800000001</v>
      </c>
      <c r="H39" s="578">
        <f t="shared" si="1"/>
        <v>-1294884</v>
      </c>
    </row>
    <row r="40" spans="1:8" ht="24.45" customHeight="1">
      <c r="A40" s="228">
        <v>19</v>
      </c>
      <c r="B40" s="586" t="s">
        <v>615</v>
      </c>
      <c r="C40" s="577">
        <v>0</v>
      </c>
      <c r="D40" s="577">
        <v>0</v>
      </c>
      <c r="E40" s="578">
        <f t="shared" si="0"/>
        <v>0</v>
      </c>
      <c r="F40" s="577">
        <v>0</v>
      </c>
      <c r="G40" s="577">
        <v>0</v>
      </c>
      <c r="H40" s="578">
        <f t="shared" si="1"/>
        <v>0</v>
      </c>
    </row>
    <row r="41" spans="1:8" ht="17.7" customHeight="1">
      <c r="A41" s="228">
        <v>20</v>
      </c>
      <c r="B41" s="586" t="s">
        <v>616</v>
      </c>
      <c r="C41" s="577">
        <v>0</v>
      </c>
      <c r="D41" s="577">
        <v>0</v>
      </c>
      <c r="E41" s="578">
        <f t="shared" si="0"/>
        <v>0</v>
      </c>
      <c r="F41" s="577">
        <v>1711.13</v>
      </c>
      <c r="G41" s="577"/>
      <c r="H41" s="578">
        <f t="shared" si="1"/>
        <v>1711.13</v>
      </c>
    </row>
    <row r="42" spans="1:8" ht="26.7" customHeight="1">
      <c r="A42" s="228">
        <v>21</v>
      </c>
      <c r="B42" s="586" t="s">
        <v>617</v>
      </c>
      <c r="C42" s="577">
        <v>0</v>
      </c>
      <c r="D42" s="577">
        <v>0</v>
      </c>
      <c r="E42" s="578">
        <f t="shared" si="0"/>
        <v>0</v>
      </c>
      <c r="F42" s="577">
        <v>0</v>
      </c>
      <c r="G42" s="577">
        <v>0</v>
      </c>
      <c r="H42" s="578">
        <f t="shared" si="1"/>
        <v>0</v>
      </c>
    </row>
    <row r="43" spans="1:8">
      <c r="A43" s="228">
        <v>22</v>
      </c>
      <c r="B43" s="588" t="s">
        <v>618</v>
      </c>
      <c r="C43" s="577">
        <f>SUM(C6,C13,C18,C19,C20,C21,C22,C23,C24,C25,C26,C27,C28,C29,C32,C33,C34,C37,C40,C41,C42)</f>
        <v>13971349.460000005</v>
      </c>
      <c r="D43" s="577">
        <f>SUM(D6,D13,D18,D19,D20,D21,D22,D23,D24,D25,D26,D27,D28,D29,D32,D33,D34,D37,D40,D41,D42)</f>
        <v>19059646.590000011</v>
      </c>
      <c r="E43" s="578">
        <f t="shared" si="0"/>
        <v>33030996.050000016</v>
      </c>
      <c r="F43" s="577">
        <f>SUM(F6,F13,F18,F19,F20,F21,F22,F23,F24,F25,F26,F27,F28,F29,F32,F33,F34,F37,F40,F41,F42)</f>
        <v>12390735.719999999</v>
      </c>
      <c r="G43" s="577">
        <f>SUM(G6,G13,G18,G19,G20,G21,G22,G23,G24,G25,G26,G27,G28,G29,G32,G33,G34,G37,G40,G41,G42)</f>
        <v>14439696.260000005</v>
      </c>
      <c r="H43" s="578">
        <f t="shared" si="1"/>
        <v>26830431.980000004</v>
      </c>
    </row>
    <row r="44" spans="1:8">
      <c r="A44" s="228">
        <v>23</v>
      </c>
      <c r="B44" s="588" t="s">
        <v>619</v>
      </c>
      <c r="C44" s="577">
        <v>-4863415.8</v>
      </c>
      <c r="D44" s="577">
        <v>0</v>
      </c>
      <c r="E44" s="578">
        <f t="shared" si="0"/>
        <v>-4863415.8</v>
      </c>
      <c r="F44" s="577">
        <v>-3603400.8200000003</v>
      </c>
      <c r="G44" s="577">
        <v>0</v>
      </c>
      <c r="H44" s="578">
        <f t="shared" si="1"/>
        <v>-3603400.8200000003</v>
      </c>
    </row>
    <row r="45" spans="1:8">
      <c r="A45" s="228">
        <v>24</v>
      </c>
      <c r="B45" s="589" t="s">
        <v>620</v>
      </c>
      <c r="C45" s="577">
        <f>C43+C44</f>
        <v>9107933.6600000039</v>
      </c>
      <c r="D45" s="577">
        <f>D43+D44</f>
        <v>19059646.590000011</v>
      </c>
      <c r="E45" s="578">
        <f t="shared" si="0"/>
        <v>28167580.250000015</v>
      </c>
      <c r="F45" s="577">
        <f>F43+F44</f>
        <v>8787334.8999999985</v>
      </c>
      <c r="G45" s="577">
        <f>G43+G44</f>
        <v>14439696.260000005</v>
      </c>
      <c r="H45" s="578">
        <f t="shared" si="1"/>
        <v>23227031.160000004</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A15" zoomScale="93" zoomScaleNormal="93" workbookViewId="0">
      <selection activeCell="C42" sqref="C42"/>
    </sheetView>
  </sheetViews>
  <sheetFormatPr defaultColWidth="8.6640625" defaultRowHeight="13.2"/>
  <cols>
    <col min="1" max="1" width="8.6640625" style="246"/>
    <col min="2" max="2" width="87.6640625" style="4" bestFit="1" customWidth="1"/>
    <col min="3" max="3" width="13.44140625" style="240" bestFit="1" customWidth="1"/>
    <col min="4" max="5" width="15.109375" style="240" bestFit="1" customWidth="1"/>
    <col min="6" max="6" width="13.44140625" style="240" bestFit="1" customWidth="1"/>
    <col min="7" max="8" width="15.109375" style="240" bestFit="1" customWidth="1"/>
    <col min="9" max="16384" width="8.6640625" style="4"/>
  </cols>
  <sheetData>
    <row r="1" spans="1:8">
      <c r="A1" s="2" t="s">
        <v>30</v>
      </c>
      <c r="B1" s="3" t="str">
        <f>'Info '!C2</f>
        <v>JSC Basisbank</v>
      </c>
      <c r="C1" s="239"/>
    </row>
    <row r="2" spans="1:8">
      <c r="A2" s="2" t="s">
        <v>31</v>
      </c>
      <c r="B2" s="169">
        <f>'1. key ratios '!B2</f>
        <v>46112</v>
      </c>
      <c r="C2" s="239"/>
    </row>
    <row r="3" spans="1:8" ht="13.8" thickBot="1">
      <c r="A3" s="4"/>
      <c r="C3" s="239"/>
    </row>
    <row r="4" spans="1:8">
      <c r="A4" s="725" t="s">
        <v>6</v>
      </c>
      <c r="B4" s="726" t="s">
        <v>94</v>
      </c>
      <c r="C4" s="727" t="s">
        <v>522</v>
      </c>
      <c r="D4" s="727"/>
      <c r="E4" s="727"/>
      <c r="F4" s="727" t="s">
        <v>523</v>
      </c>
      <c r="G4" s="727"/>
      <c r="H4" s="728"/>
    </row>
    <row r="5" spans="1:8">
      <c r="A5" s="725"/>
      <c r="B5" s="726"/>
      <c r="C5" s="241" t="s">
        <v>32</v>
      </c>
      <c r="D5" s="241" t="s">
        <v>33</v>
      </c>
      <c r="E5" s="241" t="s">
        <v>34</v>
      </c>
      <c r="F5" s="241" t="s">
        <v>32</v>
      </c>
      <c r="G5" s="241" t="s">
        <v>33</v>
      </c>
      <c r="H5" s="242" t="s">
        <v>34</v>
      </c>
    </row>
    <row r="6" spans="1:8">
      <c r="A6" s="188">
        <v>1</v>
      </c>
      <c r="B6" s="182" t="s">
        <v>621</v>
      </c>
      <c r="C6" s="243">
        <v>76029600</v>
      </c>
      <c r="D6" s="243">
        <v>67680030.560000002</v>
      </c>
      <c r="E6" s="244">
        <f t="shared" ref="E6:E43" si="0">C6+D6</f>
        <v>143709630.56</v>
      </c>
      <c r="F6" s="243">
        <v>80283200</v>
      </c>
      <c r="G6" s="243">
        <v>43396344.560000002</v>
      </c>
      <c r="H6" s="245">
        <f t="shared" ref="H6:H43" si="1">F6+G6</f>
        <v>123679544.56</v>
      </c>
    </row>
    <row r="7" spans="1:8">
      <c r="A7" s="188">
        <v>2</v>
      </c>
      <c r="B7" s="182" t="s">
        <v>183</v>
      </c>
      <c r="C7" s="243">
        <v>0</v>
      </c>
      <c r="D7" s="243">
        <v>112193846.39</v>
      </c>
      <c r="E7" s="244">
        <f t="shared" si="0"/>
        <v>112193846.39</v>
      </c>
      <c r="F7" s="243">
        <v>0</v>
      </c>
      <c r="G7" s="243">
        <v>93218056.280000001</v>
      </c>
      <c r="H7" s="245">
        <f t="shared" si="1"/>
        <v>93218056.280000001</v>
      </c>
    </row>
    <row r="8" spans="1:8">
      <c r="A8" s="188">
        <v>3</v>
      </c>
      <c r="B8" s="182" t="s">
        <v>193</v>
      </c>
      <c r="C8" s="243">
        <v>189658993.50999999</v>
      </c>
      <c r="D8" s="243">
        <v>3396027878.8299999</v>
      </c>
      <c r="E8" s="244">
        <f t="shared" si="0"/>
        <v>3585686872.3400002</v>
      </c>
      <c r="F8" s="243">
        <f>F9+F10</f>
        <v>504106171.06250626</v>
      </c>
      <c r="G8" s="243">
        <f>G9+G10</f>
        <v>801402319.04014552</v>
      </c>
      <c r="H8" s="245">
        <f t="shared" si="1"/>
        <v>1305508490.1026518</v>
      </c>
    </row>
    <row r="9" spans="1:8">
      <c r="A9" s="188">
        <v>3.1</v>
      </c>
      <c r="B9" s="181" t="s">
        <v>184</v>
      </c>
      <c r="C9" s="243">
        <v>101057736.52</v>
      </c>
      <c r="D9" s="243">
        <v>3390602149.6300001</v>
      </c>
      <c r="E9" s="244">
        <f t="shared" si="0"/>
        <v>3491659886.1500001</v>
      </c>
      <c r="F9" s="243">
        <v>488975978.85250628</v>
      </c>
      <c r="G9" s="243">
        <v>786943481.04014552</v>
      </c>
      <c r="H9" s="245">
        <f t="shared" si="1"/>
        <v>1275919459.8926518</v>
      </c>
    </row>
    <row r="10" spans="1:8">
      <c r="A10" s="188">
        <v>3.2</v>
      </c>
      <c r="B10" s="181" t="s">
        <v>180</v>
      </c>
      <c r="C10" s="243">
        <v>88601256.989999995</v>
      </c>
      <c r="D10" s="243">
        <v>5425729.2000000002</v>
      </c>
      <c r="E10" s="244">
        <f t="shared" si="0"/>
        <v>94026986.189999998</v>
      </c>
      <c r="F10" s="243">
        <v>15130192.210000001</v>
      </c>
      <c r="G10" s="243">
        <v>14458838</v>
      </c>
      <c r="H10" s="245">
        <f t="shared" si="1"/>
        <v>29589030.210000001</v>
      </c>
    </row>
    <row r="11" spans="1:8">
      <c r="A11" s="188">
        <v>4</v>
      </c>
      <c r="B11" s="182" t="s">
        <v>182</v>
      </c>
      <c r="C11" s="243">
        <v>95037000</v>
      </c>
      <c r="D11" s="243">
        <v>0</v>
      </c>
      <c r="E11" s="244">
        <f t="shared" si="0"/>
        <v>95037000</v>
      </c>
      <c r="F11" s="243">
        <f>F12+F13</f>
        <v>312020000</v>
      </c>
      <c r="G11" s="243">
        <f>G12+G13</f>
        <v>0</v>
      </c>
      <c r="H11" s="245">
        <f t="shared" si="1"/>
        <v>312020000</v>
      </c>
    </row>
    <row r="12" spans="1:8">
      <c r="A12" s="188">
        <v>4.0999999999999996</v>
      </c>
      <c r="B12" s="181" t="s">
        <v>166</v>
      </c>
      <c r="C12" s="243">
        <v>95037000</v>
      </c>
      <c r="D12" s="243">
        <v>0</v>
      </c>
      <c r="E12" s="244">
        <f t="shared" si="0"/>
        <v>95037000</v>
      </c>
      <c r="F12" s="243">
        <v>312020000</v>
      </c>
      <c r="G12" s="243">
        <v>0</v>
      </c>
      <c r="H12" s="245">
        <f t="shared" si="1"/>
        <v>312020000</v>
      </c>
    </row>
    <row r="13" spans="1:8">
      <c r="A13" s="188">
        <v>4.2</v>
      </c>
      <c r="B13" s="181" t="s">
        <v>167</v>
      </c>
      <c r="C13" s="243">
        <v>0</v>
      </c>
      <c r="D13" s="243">
        <v>0</v>
      </c>
      <c r="E13" s="244">
        <f t="shared" si="0"/>
        <v>0</v>
      </c>
      <c r="F13" s="243">
        <v>0</v>
      </c>
      <c r="G13" s="243">
        <v>0</v>
      </c>
      <c r="H13" s="245">
        <f t="shared" si="1"/>
        <v>0</v>
      </c>
    </row>
    <row r="14" spans="1:8">
      <c r="A14" s="188">
        <v>5</v>
      </c>
      <c r="B14" s="182" t="s">
        <v>192</v>
      </c>
      <c r="C14" s="243">
        <v>160461939.64999998</v>
      </c>
      <c r="D14" s="243">
        <v>5495861120.750001</v>
      </c>
      <c r="E14" s="244">
        <f t="shared" si="0"/>
        <v>5656323060.4000006</v>
      </c>
      <c r="F14" s="243">
        <f>F15+F16+F17+F23+F24+F25+F26</f>
        <v>138290734.5</v>
      </c>
      <c r="G14" s="243">
        <f>G15+G16+G17+G23+G24+G25+G26</f>
        <v>956921868.60000014</v>
      </c>
      <c r="H14" s="245">
        <f t="shared" si="1"/>
        <v>1095212603.1000001</v>
      </c>
    </row>
    <row r="15" spans="1:8">
      <c r="A15" s="188">
        <v>5.0999999999999996</v>
      </c>
      <c r="B15" s="183" t="s">
        <v>170</v>
      </c>
      <c r="C15" s="243">
        <v>148346462.53999999</v>
      </c>
      <c r="D15" s="243">
        <v>295778876.33999997</v>
      </c>
      <c r="E15" s="244">
        <f t="shared" si="0"/>
        <v>444125338.88</v>
      </c>
      <c r="F15" s="243">
        <v>132570570.23</v>
      </c>
      <c r="G15" s="243">
        <v>105415165.15000001</v>
      </c>
      <c r="H15" s="245">
        <f t="shared" si="1"/>
        <v>237985735.38</v>
      </c>
    </row>
    <row r="16" spans="1:8">
      <c r="A16" s="188">
        <v>5.2</v>
      </c>
      <c r="B16" s="183" t="s">
        <v>169</v>
      </c>
      <c r="C16" s="243">
        <v>0</v>
      </c>
      <c r="D16" s="243">
        <v>0</v>
      </c>
      <c r="E16" s="244">
        <f t="shared" si="0"/>
        <v>0</v>
      </c>
      <c r="F16" s="243">
        <v>0</v>
      </c>
      <c r="G16" s="243">
        <v>0</v>
      </c>
      <c r="H16" s="245">
        <f t="shared" si="1"/>
        <v>0</v>
      </c>
    </row>
    <row r="17" spans="1:8">
      <c r="A17" s="188">
        <v>5.3</v>
      </c>
      <c r="B17" s="183" t="s">
        <v>168</v>
      </c>
      <c r="C17" s="243">
        <v>5146636.1499999994</v>
      </c>
      <c r="D17" s="243">
        <v>4321388683.0100002</v>
      </c>
      <c r="E17" s="244">
        <f t="shared" si="0"/>
        <v>4326535319.1599998</v>
      </c>
      <c r="F17" s="243"/>
      <c r="G17" s="243"/>
      <c r="H17" s="245">
        <f t="shared" si="1"/>
        <v>0</v>
      </c>
    </row>
    <row r="18" spans="1:8">
      <c r="A18" s="188" t="s">
        <v>15</v>
      </c>
      <c r="B18" s="184" t="s">
        <v>36</v>
      </c>
      <c r="C18" s="243">
        <v>2204676.09</v>
      </c>
      <c r="D18" s="243">
        <v>1570535854.51</v>
      </c>
      <c r="E18" s="244">
        <f t="shared" si="0"/>
        <v>1572740530.5999999</v>
      </c>
      <c r="F18" s="243">
        <v>1653600.2</v>
      </c>
      <c r="G18" s="243">
        <v>1393123290.8299999</v>
      </c>
      <c r="H18" s="245">
        <f t="shared" si="1"/>
        <v>1394776891.03</v>
      </c>
    </row>
    <row r="19" spans="1:8">
      <c r="A19" s="188" t="s">
        <v>16</v>
      </c>
      <c r="B19" s="184" t="s">
        <v>37</v>
      </c>
      <c r="C19" s="243">
        <v>789509.35</v>
      </c>
      <c r="D19" s="243">
        <v>1584546543.72</v>
      </c>
      <c r="E19" s="244">
        <f t="shared" si="0"/>
        <v>1585336053.0699999</v>
      </c>
      <c r="F19" s="243">
        <v>41524</v>
      </c>
      <c r="G19" s="243">
        <v>1335830358.47</v>
      </c>
      <c r="H19" s="245">
        <f t="shared" si="1"/>
        <v>1335871882.47</v>
      </c>
    </row>
    <row r="20" spans="1:8">
      <c r="A20" s="188" t="s">
        <v>17</v>
      </c>
      <c r="B20" s="184" t="s">
        <v>38</v>
      </c>
      <c r="C20" s="243">
        <v>0</v>
      </c>
      <c r="D20" s="243">
        <v>0</v>
      </c>
      <c r="E20" s="244">
        <f t="shared" si="0"/>
        <v>0</v>
      </c>
      <c r="F20" s="243">
        <v>0</v>
      </c>
      <c r="G20" s="243">
        <v>0</v>
      </c>
      <c r="H20" s="245">
        <f t="shared" si="1"/>
        <v>0</v>
      </c>
    </row>
    <row r="21" spans="1:8">
      <c r="A21" s="188" t="s">
        <v>18</v>
      </c>
      <c r="B21" s="184" t="s">
        <v>39</v>
      </c>
      <c r="C21" s="243">
        <v>1549510.67</v>
      </c>
      <c r="D21" s="243">
        <v>927791646.27999997</v>
      </c>
      <c r="E21" s="244">
        <f t="shared" si="0"/>
        <v>929341156.94999993</v>
      </c>
      <c r="F21" s="243">
        <v>282219.90000000002</v>
      </c>
      <c r="G21" s="243">
        <v>902938435.60000002</v>
      </c>
      <c r="H21" s="245">
        <f t="shared" si="1"/>
        <v>903220655.5</v>
      </c>
    </row>
    <row r="22" spans="1:8">
      <c r="A22" s="188" t="s">
        <v>19</v>
      </c>
      <c r="B22" s="184" t="s">
        <v>40</v>
      </c>
      <c r="C22" s="243">
        <v>602940.04</v>
      </c>
      <c r="D22" s="243">
        <v>238514638.5</v>
      </c>
      <c r="E22" s="244">
        <f t="shared" si="0"/>
        <v>239117578.53999999</v>
      </c>
      <c r="F22" s="243">
        <v>628771.94999999995</v>
      </c>
      <c r="G22" s="243">
        <v>348853366.68000001</v>
      </c>
      <c r="H22" s="245">
        <f t="shared" si="1"/>
        <v>349482138.63</v>
      </c>
    </row>
    <row r="23" spans="1:8">
      <c r="A23" s="188">
        <v>5.4</v>
      </c>
      <c r="B23" s="183" t="s">
        <v>171</v>
      </c>
      <c r="C23" s="243">
        <v>6802564.29</v>
      </c>
      <c r="D23" s="243">
        <v>349344793.63</v>
      </c>
      <c r="E23" s="244">
        <f t="shared" si="0"/>
        <v>356147357.92000002</v>
      </c>
      <c r="F23" s="243">
        <v>5311928.7</v>
      </c>
      <c r="G23" s="243">
        <v>491269044.66000003</v>
      </c>
      <c r="H23" s="245">
        <f t="shared" si="1"/>
        <v>496580973.36000001</v>
      </c>
    </row>
    <row r="24" spans="1:8">
      <c r="A24" s="188">
        <v>5.5</v>
      </c>
      <c r="B24" s="183" t="s">
        <v>172</v>
      </c>
      <c r="C24" s="243">
        <v>166276.67000000001</v>
      </c>
      <c r="D24" s="243">
        <v>349758683.55000001</v>
      </c>
      <c r="E24" s="244">
        <f t="shared" si="0"/>
        <v>349924960.22000003</v>
      </c>
      <c r="F24" s="243">
        <v>400035</v>
      </c>
      <c r="G24" s="243">
        <v>252290112.65000001</v>
      </c>
      <c r="H24" s="245">
        <f t="shared" si="1"/>
        <v>252690147.65000001</v>
      </c>
    </row>
    <row r="25" spans="1:8">
      <c r="A25" s="188">
        <v>5.6</v>
      </c>
      <c r="B25" s="183" t="s">
        <v>173</v>
      </c>
      <c r="C25" s="243">
        <v>0</v>
      </c>
      <c r="D25" s="243">
        <v>156195035.87</v>
      </c>
      <c r="E25" s="244">
        <f t="shared" si="0"/>
        <v>156195035.87</v>
      </c>
      <c r="F25" s="243">
        <v>0</v>
      </c>
      <c r="G25" s="243">
        <v>94406209.939999998</v>
      </c>
      <c r="H25" s="245">
        <f t="shared" si="1"/>
        <v>94406209.939999998</v>
      </c>
    </row>
    <row r="26" spans="1:8">
      <c r="A26" s="188">
        <v>5.7</v>
      </c>
      <c r="B26" s="183" t="s">
        <v>40</v>
      </c>
      <c r="C26" s="243">
        <v>0</v>
      </c>
      <c r="D26" s="243">
        <v>23395048.350000001</v>
      </c>
      <c r="E26" s="244">
        <f t="shared" si="0"/>
        <v>23395048.350000001</v>
      </c>
      <c r="F26" s="243">
        <v>8200.57</v>
      </c>
      <c r="G26" s="243">
        <v>13541336.199999999</v>
      </c>
      <c r="H26" s="245">
        <f t="shared" si="1"/>
        <v>13549536.77</v>
      </c>
    </row>
    <row r="27" spans="1:8">
      <c r="A27" s="188">
        <v>6</v>
      </c>
      <c r="B27" s="224" t="s">
        <v>622</v>
      </c>
      <c r="C27" s="243">
        <v>111650195.02999999</v>
      </c>
      <c r="D27" s="243">
        <v>186132552.31</v>
      </c>
      <c r="E27" s="244">
        <f t="shared" si="0"/>
        <v>297782747.33999997</v>
      </c>
      <c r="F27" s="243">
        <v>121406611.41000001</v>
      </c>
      <c r="G27" s="243">
        <v>150526921.21000001</v>
      </c>
      <c r="H27" s="245">
        <f t="shared" si="1"/>
        <v>271933532.62</v>
      </c>
    </row>
    <row r="28" spans="1:8">
      <c r="A28" s="188">
        <v>7</v>
      </c>
      <c r="B28" s="224" t="s">
        <v>623</v>
      </c>
      <c r="C28" s="243">
        <v>223179672.36000001</v>
      </c>
      <c r="D28" s="243">
        <v>95853452.620000005</v>
      </c>
      <c r="E28" s="244">
        <f t="shared" si="0"/>
        <v>319033124.98000002</v>
      </c>
      <c r="F28" s="243">
        <v>241425998.10999998</v>
      </c>
      <c r="G28" s="243">
        <v>113103502.73999999</v>
      </c>
      <c r="H28" s="245">
        <f t="shared" si="1"/>
        <v>354529500.84999996</v>
      </c>
    </row>
    <row r="29" spans="1:8">
      <c r="A29" s="188">
        <v>8</v>
      </c>
      <c r="B29" s="224" t="s">
        <v>181</v>
      </c>
      <c r="C29" s="243">
        <v>0</v>
      </c>
      <c r="D29" s="243">
        <v>1770252.39</v>
      </c>
      <c r="E29" s="244">
        <f t="shared" si="0"/>
        <v>1770252.39</v>
      </c>
      <c r="F29" s="243">
        <v>0</v>
      </c>
      <c r="G29" s="243">
        <v>715632</v>
      </c>
      <c r="H29" s="245">
        <f t="shared" si="1"/>
        <v>715632</v>
      </c>
    </row>
    <row r="30" spans="1:8">
      <c r="A30" s="188">
        <v>9</v>
      </c>
      <c r="B30" s="225" t="s">
        <v>198</v>
      </c>
      <c r="C30" s="243">
        <v>54382000</v>
      </c>
      <c r="D30" s="243">
        <v>54442496.136762008</v>
      </c>
      <c r="E30" s="244">
        <f t="shared" si="0"/>
        <v>108824496.13676201</v>
      </c>
      <c r="F30" s="243">
        <f>F31+F32+F33+F34+F35+F36+F37</f>
        <v>30218000</v>
      </c>
      <c r="G30" s="243">
        <f>G31+G32+G33+G34+G35+G36+G37</f>
        <v>29817999.999999996</v>
      </c>
      <c r="H30" s="245">
        <f t="shared" si="1"/>
        <v>60036000</v>
      </c>
    </row>
    <row r="31" spans="1:8">
      <c r="A31" s="188">
        <v>9.1</v>
      </c>
      <c r="B31" s="185" t="s">
        <v>188</v>
      </c>
      <c r="C31" s="243">
        <v>0</v>
      </c>
      <c r="D31" s="243">
        <v>54442496.136762008</v>
      </c>
      <c r="E31" s="244">
        <f t="shared" si="0"/>
        <v>54442496.136762008</v>
      </c>
      <c r="F31" s="243">
        <v>0</v>
      </c>
      <c r="G31" s="243">
        <v>29817999.999999996</v>
      </c>
      <c r="H31" s="245">
        <f t="shared" si="1"/>
        <v>29817999.999999996</v>
      </c>
    </row>
    <row r="32" spans="1:8">
      <c r="A32" s="188">
        <v>9.1999999999999993</v>
      </c>
      <c r="B32" s="185" t="s">
        <v>189</v>
      </c>
      <c r="C32" s="243">
        <v>54382000</v>
      </c>
      <c r="D32" s="243">
        <v>0</v>
      </c>
      <c r="E32" s="244">
        <f t="shared" si="0"/>
        <v>54382000</v>
      </c>
      <c r="F32" s="243">
        <v>30218000</v>
      </c>
      <c r="G32" s="243">
        <v>0</v>
      </c>
      <c r="H32" s="245">
        <f t="shared" si="1"/>
        <v>30218000</v>
      </c>
    </row>
    <row r="33" spans="1:8">
      <c r="A33" s="188">
        <v>9.3000000000000007</v>
      </c>
      <c r="B33" s="185" t="s">
        <v>185</v>
      </c>
      <c r="C33" s="243">
        <v>0</v>
      </c>
      <c r="D33" s="243">
        <v>0</v>
      </c>
      <c r="E33" s="244">
        <f t="shared" si="0"/>
        <v>0</v>
      </c>
      <c r="F33" s="243">
        <v>0</v>
      </c>
      <c r="G33" s="243">
        <v>0</v>
      </c>
      <c r="H33" s="245">
        <f t="shared" si="1"/>
        <v>0</v>
      </c>
    </row>
    <row r="34" spans="1:8">
      <c r="A34" s="188">
        <v>9.4</v>
      </c>
      <c r="B34" s="185" t="s">
        <v>186</v>
      </c>
      <c r="C34" s="243">
        <v>0</v>
      </c>
      <c r="D34" s="243">
        <v>0</v>
      </c>
      <c r="E34" s="244">
        <f t="shared" si="0"/>
        <v>0</v>
      </c>
      <c r="F34" s="243">
        <v>0</v>
      </c>
      <c r="G34" s="243">
        <v>0</v>
      </c>
      <c r="H34" s="245">
        <f t="shared" si="1"/>
        <v>0</v>
      </c>
    </row>
    <row r="35" spans="1:8">
      <c r="A35" s="188">
        <v>9.5</v>
      </c>
      <c r="B35" s="185" t="s">
        <v>187</v>
      </c>
      <c r="C35" s="243">
        <v>0</v>
      </c>
      <c r="D35" s="243">
        <v>0</v>
      </c>
      <c r="E35" s="244">
        <f t="shared" si="0"/>
        <v>0</v>
      </c>
      <c r="F35" s="243">
        <v>0</v>
      </c>
      <c r="G35" s="243">
        <v>0</v>
      </c>
      <c r="H35" s="245">
        <f t="shared" si="1"/>
        <v>0</v>
      </c>
    </row>
    <row r="36" spans="1:8">
      <c r="A36" s="188">
        <v>9.6</v>
      </c>
      <c r="B36" s="185" t="s">
        <v>190</v>
      </c>
      <c r="C36" s="243">
        <v>0</v>
      </c>
      <c r="D36" s="243">
        <v>0</v>
      </c>
      <c r="E36" s="244">
        <f t="shared" si="0"/>
        <v>0</v>
      </c>
      <c r="F36" s="243">
        <v>0</v>
      </c>
      <c r="G36" s="243">
        <v>0</v>
      </c>
      <c r="H36" s="245">
        <f t="shared" si="1"/>
        <v>0</v>
      </c>
    </row>
    <row r="37" spans="1:8">
      <c r="A37" s="188">
        <v>9.6999999999999993</v>
      </c>
      <c r="B37" s="185" t="s">
        <v>191</v>
      </c>
      <c r="C37" s="243">
        <v>0</v>
      </c>
      <c r="D37" s="243">
        <v>0</v>
      </c>
      <c r="E37" s="244">
        <f t="shared" si="0"/>
        <v>0</v>
      </c>
      <c r="F37" s="243">
        <v>0</v>
      </c>
      <c r="G37" s="243">
        <v>0</v>
      </c>
      <c r="H37" s="245">
        <f t="shared" si="1"/>
        <v>0</v>
      </c>
    </row>
    <row r="38" spans="1:8">
      <c r="A38" s="188">
        <v>10</v>
      </c>
      <c r="B38" s="182" t="s">
        <v>194</v>
      </c>
      <c r="C38" s="243">
        <v>91129368.999361038</v>
      </c>
      <c r="D38" s="243">
        <v>9330027.90732342</v>
      </c>
      <c r="E38" s="244">
        <f t="shared" si="0"/>
        <v>100459396.90668446</v>
      </c>
      <c r="F38" s="243">
        <f>F41+F42</f>
        <v>85697025.689999819</v>
      </c>
      <c r="G38" s="243">
        <f>G41+G42</f>
        <v>12496579.747165997</v>
      </c>
      <c r="H38" s="245">
        <f t="shared" si="1"/>
        <v>98193605.437165812</v>
      </c>
    </row>
    <row r="39" spans="1:8">
      <c r="A39" s="188">
        <v>10.1</v>
      </c>
      <c r="B39" s="185" t="s">
        <v>195</v>
      </c>
      <c r="C39" s="243">
        <v>1395493.1100000008</v>
      </c>
      <c r="D39" s="243">
        <v>1586.7142819999999</v>
      </c>
      <c r="E39" s="244">
        <f t="shared" si="0"/>
        <v>1397079.8242820008</v>
      </c>
      <c r="F39" s="243">
        <v>1877729.3800000011</v>
      </c>
      <c r="G39" s="243">
        <v>95335.971374000015</v>
      </c>
      <c r="H39" s="245">
        <f t="shared" si="1"/>
        <v>1973065.351374001</v>
      </c>
    </row>
    <row r="40" spans="1:8">
      <c r="A40" s="188">
        <v>10.199999999999999</v>
      </c>
      <c r="B40" s="185" t="s">
        <v>196</v>
      </c>
      <c r="C40" s="243">
        <v>192459.87382699997</v>
      </c>
      <c r="D40" s="243">
        <v>59.136113999999999</v>
      </c>
      <c r="E40" s="244">
        <f t="shared" si="0"/>
        <v>192519.00994099997</v>
      </c>
      <c r="F40" s="243">
        <v>277703.90099999995</v>
      </c>
      <c r="G40" s="243">
        <v>144.44900000000001</v>
      </c>
      <c r="H40" s="245">
        <f t="shared" si="1"/>
        <v>277848.34999999998</v>
      </c>
    </row>
    <row r="41" spans="1:8">
      <c r="A41" s="188">
        <v>10.3</v>
      </c>
      <c r="B41" s="185" t="s">
        <v>199</v>
      </c>
      <c r="C41" s="243">
        <v>64574806.843826927</v>
      </c>
      <c r="D41" s="243">
        <v>6816140.0769270007</v>
      </c>
      <c r="E41" s="244">
        <f t="shared" si="0"/>
        <v>71390946.920753926</v>
      </c>
      <c r="F41" s="243">
        <v>58432879.229999982</v>
      </c>
      <c r="G41" s="243">
        <v>6657274.3758660005</v>
      </c>
      <c r="H41" s="245">
        <f t="shared" si="1"/>
        <v>65090153.605865985</v>
      </c>
    </row>
    <row r="42" spans="1:8" ht="26.4">
      <c r="A42" s="188">
        <v>10.4</v>
      </c>
      <c r="B42" s="185" t="s">
        <v>200</v>
      </c>
      <c r="C42" s="243">
        <v>26554562.155534104</v>
      </c>
      <c r="D42" s="243">
        <v>2513887.8303964189</v>
      </c>
      <c r="E42" s="244">
        <f t="shared" si="0"/>
        <v>29068449.985930521</v>
      </c>
      <c r="F42" s="243">
        <v>27264146.459999844</v>
      </c>
      <c r="G42" s="243">
        <v>5839305.371299996</v>
      </c>
      <c r="H42" s="245">
        <f t="shared" si="1"/>
        <v>33103451.831299841</v>
      </c>
    </row>
    <row r="43" spans="1:8" ht="13.8" thickBot="1">
      <c r="A43" s="188">
        <v>11</v>
      </c>
      <c r="B43" s="101" t="s">
        <v>197</v>
      </c>
      <c r="C43" s="243">
        <v>0</v>
      </c>
      <c r="D43" s="243">
        <v>0</v>
      </c>
      <c r="E43" s="244">
        <f t="shared" si="0"/>
        <v>0</v>
      </c>
      <c r="F43" s="243">
        <v>0</v>
      </c>
      <c r="G43" s="243">
        <v>0</v>
      </c>
      <c r="H43" s="245">
        <f t="shared" si="1"/>
        <v>0</v>
      </c>
    </row>
    <row r="44" spans="1:8">
      <c r="C44" s="247"/>
      <c r="D44" s="247"/>
      <c r="E44" s="247"/>
      <c r="F44" s="247"/>
      <c r="G44" s="247"/>
      <c r="H44" s="247"/>
    </row>
    <row r="45" spans="1:8">
      <c r="C45" s="247"/>
      <c r="D45" s="247"/>
      <c r="E45" s="247"/>
      <c r="F45" s="247"/>
      <c r="G45" s="247"/>
      <c r="H45" s="247"/>
    </row>
    <row r="46" spans="1:8">
      <c r="C46" s="247"/>
      <c r="D46" s="247"/>
      <c r="E46" s="247"/>
      <c r="F46" s="247"/>
      <c r="G46" s="247"/>
      <c r="H46" s="247"/>
    </row>
    <row r="47" spans="1:8">
      <c r="C47" s="247"/>
      <c r="D47" s="247"/>
      <c r="E47" s="247"/>
      <c r="F47" s="247"/>
      <c r="G47" s="247"/>
      <c r="H47" s="24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A3" sqref="A3"/>
    </sheetView>
  </sheetViews>
  <sheetFormatPr defaultColWidth="9.33203125" defaultRowHeight="13.2"/>
  <cols>
    <col min="1" max="1" width="9.5546875" style="4" bestFit="1" customWidth="1"/>
    <col min="2" max="2" width="93.5546875" style="4" customWidth="1"/>
    <col min="3" max="3" width="13.5546875" style="4" bestFit="1" customWidth="1"/>
    <col min="4" max="7" width="14.88671875" style="4" bestFit="1" customWidth="1"/>
    <col min="8" max="11" width="9.6640625" style="4" customWidth="1"/>
    <col min="12" max="16384" width="9.33203125" style="4"/>
  </cols>
  <sheetData>
    <row r="1" spans="1:7">
      <c r="A1" s="2" t="s">
        <v>30</v>
      </c>
      <c r="B1" s="3" t="str">
        <f>'Info '!C2</f>
        <v>JSC Basisbank</v>
      </c>
      <c r="C1" s="3"/>
    </row>
    <row r="2" spans="1:7">
      <c r="A2" s="2" t="s">
        <v>31</v>
      </c>
      <c r="B2" s="169">
        <f>'1. key ratios '!B2</f>
        <v>46112</v>
      </c>
      <c r="C2" s="3"/>
    </row>
    <row r="3" spans="1:7">
      <c r="A3" s="2"/>
      <c r="B3" s="3"/>
      <c r="C3" s="3"/>
    </row>
    <row r="4" spans="1:7" ht="15" customHeight="1" thickBot="1">
      <c r="A4" s="4" t="s">
        <v>96</v>
      </c>
      <c r="B4" s="78" t="s">
        <v>174</v>
      </c>
      <c r="C4" s="249" t="s">
        <v>35</v>
      </c>
    </row>
    <row r="5" spans="1:7" ht="15" customHeight="1">
      <c r="A5" s="117" t="s">
        <v>6</v>
      </c>
      <c r="B5" s="118"/>
      <c r="C5" s="248" t="str">
        <f>INT((MONTH($B$2))/3)&amp;"Q"&amp;"-"&amp;YEAR($B$2)</f>
        <v>1Q-2026</v>
      </c>
      <c r="D5" s="248" t="str">
        <f>IF(INT(MONTH($B$2))=3, "4"&amp;"Q"&amp;"-"&amp;YEAR($B$2)-1, IF(INT(MONTH($B$2))=6, "1"&amp;"Q"&amp;"-"&amp;YEAR($B$2), IF(INT(MONTH($B$2))=9, "2"&amp;"Q"&amp;"-"&amp;YEAR($B$2),IF(INT(MONTH($B$2))=12, "3"&amp;"Q"&amp;"-"&amp;YEAR($B$2), 0))))</f>
        <v>4Q-2025</v>
      </c>
      <c r="E5" s="248" t="str">
        <f>IF(INT(MONTH($B$2))=3, "3"&amp;"Q"&amp;"-"&amp;YEAR($B$2)-1, IF(INT(MONTH($B$2))=6, "4"&amp;"Q"&amp;"-"&amp;YEAR($B$2)-1, IF(INT(MONTH($B$2))=9, "1"&amp;"Q"&amp;"-"&amp;YEAR($B$2),IF(INT(MONTH($B$2))=12, "2"&amp;"Q"&amp;"-"&amp;YEAR($B$2), 0))))</f>
        <v>3Q-2025</v>
      </c>
      <c r="F5" s="248" t="str">
        <f>IF(INT(MONTH($B$2))=3, "2"&amp;"Q"&amp;"-"&amp;YEAR($B$2)-1, IF(INT(MONTH($B$2))=6, "3"&amp;"Q"&amp;"-"&amp;YEAR($B$2)-1, IF(INT(MONTH($B$2))=9, "4"&amp;"Q"&amp;"-"&amp;YEAR($B$2)-1,IF(INT(MONTH($B$2))=12, "1"&amp;"Q"&amp;"-"&amp;YEAR($B$2), 0))))</f>
        <v>2Q-2025</v>
      </c>
      <c r="G5" s="248" t="str">
        <f>IF(INT(MONTH($B$2))=3, "1"&amp;"Q"&amp;"-"&amp;YEAR($B$2)-1, IF(INT(MONTH($B$2))=6, "2"&amp;"Q"&amp;"-"&amp;YEAR($B$2)-1, IF(INT(MONTH($B$2))=9, "3"&amp;"Q"&amp;"-"&amp;YEAR($B$2)-1,IF(INT(MONTH($B$2))=12, "4"&amp;"Q"&amp;"-"&amp;YEAR($B$2)-1, 0))))</f>
        <v>1Q-2025</v>
      </c>
    </row>
    <row r="6" spans="1:7" ht="15" customHeight="1">
      <c r="A6" s="21">
        <v>1</v>
      </c>
      <c r="B6" s="157" t="s">
        <v>178</v>
      </c>
      <c r="C6" s="250">
        <f>C7+C9+C10</f>
        <v>3699777314.5399961</v>
      </c>
      <c r="D6" s="251">
        <f>D7+D9+D10</f>
        <v>3671542305</v>
      </c>
      <c r="E6" s="252">
        <f t="shared" ref="E6:G6" si="0">E7+E9+E10</f>
        <v>3551617466</v>
      </c>
      <c r="F6" s="253">
        <f t="shared" si="0"/>
        <v>3513208227</v>
      </c>
      <c r="G6" s="254">
        <f t="shared" si="0"/>
        <v>3352434036</v>
      </c>
    </row>
    <row r="7" spans="1:7" ht="15" customHeight="1">
      <c r="A7" s="21">
        <v>1.1000000000000001</v>
      </c>
      <c r="B7" s="157" t="s">
        <v>740</v>
      </c>
      <c r="C7" s="255">
        <v>3394604232.5996141</v>
      </c>
      <c r="D7" s="256">
        <v>3356785278</v>
      </c>
      <c r="E7" s="257">
        <v>3231037552</v>
      </c>
      <c r="F7" s="257">
        <v>3194333463</v>
      </c>
      <c r="G7" s="258">
        <v>3061733795</v>
      </c>
    </row>
    <row r="8" spans="1:7">
      <c r="A8" s="21" t="s">
        <v>14</v>
      </c>
      <c r="B8" s="157" t="s">
        <v>95</v>
      </c>
      <c r="C8" s="255">
        <v>24000000</v>
      </c>
      <c r="D8" s="256">
        <v>24000000</v>
      </c>
      <c r="E8" s="257">
        <v>24000000</v>
      </c>
      <c r="F8" s="257">
        <v>24000000</v>
      </c>
      <c r="G8" s="258">
        <v>24000000</v>
      </c>
    </row>
    <row r="9" spans="1:7" ht="15" customHeight="1">
      <c r="A9" s="21">
        <v>1.2</v>
      </c>
      <c r="B9" s="158" t="s">
        <v>94</v>
      </c>
      <c r="C9" s="255">
        <v>303617683.00124079</v>
      </c>
      <c r="D9" s="256">
        <v>314475446</v>
      </c>
      <c r="E9" s="257">
        <v>319411261</v>
      </c>
      <c r="F9" s="257">
        <v>317902592</v>
      </c>
      <c r="G9" s="258">
        <v>289829105</v>
      </c>
    </row>
    <row r="10" spans="1:7" ht="15" customHeight="1">
      <c r="A10" s="21">
        <v>1.3</v>
      </c>
      <c r="B10" s="157" t="s">
        <v>28</v>
      </c>
      <c r="C10" s="255">
        <v>1555398.9391412518</v>
      </c>
      <c r="D10" s="256">
        <v>281581</v>
      </c>
      <c r="E10" s="257">
        <v>1168653</v>
      </c>
      <c r="F10" s="257">
        <v>972172</v>
      </c>
      <c r="G10" s="258">
        <v>871136</v>
      </c>
    </row>
    <row r="11" spans="1:7" ht="15" customHeight="1">
      <c r="A11" s="21">
        <v>2</v>
      </c>
      <c r="B11" s="157" t="s">
        <v>175</v>
      </c>
      <c r="C11" s="255">
        <v>7491739.7908360697</v>
      </c>
      <c r="D11" s="256">
        <v>12561274</v>
      </c>
      <c r="E11" s="257">
        <v>2415407</v>
      </c>
      <c r="F11" s="257">
        <v>3687507</v>
      </c>
      <c r="G11" s="258">
        <v>423570</v>
      </c>
    </row>
    <row r="12" spans="1:7" ht="15" customHeight="1">
      <c r="A12" s="21">
        <v>3</v>
      </c>
      <c r="B12" s="157" t="s">
        <v>176</v>
      </c>
      <c r="C12" s="255">
        <v>356278518.61875004</v>
      </c>
      <c r="D12" s="256">
        <v>356278519</v>
      </c>
      <c r="E12" s="257">
        <v>303739914</v>
      </c>
      <c r="F12" s="257">
        <v>303739914</v>
      </c>
      <c r="G12" s="258">
        <v>303985205</v>
      </c>
    </row>
    <row r="13" spans="1:7" ht="15" customHeight="1" thickBot="1">
      <c r="A13" s="23">
        <v>4</v>
      </c>
      <c r="B13" s="24" t="s">
        <v>177</v>
      </c>
      <c r="C13" s="259">
        <f>C6+C11+C12</f>
        <v>4063547572.9495821</v>
      </c>
      <c r="D13" s="260">
        <f>D6+D11+D12</f>
        <v>4040382098</v>
      </c>
      <c r="E13" s="261">
        <f t="shared" ref="E13:G13" si="1">E6+E11+E12</f>
        <v>3857772787</v>
      </c>
      <c r="F13" s="262">
        <f t="shared" si="1"/>
        <v>3820635648</v>
      </c>
      <c r="G13" s="263">
        <f t="shared" si="1"/>
        <v>3656842811</v>
      </c>
    </row>
    <row r="14" spans="1:7">
      <c r="B14" s="27"/>
    </row>
    <row r="15" spans="1:7">
      <c r="B15" s="27"/>
      <c r="D15" s="264"/>
      <c r="E15" s="264"/>
      <c r="F15" s="264"/>
      <c r="G15" s="264"/>
    </row>
    <row r="16" spans="1:7">
      <c r="B16" s="27"/>
      <c r="D16" s="265"/>
      <c r="E16" s="265"/>
      <c r="F16" s="265"/>
      <c r="G16" s="265"/>
    </row>
    <row r="17" s="4" customFormat="1"/>
    <row r="18" s="4" customFormat="1"/>
    <row r="19" s="4" customFormat="1"/>
    <row r="20" s="4" customFormat="1"/>
    <row r="21" s="4" customFormat="1"/>
    <row r="22" s="4" customFormat="1"/>
    <row r="23" s="4" customFormat="1"/>
    <row r="24" s="4" customFormat="1"/>
    <row r="25" s="4" customFormat="1"/>
    <row r="26" s="4" customFormat="1"/>
    <row r="27" s="4" customFormat="1"/>
    <row r="28" s="4" customFormat="1"/>
    <row r="29" s="4" customFormat="1"/>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26"/>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A3" sqref="A3"/>
    </sheetView>
  </sheetViews>
  <sheetFormatPr defaultColWidth="9.33203125" defaultRowHeight="13.2"/>
  <cols>
    <col min="1" max="1" width="9.5546875" style="4" bestFit="1" customWidth="1"/>
    <col min="2" max="2" width="65.5546875" style="4" customWidth="1"/>
    <col min="3" max="3" width="39.44140625" style="4" bestFit="1" customWidth="1"/>
    <col min="4" max="16384" width="9.33203125" style="4"/>
  </cols>
  <sheetData>
    <row r="1" spans="1:3">
      <c r="A1" s="2" t="s">
        <v>30</v>
      </c>
      <c r="B1" s="3" t="str">
        <f>'Info '!C2</f>
        <v>JSC Basisbank</v>
      </c>
    </row>
    <row r="2" spans="1:3">
      <c r="A2" s="2" t="s">
        <v>31</v>
      </c>
      <c r="B2" s="169">
        <f>'1. key ratios '!B2</f>
        <v>46112</v>
      </c>
    </row>
    <row r="4" spans="1:3" ht="28.2" customHeight="1" thickBot="1">
      <c r="A4" s="28" t="s">
        <v>41</v>
      </c>
      <c r="B4" s="29" t="s">
        <v>151</v>
      </c>
      <c r="C4" s="30"/>
    </row>
    <row r="5" spans="1:3">
      <c r="A5" s="31"/>
      <c r="B5" s="162" t="s">
        <v>42</v>
      </c>
      <c r="C5" s="163" t="s">
        <v>335</v>
      </c>
    </row>
    <row r="6" spans="1:3">
      <c r="A6" s="32">
        <v>1</v>
      </c>
      <c r="B6" s="33" t="s">
        <v>750</v>
      </c>
      <c r="C6" s="34" t="s">
        <v>751</v>
      </c>
    </row>
    <row r="7" spans="1:3">
      <c r="A7" s="32">
        <v>2</v>
      </c>
      <c r="B7" s="33" t="s">
        <v>752</v>
      </c>
      <c r="C7" s="34" t="s">
        <v>753</v>
      </c>
    </row>
    <row r="8" spans="1:3">
      <c r="A8" s="32">
        <v>3</v>
      </c>
      <c r="B8" s="33" t="s">
        <v>754</v>
      </c>
      <c r="C8" s="34" t="s">
        <v>755</v>
      </c>
    </row>
    <row r="9" spans="1:3">
      <c r="A9" s="32">
        <v>4</v>
      </c>
      <c r="B9" s="33" t="s">
        <v>756</v>
      </c>
      <c r="C9" s="34" t="s">
        <v>753</v>
      </c>
    </row>
    <row r="10" spans="1:3">
      <c r="A10" s="32">
        <v>5</v>
      </c>
      <c r="B10" s="33" t="s">
        <v>757</v>
      </c>
      <c r="C10" s="34" t="s">
        <v>755</v>
      </c>
    </row>
    <row r="11" spans="1:3">
      <c r="A11" s="32"/>
      <c r="B11" s="164"/>
      <c r="C11" s="165"/>
    </row>
    <row r="12" spans="1:3">
      <c r="A12" s="32"/>
      <c r="B12" s="103" t="s">
        <v>43</v>
      </c>
      <c r="C12" s="166" t="s">
        <v>336</v>
      </c>
    </row>
    <row r="13" spans="1:3">
      <c r="A13" s="32">
        <v>1</v>
      </c>
      <c r="B13" s="33" t="s">
        <v>758</v>
      </c>
      <c r="C13" s="36" t="s">
        <v>759</v>
      </c>
    </row>
    <row r="14" spans="1:3">
      <c r="A14" s="32">
        <v>2</v>
      </c>
      <c r="B14" s="33" t="s">
        <v>760</v>
      </c>
      <c r="C14" s="36" t="s">
        <v>761</v>
      </c>
    </row>
    <row r="15" spans="1:3">
      <c r="A15" s="32">
        <v>3</v>
      </c>
      <c r="B15" s="33" t="s">
        <v>762</v>
      </c>
      <c r="C15" s="36" t="s">
        <v>763</v>
      </c>
    </row>
    <row r="16" spans="1:3">
      <c r="A16" s="32">
        <v>4</v>
      </c>
      <c r="B16" s="33" t="s">
        <v>764</v>
      </c>
      <c r="C16" s="36" t="s">
        <v>765</v>
      </c>
    </row>
    <row r="17" spans="1:3">
      <c r="A17" s="32">
        <v>5</v>
      </c>
      <c r="B17" s="33" t="s">
        <v>766</v>
      </c>
      <c r="C17" s="36" t="s">
        <v>767</v>
      </c>
    </row>
    <row r="18" spans="1:3">
      <c r="A18" s="32">
        <v>6</v>
      </c>
      <c r="B18" s="33" t="s">
        <v>768</v>
      </c>
      <c r="C18" s="36" t="s">
        <v>769</v>
      </c>
    </row>
    <row r="19" spans="1:3">
      <c r="A19" s="32">
        <v>7</v>
      </c>
      <c r="B19" s="33" t="s">
        <v>770</v>
      </c>
      <c r="C19" s="36" t="s">
        <v>771</v>
      </c>
    </row>
    <row r="20" spans="1:3" ht="15.75" customHeight="1">
      <c r="A20" s="32"/>
      <c r="B20" s="33"/>
      <c r="C20" s="37"/>
    </row>
    <row r="21" spans="1:3" ht="30" customHeight="1">
      <c r="A21" s="32"/>
      <c r="B21" s="729" t="s">
        <v>44</v>
      </c>
      <c r="C21" s="730"/>
    </row>
    <row r="22" spans="1:3">
      <c r="A22" s="32">
        <v>1</v>
      </c>
      <c r="B22" s="33" t="s">
        <v>747</v>
      </c>
      <c r="C22" s="297">
        <v>0.91693999999999998</v>
      </c>
    </row>
    <row r="23" spans="1:3" ht="15.75" customHeight="1">
      <c r="A23" s="32">
        <v>2</v>
      </c>
      <c r="B23" s="33" t="s">
        <v>748</v>
      </c>
      <c r="C23" s="297">
        <v>6.1310000000000003E-2</v>
      </c>
    </row>
    <row r="24" spans="1:3" ht="29.25" customHeight="1">
      <c r="A24" s="32"/>
      <c r="B24" s="729" t="s">
        <v>45</v>
      </c>
      <c r="C24" s="730"/>
    </row>
    <row r="25" spans="1:3" ht="39.6">
      <c r="A25" s="32">
        <v>1</v>
      </c>
      <c r="B25" s="33" t="s">
        <v>749</v>
      </c>
      <c r="C25" s="298">
        <v>0.46764</v>
      </c>
    </row>
    <row r="26" spans="1:3" ht="13.8" thickBot="1">
      <c r="A26" s="38">
        <v>2</v>
      </c>
      <c r="B26" s="39" t="s">
        <v>748</v>
      </c>
      <c r="C26" s="299">
        <v>0.51061000000000001</v>
      </c>
    </row>
  </sheetData>
  <mergeCells count="2">
    <mergeCell ref="B24:C24"/>
    <mergeCell ref="B21:C21"/>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E53"/>
  <sheetViews>
    <sheetView zoomScale="80" zoomScaleNormal="80" workbookViewId="0">
      <pane xSplit="1" ySplit="5" topLeftCell="B10" activePane="bottomRight" state="frozen"/>
      <selection activeCell="B19" sqref="B19"/>
      <selection pane="topRight" activeCell="B19" sqref="B19"/>
      <selection pane="bottomLeft" activeCell="B19" sqref="B19"/>
      <selection pane="bottomRight" activeCell="E40" sqref="E40"/>
    </sheetView>
  </sheetViews>
  <sheetFormatPr defaultColWidth="9.33203125" defaultRowHeight="13.2"/>
  <cols>
    <col min="1" max="1" width="9.5546875" style="4" bestFit="1" customWidth="1"/>
    <col min="2" max="2" width="54.33203125" style="4" customWidth="1"/>
    <col min="3" max="3" width="28" style="4" customWidth="1"/>
    <col min="4" max="4" width="22.44140625" style="4" customWidth="1"/>
    <col min="5" max="5" width="22.33203125" style="4" customWidth="1"/>
    <col min="6" max="6" width="12" style="4" bestFit="1" customWidth="1"/>
    <col min="7" max="7" width="12.5546875" style="4" bestFit="1" customWidth="1"/>
    <col min="8" max="16384" width="9.33203125" style="4"/>
  </cols>
  <sheetData>
    <row r="1" spans="1:5">
      <c r="A1" s="26" t="s">
        <v>30</v>
      </c>
      <c r="B1" s="3" t="str">
        <f>'Info '!C2</f>
        <v>JSC Basisbank</v>
      </c>
    </row>
    <row r="2" spans="1:5" s="2" customFormat="1" ht="15.75" customHeight="1">
      <c r="A2" s="26" t="s">
        <v>31</v>
      </c>
      <c r="B2" s="169">
        <f>'1. key ratios '!B2</f>
        <v>46112</v>
      </c>
    </row>
    <row r="3" spans="1:5" s="2" customFormat="1" ht="15.75" customHeight="1">
      <c r="A3" s="26"/>
    </row>
    <row r="4" spans="1:5" s="2" customFormat="1" ht="15.75" customHeight="1" thickBot="1">
      <c r="A4" s="150" t="s">
        <v>99</v>
      </c>
      <c r="B4" s="735" t="s">
        <v>212</v>
      </c>
      <c r="C4" s="736"/>
      <c r="D4" s="736"/>
      <c r="E4" s="736"/>
    </row>
    <row r="5" spans="1:5" s="300" customFormat="1" ht="17.7" customHeight="1">
      <c r="A5" s="593"/>
      <c r="B5" s="594"/>
      <c r="C5" s="595" t="s">
        <v>0</v>
      </c>
      <c r="D5" s="595" t="s">
        <v>1</v>
      </c>
      <c r="E5" s="596" t="s">
        <v>2</v>
      </c>
    </row>
    <row r="6" spans="1:5" ht="14.7" customHeight="1">
      <c r="A6" s="597"/>
      <c r="B6" s="731" t="s">
        <v>219</v>
      </c>
      <c r="C6" s="731" t="s">
        <v>624</v>
      </c>
      <c r="D6" s="733" t="s">
        <v>98</v>
      </c>
      <c r="E6" s="734"/>
    </row>
    <row r="7" spans="1:5" ht="99.6" customHeight="1">
      <c r="A7" s="597"/>
      <c r="B7" s="732"/>
      <c r="C7" s="731"/>
      <c r="D7" s="598" t="s">
        <v>97</v>
      </c>
      <c r="E7" s="599" t="s">
        <v>220</v>
      </c>
    </row>
    <row r="8" spans="1:5" ht="26.4">
      <c r="A8" s="600">
        <v>1</v>
      </c>
      <c r="B8" s="601" t="s">
        <v>525</v>
      </c>
      <c r="C8" s="602">
        <f>SUM(C9:C11)</f>
        <v>801783928.65919995</v>
      </c>
      <c r="D8" s="602">
        <f>SUM(D9:D11)</f>
        <v>0</v>
      </c>
      <c r="E8" s="603">
        <f>SUM(E9:E11)</f>
        <v>801783928.65919995</v>
      </c>
    </row>
    <row r="9" spans="1:5">
      <c r="A9" s="600">
        <v>1.1000000000000001</v>
      </c>
      <c r="B9" s="604" t="s">
        <v>526</v>
      </c>
      <c r="C9" s="602">
        <v>59934568.284699999</v>
      </c>
      <c r="D9" s="602"/>
      <c r="E9" s="603">
        <v>59934568.284699999</v>
      </c>
    </row>
    <row r="10" spans="1:5">
      <c r="A10" s="600">
        <v>1.2</v>
      </c>
      <c r="B10" s="604" t="s">
        <v>527</v>
      </c>
      <c r="C10" s="602">
        <v>402223590.71530002</v>
      </c>
      <c r="D10" s="602"/>
      <c r="E10" s="603">
        <v>402223590.71530002</v>
      </c>
    </row>
    <row r="11" spans="1:5">
      <c r="A11" s="600">
        <v>1.3</v>
      </c>
      <c r="B11" s="604" t="s">
        <v>528</v>
      </c>
      <c r="C11" s="602">
        <v>339625769.65920001</v>
      </c>
      <c r="D11" s="602"/>
      <c r="E11" s="603">
        <v>339625769.65920001</v>
      </c>
    </row>
    <row r="12" spans="1:5">
      <c r="A12" s="600">
        <v>2</v>
      </c>
      <c r="B12" s="608" t="s">
        <v>529</v>
      </c>
      <c r="C12" s="602">
        <v>60496.140000000007</v>
      </c>
      <c r="D12" s="602"/>
      <c r="E12" s="603">
        <v>60496.140000000007</v>
      </c>
    </row>
    <row r="13" spans="1:5">
      <c r="A13" s="600">
        <v>2.1</v>
      </c>
      <c r="B13" s="605" t="s">
        <v>530</v>
      </c>
      <c r="C13" s="602">
        <v>60496.140000000007</v>
      </c>
      <c r="D13" s="602"/>
      <c r="E13" s="603">
        <v>60496.140000000007</v>
      </c>
    </row>
    <row r="14" spans="1:5" ht="26.4">
      <c r="A14" s="600">
        <v>3</v>
      </c>
      <c r="B14" s="609" t="s">
        <v>531</v>
      </c>
      <c r="C14" s="602">
        <v>0</v>
      </c>
      <c r="D14" s="602"/>
      <c r="E14" s="603">
        <v>0</v>
      </c>
    </row>
    <row r="15" spans="1:5" ht="26.4">
      <c r="A15" s="600">
        <v>4</v>
      </c>
      <c r="B15" s="610" t="s">
        <v>532</v>
      </c>
      <c r="C15" s="602">
        <v>0</v>
      </c>
      <c r="D15" s="602"/>
      <c r="E15" s="603">
        <v>0</v>
      </c>
    </row>
    <row r="16" spans="1:5" ht="26.4">
      <c r="A16" s="600">
        <v>5</v>
      </c>
      <c r="B16" s="611" t="s">
        <v>533</v>
      </c>
      <c r="C16" s="602">
        <f>SUM(C17:C19)</f>
        <v>236974341.59999999</v>
      </c>
      <c r="D16" s="602">
        <f>SUM(D17:D19)</f>
        <v>0</v>
      </c>
      <c r="E16" s="603">
        <f>SUM(E17:E19)</f>
        <v>236974341.59999999</v>
      </c>
    </row>
    <row r="17" spans="1:5">
      <c r="A17" s="600">
        <v>5.0999999999999996</v>
      </c>
      <c r="B17" s="612" t="s">
        <v>534</v>
      </c>
      <c r="C17" s="602">
        <v>0</v>
      </c>
      <c r="D17" s="602"/>
      <c r="E17" s="603">
        <v>0</v>
      </c>
    </row>
    <row r="18" spans="1:5">
      <c r="A18" s="600">
        <v>5.2</v>
      </c>
      <c r="B18" s="612" t="s">
        <v>535</v>
      </c>
      <c r="C18" s="602">
        <v>236974341.59999999</v>
      </c>
      <c r="D18" s="602">
        <v>0</v>
      </c>
      <c r="E18" s="603">
        <v>236974341.59999999</v>
      </c>
    </row>
    <row r="19" spans="1:5">
      <c r="A19" s="600">
        <v>5.3</v>
      </c>
      <c r="B19" s="613" t="s">
        <v>536</v>
      </c>
      <c r="C19" s="602">
        <v>0</v>
      </c>
      <c r="D19" s="602"/>
      <c r="E19" s="603">
        <v>0</v>
      </c>
    </row>
    <row r="20" spans="1:5">
      <c r="A20" s="600">
        <v>6</v>
      </c>
      <c r="B20" s="609" t="s">
        <v>537</v>
      </c>
      <c r="C20" s="602">
        <f>SUM(C21:C22)</f>
        <v>3850652538.2003002</v>
      </c>
      <c r="D20" s="602">
        <f>SUM(D21:D22)</f>
        <v>0</v>
      </c>
      <c r="E20" s="603">
        <f>SUM(E21:E22)</f>
        <v>3850652538.2003002</v>
      </c>
    </row>
    <row r="21" spans="1:5">
      <c r="A21" s="600">
        <v>6.1</v>
      </c>
      <c r="B21" s="612" t="s">
        <v>535</v>
      </c>
      <c r="C21" s="602">
        <v>187795560.20030001</v>
      </c>
      <c r="D21" s="602"/>
      <c r="E21" s="603">
        <v>187795560.20030001</v>
      </c>
    </row>
    <row r="22" spans="1:5">
      <c r="A22" s="600">
        <v>6.2</v>
      </c>
      <c r="B22" s="613" t="s">
        <v>536</v>
      </c>
      <c r="C22" s="602">
        <v>3662856978</v>
      </c>
      <c r="D22" s="602"/>
      <c r="E22" s="603">
        <v>3662856978</v>
      </c>
    </row>
    <row r="23" spans="1:5">
      <c r="A23" s="600">
        <v>7</v>
      </c>
      <c r="B23" s="608" t="s">
        <v>538</v>
      </c>
      <c r="C23" s="602">
        <v>27859354.66</v>
      </c>
      <c r="D23" s="602">
        <v>3796650</v>
      </c>
      <c r="E23" s="603">
        <v>24062704.66</v>
      </c>
    </row>
    <row r="24" spans="1:5" ht="26.4">
      <c r="A24" s="600">
        <v>8</v>
      </c>
      <c r="B24" s="608" t="s">
        <v>539</v>
      </c>
      <c r="C24" s="602">
        <v>752889.92</v>
      </c>
      <c r="D24" s="602"/>
      <c r="E24" s="603">
        <v>752889.92</v>
      </c>
    </row>
    <row r="25" spans="1:5">
      <c r="A25" s="600">
        <v>9</v>
      </c>
      <c r="B25" s="610" t="s">
        <v>540</v>
      </c>
      <c r="C25" s="602">
        <f>SUM(C26:C27)</f>
        <v>147503677.68000001</v>
      </c>
      <c r="D25" s="602">
        <f>SUM(D26:D27)</f>
        <v>0</v>
      </c>
      <c r="E25" s="603">
        <f>SUM(E26:E27)</f>
        <v>147503677.68000001</v>
      </c>
    </row>
    <row r="26" spans="1:5">
      <c r="A26" s="600">
        <v>9.1</v>
      </c>
      <c r="B26" s="612" t="s">
        <v>541</v>
      </c>
      <c r="C26" s="602">
        <v>147503677.68000001</v>
      </c>
      <c r="D26" s="602">
        <v>0</v>
      </c>
      <c r="E26" s="603">
        <v>147503677.68000001</v>
      </c>
    </row>
    <row r="27" spans="1:5">
      <c r="A27" s="600">
        <v>9.1999999999999993</v>
      </c>
      <c r="B27" s="612" t="s">
        <v>542</v>
      </c>
      <c r="C27" s="602">
        <v>0</v>
      </c>
      <c r="D27" s="602"/>
      <c r="E27" s="603">
        <v>0</v>
      </c>
    </row>
    <row r="28" spans="1:5">
      <c r="A28" s="600">
        <v>10</v>
      </c>
      <c r="B28" s="610" t="s">
        <v>543</v>
      </c>
      <c r="C28" s="602">
        <f>SUM(C29:C30)</f>
        <v>17429049.16</v>
      </c>
      <c r="D28" s="602">
        <f>SUM(D29:D30)</f>
        <v>17429049.16</v>
      </c>
      <c r="E28" s="603">
        <f>SUM(E29:E30)</f>
        <v>0</v>
      </c>
    </row>
    <row r="29" spans="1:5">
      <c r="A29" s="600">
        <v>10.1</v>
      </c>
      <c r="B29" s="612" t="s">
        <v>544</v>
      </c>
      <c r="C29" s="602">
        <v>0</v>
      </c>
      <c r="D29" s="602"/>
      <c r="E29" s="603">
        <v>0</v>
      </c>
    </row>
    <row r="30" spans="1:5">
      <c r="A30" s="600">
        <v>10.199999999999999</v>
      </c>
      <c r="B30" s="612" t="s">
        <v>545</v>
      </c>
      <c r="C30" s="602">
        <v>17429049.16</v>
      </c>
      <c r="D30" s="602">
        <v>17429049.16</v>
      </c>
      <c r="E30" s="603">
        <v>0</v>
      </c>
    </row>
    <row r="31" spans="1:5">
      <c r="A31" s="600">
        <v>11</v>
      </c>
      <c r="B31" s="610" t="s">
        <v>546</v>
      </c>
      <c r="C31" s="602">
        <f>SUM(C32:C33)</f>
        <v>44092.53</v>
      </c>
      <c r="D31" s="602">
        <f>SUM(D32:D33)</f>
        <v>0</v>
      </c>
      <c r="E31" s="603">
        <f>SUM(E32:E33)</f>
        <v>44092.53</v>
      </c>
    </row>
    <row r="32" spans="1:5">
      <c r="A32" s="600">
        <v>11.1</v>
      </c>
      <c r="B32" s="612" t="s">
        <v>547</v>
      </c>
      <c r="C32" s="602">
        <v>44092.53</v>
      </c>
      <c r="D32" s="602"/>
      <c r="E32" s="603">
        <v>44092.53</v>
      </c>
    </row>
    <row r="33" spans="1:5">
      <c r="A33" s="600">
        <v>11.2</v>
      </c>
      <c r="B33" s="612" t="s">
        <v>548</v>
      </c>
      <c r="C33" s="602">
        <v>0</v>
      </c>
      <c r="D33" s="602"/>
      <c r="E33" s="603">
        <v>0</v>
      </c>
    </row>
    <row r="34" spans="1:5">
      <c r="A34" s="600">
        <v>13</v>
      </c>
      <c r="B34" s="610" t="s">
        <v>549</v>
      </c>
      <c r="C34" s="602">
        <v>70518421.010000005</v>
      </c>
      <c r="D34" s="602"/>
      <c r="E34" s="603">
        <v>70518421.010000005</v>
      </c>
    </row>
    <row r="35" spans="1:5">
      <c r="A35" s="600">
        <v>13.1</v>
      </c>
      <c r="B35" s="606" t="s">
        <v>550</v>
      </c>
      <c r="C35" s="602">
        <v>56785649.691528901</v>
      </c>
      <c r="D35" s="602"/>
      <c r="E35" s="603">
        <v>56785649.691528901</v>
      </c>
    </row>
    <row r="36" spans="1:5">
      <c r="A36" s="600">
        <v>13.2</v>
      </c>
      <c r="B36" s="606" t="s">
        <v>551</v>
      </c>
      <c r="C36" s="602">
        <v>0</v>
      </c>
      <c r="D36" s="602"/>
      <c r="E36" s="603">
        <v>0</v>
      </c>
    </row>
    <row r="37" spans="1:5" ht="27" thickBot="1">
      <c r="A37" s="98"/>
      <c r="B37" s="151" t="s">
        <v>221</v>
      </c>
      <c r="C37" s="106">
        <f>SUM(C8,C12,C14,C15,C16,C20,C23,C24,C25,C28,C31,C34)</f>
        <v>5153578789.5595007</v>
      </c>
      <c r="D37" s="106">
        <f>SUM(D8,D12,D14,D15,D16,D20,D23,D24,D25,D28,D31,D34)</f>
        <v>21225699.16</v>
      </c>
      <c r="E37" s="607">
        <f>SUM(E8,E12,E14,E15,E16,E20,E23,E24,E25,E28,E31,E34)</f>
        <v>5132353090.3995008</v>
      </c>
    </row>
    <row r="41" spans="1:5">
      <c r="B41" s="41"/>
    </row>
    <row r="42" spans="1:5">
      <c r="B42" s="41"/>
    </row>
    <row r="43" spans="1:5">
      <c r="B43" s="41"/>
    </row>
    <row r="44" spans="1:5">
      <c r="B44" s="41"/>
    </row>
    <row r="45" spans="1:5">
      <c r="B45" s="41"/>
    </row>
    <row r="46" spans="1:5">
      <c r="B46" s="41"/>
    </row>
    <row r="47" spans="1:5">
      <c r="B47" s="41"/>
    </row>
    <row r="48" spans="1:5">
      <c r="B48" s="41"/>
    </row>
    <row r="49" spans="2:2">
      <c r="B49" s="41"/>
    </row>
    <row r="50" spans="2:2">
      <c r="B50" s="41"/>
    </row>
    <row r="51" spans="2:2">
      <c r="B51" s="41"/>
    </row>
    <row r="52" spans="2:2">
      <c r="B52" s="41"/>
    </row>
    <row r="53" spans="2:2">
      <c r="B53" s="41"/>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26" sqref="C26"/>
    </sheetView>
  </sheetViews>
  <sheetFormatPr defaultColWidth="9.33203125" defaultRowHeight="13.2" outlineLevelRow="1"/>
  <cols>
    <col min="1" max="1" width="9.5546875" style="4" bestFit="1" customWidth="1"/>
    <col min="2" max="2" width="114.33203125" style="4" customWidth="1"/>
    <col min="3" max="3" width="18.6640625" style="4" customWidth="1"/>
    <col min="4" max="4" width="25.44140625" style="4" customWidth="1"/>
    <col min="5" max="5" width="24.33203125" style="4" customWidth="1"/>
    <col min="6" max="6" width="24" style="4" customWidth="1"/>
    <col min="7" max="7" width="10" style="4" bestFit="1" customWidth="1"/>
    <col min="8" max="8" width="12" style="4" bestFit="1" customWidth="1"/>
    <col min="9" max="9" width="12.5546875" style="4" bestFit="1" customWidth="1"/>
    <col min="10" max="16384" width="9.33203125" style="4"/>
  </cols>
  <sheetData>
    <row r="1" spans="1:6">
      <c r="A1" s="2" t="s">
        <v>30</v>
      </c>
      <c r="B1" s="3" t="str">
        <f>'Info '!C2</f>
        <v>JSC Basisbank</v>
      </c>
    </row>
    <row r="2" spans="1:6" s="2" customFormat="1" ht="15.75" customHeight="1">
      <c r="A2" s="2" t="s">
        <v>31</v>
      </c>
      <c r="B2" s="169">
        <f>'1. key ratios '!B2</f>
        <v>46112</v>
      </c>
      <c r="C2" s="4"/>
      <c r="D2" s="4"/>
      <c r="E2" s="4"/>
      <c r="F2" s="4"/>
    </row>
    <row r="3" spans="1:6" s="2" customFormat="1" ht="15.75" customHeight="1">
      <c r="C3" s="4"/>
      <c r="D3" s="4"/>
      <c r="E3" s="4"/>
      <c r="F3" s="4"/>
    </row>
    <row r="4" spans="1:6" s="2" customFormat="1" ht="13.8" thickBot="1">
      <c r="A4" s="2" t="s">
        <v>46</v>
      </c>
      <c r="B4" s="152" t="s">
        <v>518</v>
      </c>
      <c r="C4" s="40" t="s">
        <v>35</v>
      </c>
      <c r="D4" s="4"/>
      <c r="E4" s="4"/>
      <c r="F4" s="4"/>
    </row>
    <row r="5" spans="1:6">
      <c r="A5" s="110">
        <v>1</v>
      </c>
      <c r="B5" s="153" t="s">
        <v>520</v>
      </c>
      <c r="C5" s="111">
        <f>'7. LI1 '!E37</f>
        <v>5132353090.3995008</v>
      </c>
    </row>
    <row r="6" spans="1:6">
      <c r="A6" s="42">
        <v>2.1</v>
      </c>
      <c r="B6" s="96" t="s">
        <v>201</v>
      </c>
      <c r="C6" s="87">
        <v>615872520.84269989</v>
      </c>
    </row>
    <row r="7" spans="1:6" s="27" customFormat="1" outlineLevel="1">
      <c r="A7" s="21">
        <v>2.2000000000000002</v>
      </c>
      <c r="B7" s="22" t="s">
        <v>202</v>
      </c>
      <c r="C7" s="112">
        <v>54442496.136762008</v>
      </c>
    </row>
    <row r="8" spans="1:6" s="27" customFormat="1">
      <c r="A8" s="21">
        <v>3</v>
      </c>
      <c r="B8" s="108" t="s">
        <v>519</v>
      </c>
      <c r="C8" s="113">
        <f>SUM(C5:C7)</f>
        <v>5802668107.3789625</v>
      </c>
    </row>
    <row r="9" spans="1:6">
      <c r="A9" s="42">
        <v>4</v>
      </c>
      <c r="B9" s="43" t="s">
        <v>48</v>
      </c>
      <c r="C9" s="87"/>
    </row>
    <row r="10" spans="1:6" s="27" customFormat="1" outlineLevel="1">
      <c r="A10" s="21">
        <v>5.0999999999999996</v>
      </c>
      <c r="B10" s="22" t="s">
        <v>203</v>
      </c>
      <c r="C10" s="112">
        <v>-233662635.91184992</v>
      </c>
    </row>
    <row r="11" spans="1:6" s="27" customFormat="1" outlineLevel="1">
      <c r="A11" s="21">
        <v>5.2</v>
      </c>
      <c r="B11" s="22" t="s">
        <v>204</v>
      </c>
      <c r="C11" s="112">
        <v>-46665501.441055752</v>
      </c>
    </row>
    <row r="12" spans="1:6" s="27" customFormat="1">
      <c r="A12" s="21">
        <v>6</v>
      </c>
      <c r="B12" s="107" t="s">
        <v>741</v>
      </c>
      <c r="C12" s="112"/>
    </row>
    <row r="13" spans="1:6" s="27" customFormat="1" ht="13.8" thickBot="1">
      <c r="A13" s="23">
        <v>7</v>
      </c>
      <c r="B13" s="109" t="s">
        <v>164</v>
      </c>
      <c r="C13" s="114">
        <f>SUM(C8:C12)</f>
        <v>5522339970.0260572</v>
      </c>
    </row>
    <row r="15" spans="1:6">
      <c r="B15" s="27"/>
    </row>
    <row r="17" spans="1:2" ht="13.8">
      <c r="A17" s="119"/>
      <c r="B17" s="120"/>
    </row>
    <row r="18" spans="1:2" ht="13.8">
      <c r="A18" s="125"/>
      <c r="B18" s="124"/>
    </row>
    <row r="19" spans="1:2" ht="13.8">
      <c r="A19" s="125"/>
      <c r="B19" s="121"/>
    </row>
    <row r="20" spans="1:2" ht="13.8">
      <c r="A20" s="126"/>
      <c r="B20" s="122"/>
    </row>
    <row r="21" spans="1:2" ht="13.8">
      <c r="A21" s="126"/>
      <c r="B21" s="124"/>
    </row>
    <row r="22" spans="1:2" ht="13.8">
      <c r="A22" s="125"/>
      <c r="B22" s="123"/>
    </row>
    <row r="23" spans="1:2" ht="13.8">
      <c r="A23" s="126"/>
      <c r="B23" s="122"/>
    </row>
    <row r="24" spans="1:2" ht="13.8">
      <c r="A24" s="126"/>
      <c r="B24" s="122"/>
    </row>
    <row r="25" spans="1:2" ht="13.8">
      <c r="A25" s="126"/>
      <c r="B25" s="127"/>
    </row>
    <row r="26" spans="1:2" ht="13.8">
      <c r="A26" s="126"/>
      <c r="B26" s="124"/>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86FD672C-D12A-4129-A3A8-77F67FAE234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2026-05-19T12:53:34Z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