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defaultThemeVersion="124226"/>
  <xr:revisionPtr revIDLastSave="0" documentId="13_ncr:1_{6CA95FED-16C0-420E-AAD1-70D80FC007F9}" xr6:coauthVersionLast="47" xr6:coauthVersionMax="47" xr10:uidLastSave="{00000000-0000-0000-0000-000000000000}"/>
  <bookViews>
    <workbookView xWindow="-120" yWindow="-120" windowWidth="29040" windowHeight="1572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state="hidden" r:id="rId12"/>
    <sheet name="9.3. MREL2" sheetId="122" state="hidden"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93" l="1"/>
  <c r="I25" i="93"/>
  <c r="H25" i="93"/>
  <c r="G25" i="93"/>
  <c r="F25" i="93"/>
  <c r="E6" i="123"/>
  <c r="C6" i="123"/>
  <c r="E6" i="92"/>
  <c r="D6" i="92"/>
  <c r="E9" i="92"/>
  <c r="D9" i="92"/>
  <c r="E8" i="92"/>
  <c r="D8" i="92"/>
  <c r="E7" i="92"/>
  <c r="D7" i="92"/>
  <c r="B2" i="122"/>
  <c r="B1" i="122"/>
  <c r="B2" i="121"/>
  <c r="B1" i="121"/>
  <c r="G38" i="110"/>
  <c r="F38" i="110"/>
  <c r="G30" i="110"/>
  <c r="F30" i="110"/>
  <c r="G14" i="110"/>
  <c r="F14" i="110"/>
  <c r="G11" i="110"/>
  <c r="F11" i="110"/>
  <c r="G8" i="110"/>
  <c r="F8" i="110"/>
  <c r="D38" i="110"/>
  <c r="C38" i="110"/>
  <c r="D30" i="110"/>
  <c r="C30" i="110"/>
  <c r="D17" i="110"/>
  <c r="D14" i="110" s="1"/>
  <c r="C17" i="110"/>
  <c r="C14" i="110"/>
  <c r="D11" i="110"/>
  <c r="C11" i="110"/>
  <c r="D8" i="110"/>
  <c r="C8" i="110"/>
  <c r="D37" i="109"/>
  <c r="C37" i="109"/>
  <c r="D34" i="109"/>
  <c r="C34" i="109"/>
  <c r="D29" i="109"/>
  <c r="C29" i="109"/>
  <c r="D13" i="109"/>
  <c r="C13" i="109"/>
  <c r="D6" i="109"/>
  <c r="D43" i="109" s="1"/>
  <c r="D45" i="109" s="1"/>
  <c r="C6" i="109"/>
  <c r="C43" i="109" s="1"/>
  <c r="C45" i="109" s="1"/>
  <c r="G69" i="108"/>
  <c r="F68" i="108"/>
  <c r="F69" i="108" s="1"/>
  <c r="D63" i="108"/>
  <c r="C63" i="108"/>
  <c r="D59" i="108"/>
  <c r="D68" i="108" s="1"/>
  <c r="D69" i="108" s="1"/>
  <c r="C59" i="108"/>
  <c r="C68" i="108" s="1"/>
  <c r="C69" i="108" s="1"/>
  <c r="D47" i="108"/>
  <c r="C47" i="108"/>
  <c r="D41" i="108"/>
  <c r="D53" i="108" s="1"/>
  <c r="C41" i="108"/>
  <c r="C53" i="108" s="1"/>
  <c r="D30" i="108"/>
  <c r="C30" i="108"/>
  <c r="C36" i="108" s="1"/>
  <c r="D27" i="108"/>
  <c r="D36" i="108" s="1"/>
  <c r="C27" i="108"/>
  <c r="D24" i="108"/>
  <c r="C24" i="108"/>
  <c r="D19" i="108"/>
  <c r="C19" i="108"/>
  <c r="D15" i="108"/>
  <c r="C15" i="108"/>
  <c r="D7" i="108"/>
  <c r="C7" i="108"/>
  <c r="F6" i="123" l="1"/>
  <c r="D6" i="123"/>
  <c r="B1" i="92"/>
  <c r="B2" i="92"/>
  <c r="E34" i="92"/>
  <c r="C13" i="95" s="1"/>
  <c r="Q33" i="92"/>
  <c r="I33" i="92"/>
  <c r="Q32" i="92"/>
  <c r="I32" i="92"/>
  <c r="Q31" i="92"/>
  <c r="I31" i="92"/>
  <c r="Q30" i="92"/>
  <c r="I30" i="92"/>
  <c r="Q29" i="92"/>
  <c r="I29" i="92"/>
  <c r="Q28" i="92"/>
  <c r="I28" i="92"/>
  <c r="Q27" i="92"/>
  <c r="I27" i="92"/>
  <c r="I26" i="92"/>
  <c r="Q25" i="92"/>
  <c r="I25" i="92"/>
  <c r="Q24" i="92"/>
  <c r="I24" i="92"/>
  <c r="Q23" i="92"/>
  <c r="Q22" i="92" s="1"/>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I8" i="92" s="1"/>
  <c r="C8" i="92"/>
  <c r="P7" i="92"/>
  <c r="O7" i="92"/>
  <c r="N7" i="92"/>
  <c r="M7" i="92"/>
  <c r="L7" i="92"/>
  <c r="K7" i="92"/>
  <c r="J7" i="92"/>
  <c r="J6" i="92" s="1"/>
  <c r="G7" i="92"/>
  <c r="F7" i="92"/>
  <c r="I7" i="92" s="1"/>
  <c r="C7" i="92"/>
  <c r="D34" i="92"/>
  <c r="B2" i="123"/>
  <c r="B1" i="123"/>
  <c r="N6" i="92" l="1"/>
  <c r="N34" i="92" s="1"/>
  <c r="Q14" i="92"/>
  <c r="K6" i="92"/>
  <c r="K34" i="92" s="1"/>
  <c r="L6" i="92"/>
  <c r="L34" i="92" s="1"/>
  <c r="P6" i="92"/>
  <c r="P34" i="92" s="1"/>
  <c r="M6" i="92"/>
  <c r="M34" i="92" s="1"/>
  <c r="O6" i="92"/>
  <c r="O34" i="92" s="1"/>
  <c r="C6" i="92"/>
  <c r="C34" i="92" s="1"/>
  <c r="Q9" i="92"/>
  <c r="Q8" i="92"/>
  <c r="F6" i="92"/>
  <c r="F34" i="92" s="1"/>
  <c r="Q18" i="92"/>
  <c r="G6" i="92"/>
  <c r="G34" i="92" s="1"/>
  <c r="C11" i="95" s="1"/>
  <c r="I9" i="92"/>
  <c r="I6" i="92" s="1"/>
  <c r="Q26" i="92"/>
  <c r="J34" i="92"/>
  <c r="Q7" i="92"/>
  <c r="Q34" i="92" l="1"/>
  <c r="Q6" i="92"/>
  <c r="I34" i="92"/>
  <c r="C12" i="95" s="1"/>
  <c r="C14" i="95" s="1"/>
  <c r="C10" i="95"/>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s="1"/>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D15" i="114" l="1"/>
  <c r="C15" i="114"/>
  <c r="H34" i="113"/>
  <c r="H21" i="112"/>
  <c r="H22" i="111"/>
  <c r="C62" i="69"/>
  <c r="C58" i="69"/>
  <c r="C67" i="69" s="1"/>
  <c r="C46" i="69"/>
  <c r="C40" i="69"/>
  <c r="C29" i="69"/>
  <c r="C26" i="69"/>
  <c r="C23" i="69"/>
  <c r="C18" i="69"/>
  <c r="C14" i="69"/>
  <c r="C6" i="69"/>
  <c r="C35" i="69" s="1"/>
  <c r="E8" i="88"/>
  <c r="E16" i="88"/>
  <c r="E20" i="88"/>
  <c r="E25" i="88"/>
  <c r="E28" i="88"/>
  <c r="E31" i="88"/>
  <c r="D8" i="88"/>
  <c r="D37" i="88" s="1"/>
  <c r="D16" i="88"/>
  <c r="D20" i="88"/>
  <c r="D25" i="88"/>
  <c r="D28" i="88"/>
  <c r="D31" i="88"/>
  <c r="C31" i="88"/>
  <c r="C28" i="88"/>
  <c r="C25" i="88"/>
  <c r="C20" i="88"/>
  <c r="C16" i="88"/>
  <c r="C8" i="88"/>
  <c r="C37" i="88" s="1"/>
  <c r="C52" i="69" l="1"/>
  <c r="C68" i="69" s="1"/>
  <c r="E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E8" i="110"/>
  <c r="H7" i="110"/>
  <c r="E7" i="110"/>
  <c r="H6" i="110"/>
  <c r="E6" i="110"/>
  <c r="H44" i="109"/>
  <c r="E44" i="109"/>
  <c r="H42" i="109"/>
  <c r="E42" i="109"/>
  <c r="H41" i="109"/>
  <c r="E41" i="109"/>
  <c r="H40" i="109"/>
  <c r="E40" i="109"/>
  <c r="H39" i="109"/>
  <c r="E39" i="109"/>
  <c r="H38" i="109"/>
  <c r="E38" i="109"/>
  <c r="H37" i="109"/>
  <c r="H36" i="109"/>
  <c r="E36" i="109"/>
  <c r="H35" i="109"/>
  <c r="E35" i="109"/>
  <c r="H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9" i="108"/>
  <c r="H67" i="108"/>
  <c r="E67" i="108"/>
  <c r="H66" i="108"/>
  <c r="E66" i="108"/>
  <c r="H65" i="108"/>
  <c r="E65" i="108"/>
  <c r="H64" i="108"/>
  <c r="E64" i="108"/>
  <c r="H63" i="108"/>
  <c r="E63" i="108"/>
  <c r="H62" i="108"/>
  <c r="E62" i="108"/>
  <c r="H61" i="108"/>
  <c r="E61" i="108"/>
  <c r="H60" i="108"/>
  <c r="E60" i="108"/>
  <c r="H59" i="108"/>
  <c r="E68" i="108"/>
  <c r="H58" i="108"/>
  <c r="E58" i="108"/>
  <c r="H57" i="108"/>
  <c r="E57" i="108"/>
  <c r="H56" i="108"/>
  <c r="E56" i="108"/>
  <c r="H55" i="108"/>
  <c r="E55" i="108"/>
  <c r="H52" i="108"/>
  <c r="E52" i="108"/>
  <c r="H51" i="108"/>
  <c r="E51" i="108"/>
  <c r="H50" i="108"/>
  <c r="E50" i="108"/>
  <c r="H49" i="108"/>
  <c r="E49" i="108"/>
  <c r="H48" i="108"/>
  <c r="E48" i="108"/>
  <c r="H47" i="108"/>
  <c r="E47" i="108"/>
  <c r="H46" i="108"/>
  <c r="E46" i="108"/>
  <c r="H45" i="108"/>
  <c r="E45" i="108"/>
  <c r="H44" i="108"/>
  <c r="E44" i="108"/>
  <c r="H43" i="108"/>
  <c r="E43" i="108"/>
  <c r="H42" i="108"/>
  <c r="E42" i="108"/>
  <c r="H40" i="108"/>
  <c r="E40" i="108"/>
  <c r="H39" i="108"/>
  <c r="E39" i="108"/>
  <c r="H38" i="108"/>
  <c r="E38" i="108"/>
  <c r="H35" i="108"/>
  <c r="E35" i="108"/>
  <c r="H34" i="108"/>
  <c r="E34" i="108"/>
  <c r="H33" i="108"/>
  <c r="E33" i="108"/>
  <c r="H32" i="108"/>
  <c r="E32" i="108"/>
  <c r="H31" i="108"/>
  <c r="E31" i="108"/>
  <c r="H30" i="108"/>
  <c r="H29" i="108"/>
  <c r="E29" i="108"/>
  <c r="H28" i="108"/>
  <c r="E28" i="108"/>
  <c r="H27" i="108"/>
  <c r="E27" i="108"/>
  <c r="H26" i="108"/>
  <c r="E26" i="108"/>
  <c r="H25" i="108"/>
  <c r="E25"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E36" i="108"/>
  <c r="H8" i="110" l="1"/>
  <c r="E14" i="110"/>
  <c r="H41" i="108"/>
  <c r="E34" i="109"/>
  <c r="H36" i="108"/>
  <c r="E30" i="108"/>
  <c r="E37" i="109"/>
  <c r="H7" i="108"/>
  <c r="E7" i="108"/>
  <c r="E6" i="109"/>
  <c r="H24" i="108"/>
  <c r="E59" i="108"/>
  <c r="E45" i="109"/>
  <c r="H45" i="109"/>
  <c r="E29" i="109"/>
  <c r="E17" i="110"/>
  <c r="H6" i="109"/>
  <c r="H68" i="108"/>
  <c r="E41" i="108"/>
  <c r="E53" i="108" l="1"/>
  <c r="H43" i="109"/>
  <c r="H53" i="108"/>
  <c r="E43" i="109"/>
  <c r="E69" i="108"/>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s="1"/>
  <c r="B19" i="121" l="1"/>
  <c r="C34" i="95"/>
  <c r="C6" i="86"/>
  <c r="C13" i="86" s="1"/>
  <c r="B18" i="121" l="1"/>
  <c r="D19" i="94"/>
  <c r="D9" i="94"/>
  <c r="D12" i="94"/>
  <c r="D13" i="94"/>
  <c r="D15" i="94"/>
  <c r="D17" i="94"/>
  <c r="D21" i="94"/>
  <c r="D11" i="94"/>
  <c r="D16" i="94"/>
  <c r="D20" i="94"/>
  <c r="D8" i="94"/>
  <c r="D7" i="94"/>
  <c r="T21" i="64" l="1"/>
  <c r="U21" i="64"/>
  <c r="S21" i="64"/>
  <c r="C21" i="64"/>
  <c r="G22" i="91"/>
  <c r="F22" i="91"/>
  <c r="E22" i="91"/>
  <c r="D22" i="91"/>
  <c r="C22" i="91"/>
  <c r="H21" i="91"/>
  <c r="H19" i="91"/>
  <c r="H18" i="91"/>
  <c r="H17" i="91"/>
  <c r="H16" i="91"/>
  <c r="H15" i="91"/>
  <c r="H14" i="91"/>
  <c r="H13" i="91"/>
  <c r="H11" i="91"/>
  <c r="H10"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<sst xmlns="http://schemas.openxmlformats.org/spreadsheetml/2006/main" count="1257" uniqueCount="787">
  <si>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</si>
  <si>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</si>
  <si>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</si>
  <si>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</si>
  <si>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</si>
  <si>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</si>
  <si>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</si>
  <si>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</si>
  <si>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</si>
  <si>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</si>
  <si>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</si>
  <si>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</si>
  <si>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</si>
  <si>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</si>
  <si>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</si>
  <si>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</si>
  <si>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</si>
  <si>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</si>
  <si>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</si>
  <si>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</si>
  <si>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</si>
  <si>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</si>
  <si>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</si>
  <si>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</si>
  <si>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</si>
  <si>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</si>
  <si>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</si>
  <si>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</si>
  <si>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</si>
  <si>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</si>
  <si>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</si>
  <si>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</si>
  <si>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</si>
  <si>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</si>
  <si>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</si>
  <si>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</si>
  <si>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</si>
  <si>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</si>
  <si>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</si>
  <si>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</si>
  <si>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</si>
  <si>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</si>
  <si>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</si>
  <si>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</si>
  <si>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</si>
  <si>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</si>
  <si>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</si>
  <si>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</si>
  <si>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</si>
  <si>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</si>
  <si>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</si>
  <si>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</si>
  <si>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</si>
  <si>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</si>
  <si>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</si>
  <si>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</si>
  <si>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</si>
  <si>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</si>
  <si>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</si>
  <si>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</si>
  <si>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</si>
  <si>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</si>
  <si>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</si>
  <si>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</si>
  <si>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</si>
  <si>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</si>
  <si>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</si>
  <si>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</si>
  <si>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</si>
  <si>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</si>
  <si>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</si>
  <si>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</si>
  <si>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</si>
  <si>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</si>
  <si>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</si>
  <si>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</si>
  <si>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</si>
  <si>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</si>
  <si>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</si>
  <si>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</si>
  <si>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</si>
  <si>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</si>
  <si>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</si>
  <si>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</si>
  <si>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</si>
  <si>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</si>
  <si>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</si>
  <si>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</si>
  <si>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</si>
  <si>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</si>
  <si>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</si>
  <si>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</si>
  <si>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</si>
  <si>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</si>
  <si>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</si>
  <si>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</si>
  <si>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</si>
  <si>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</si>
  <si>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</si>
  <si>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</si>
  <si>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</si>
  <si>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</si>
  <si>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</si>
  <si>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</si>
  <si>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</si>
  <si>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</si>
  <si>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</si>
  <si>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</si>
  <si>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</si>
  <si>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</si>
  <si>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</si>
  <si>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</si>
  <si>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</si>
  <si>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</si>
  <si>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</si>
  <si>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</si>
  <si>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</si>
  <si>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</si>
  <si>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</si>
  <si>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</si>
  <si>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</si>
  <si>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</si>
  <si>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</si>
  <si>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</si>
  <si>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</si>
  <si>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</si>
  <si>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</si>
  <si>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</si>
  <si>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</si>
  <si>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</si>
  <si>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</si>
  <si>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</si>
  <si>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</si>
  <si>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</si>
  <si>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</si>
  <si>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</si>
  <si>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</si>
  <si>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</si>
  <si>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</si>
  <si>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</si>
  <si>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</si>
  <si>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</si>
  <si>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</si>
  <si>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</si>
  <si>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</si>
  <si>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</si>
  <si>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</si>
  <si>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</si>
  <si>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</si>
  <si>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</si>
  <si>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</si>
  <si>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</si>
  <si>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</si>
  <si>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</si>
  <si>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</si>
  <si>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</si>
  <si>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</si>
  <si>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</si>
  <si>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</si>
  <si>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</si>
  <si>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</si>
  <si>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</si>
  <si>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</si>
  <si>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</si>
  <si>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</si>
  <si>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</si>
  <si>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</si>
  <si>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</si>
  <si>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</si>
  <si>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</si>
  <si>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</si>
  <si>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</si>
  <si>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</si>
  <si>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</si>
  <si>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</si>
  <si>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</si>
  <si>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</si>
  <si>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</si>
  <si>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</si>
  <si>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</si>
  <si>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</si>
  <si>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</si>
  <si>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</si>
  <si>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</si>
  <si>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</si>
  <si>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</si>
  <si>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</si>
  <si>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</si>
  <si>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</si>
  <si>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</si>
  <si>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</si>
  <si>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</si>
  <si>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</si>
  <si>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</si>
  <si>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</si>
  <si>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</si>
  <si>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</si>
  <si>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</si>
  <si>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</si>
  <si>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</si>
  <si>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</si>
  <si>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</si>
  <si>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</si>
  <si>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</si>
  <si>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</si>
  <si>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</si>
  <si>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</si>
  <si>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</si>
  <si>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</si>
  <si>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</si>
  <si>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</si>
  <si>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</si>
  <si>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</si>
  <si>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</si>
  <si>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</si>
  <si>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</si>
  <si>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</si>
  <si>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</si>
  <si>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</si>
  <si>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</si>
  <si>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</si>
  <si>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</si>
  <si>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</si>
  <si>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</si>
  <si>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</si>
  <si>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</si>
  <si>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</si>
  <si>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</si>
  <si>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</si>
  <si>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</si>
  <si>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</si>
  <si>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</si>
  <si>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</si>
  <si>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</si>
  <si>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</si>
  <si>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</si>
  <si>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</si>
  <si>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</si>
  <si>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</si>
  <si>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</si>
  <si>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</si>
  <si>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</si>
  <si>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</si>
  <si>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</si>
  <si>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</si>
  <si>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</si>
  <si>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</si>
  <si>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</si>
  <si>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</si>
  <si>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</si>
  <si>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</si>
  <si>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</si>
  <si>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</si>
  <si>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</si>
  <si>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</si>
  <si>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</si>
  <si>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</si>
  <si>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</si>
  <si>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</si>
  <si>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</si>
  <si>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</si>
  <si>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</si>
  <si>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</si>
  <si>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</si>
  <si>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</si>
  <si>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</si>
  <si>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</si>
  <si>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</si>
  <si>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</si>
  <si>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</si>
  <si>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</si>
  <si>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</si>
  <si>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</si>
  <si>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</si>
  <si>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</si>
  <si>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</si>
  <si>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</si>
  <si>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</si>
  <si>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</si>
  <si>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</si>
  <si>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</si>
  <si>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</si>
  <si>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</si>
  <si>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</si>
  <si>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</si>
  <si>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</si>
  <si>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</si>
  <si>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</si>
  <si>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</si>
  <si>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</si>
  <si>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</si>
  <si>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</si>
  <si>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</si>
  <si>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</si>
  <si>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</si>
  <si>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</si>
  <si>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</si>
  <si>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</si>
  <si>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</si>
  <si>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</si>
  <si>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</si>
  <si>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</si>
  <si>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</si>
  <si>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</si>
  <si>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</si>
  <si>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</si>
  <si>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</si>
  <si>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</si>
  <si>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</si>
  <si>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</si>
  <si>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</si>
  <si>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</si>
  <si>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</si>
  <si>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</si>
  <si>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</si>
  <si>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</si>
  <si>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</si>
  <si>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</si>
  <si>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</si>
  <si>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</si>
  <si>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</si>
  <si>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</si>
  <si>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</si>
  <si>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</si>
  <si>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</si>
  <si>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</si>
  <si>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</si>
  <si>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</si>
  <si>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</si>
  <si>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</si>
  <si>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</si>
  <si>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</si>
  <si>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</si>
  <si>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</si>
  <si>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</si>
  <si>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</si>
  <si>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</si>
  <si>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</si>
  <si>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</si>
  <si>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</si>
  <si>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</si>
  <si>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</si>
  <si>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</si>
  <si>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</si>
  <si>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</si>
  <si>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</si>
  <si>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</si>
  <si>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</si>
  <si>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</si>
  <si>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</si>
  <si>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</si>
  <si>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</si>
  <si>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</si>
  <si>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</si>
  <si>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</si>
  <si>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</si>
  <si>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</si>
  <si>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</si>
  <si>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</si>
  <si>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</si>
  <si>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</si>
  <si>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</si>
  <si>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</si>
  <si>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</si>
  <si>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</si>
  <si>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</si>
  <si>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</si>
  <si>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</si>
  <si>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</si>
  <si>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</si>
  <si>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</si>
  <si>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</si>
  <si>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</si>
  <si>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</si>
  <si>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</si>
  <si>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</si>
  <si>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</si>
  <si>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</si>
  <si>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</si>
  <si>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</si>
  <si>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</si>
  <si>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</si>
  <si>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</si>
  <si>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</si>
  <si>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</si>
  <si>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</si>
  <si>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</si>
  <si>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</si>
  <si>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</si>
  <si>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</si>
  <si>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</si>
  <si>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</si>
  <si>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</si>
  <si>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</si>
  <si>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</si>
  <si>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</si>
  <si>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</si>
  <si>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</si>
  <si>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</si>
  <si>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</si>
  <si>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</si>
  <si>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</si>
  <si>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</si>
  <si>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</si>
  <si>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</si>
  <si>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</si>
  <si>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</si>
  <si>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</si>
  <si>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</si>
  <si>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</si>
  <si>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</si>
  <si>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</si>
  <si>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</si>
  <si>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</si>
  <si>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</si>
  <si>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</si>
  <si>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</si>
  <si>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</si>
  <si>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</si>
  <si>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</si>
  <si>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</si>
  <si>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</si>
  <si>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</si>
  <si>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</si>
  <si>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</si>
  <si>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</si>
  <si>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</si>
  <si>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</si>
  <si>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</si>
  <si>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</si>
  <si>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</si>
  <si>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</si>
  <si>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</si>
  <si>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</si>
  <si>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</si>
  <si>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</si>
  <si>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</si>
  <si>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</si>
  <si>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</si>
  <si>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</si>
  <si>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</si>
  <si>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</si>
  <si>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</si>
  <si>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</si>
  <si>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</si>
  <si>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</si>
  <si>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</si>
  <si>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</si>
  <si>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</si>
  <si>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</si>
  <si>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</si>
  <si>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</si>
  <si>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</si>
  <si>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</si>
  <si>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</si>
  <si>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</si>
  <si>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</si>
  <si>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</si>
  <si>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</si>
  <si>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</si>
  <si>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</si>
  <si>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</si>
  <si>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</si>
  <si>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</si>
  <si>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</si>
  <si>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</si>
  <si>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</si>
  <si>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</si>
  <si>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</si>
  <si>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</si>
  <si>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</si>
  <si>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</si>
  <si>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</si>
  <si>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</si>
  <si>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</si>
  <si>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</si>
  <si>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</si>
  <si>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</si>
  <si>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</si>
  <si>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</si>
  <si>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</si>
  <si>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</si>
  <si>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</si>
  <si>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</si>
  <si>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</si>
  <si>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</si>
  <si>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</si>
  <si>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</si>
  <si>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</si>
  <si>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</si>
  <si>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</si>
  <si>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</si>
  <si>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</si>
  <si>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</si>
  <si>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</si>
  <si>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</si>
  <si>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</si>
  <si>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</si>
  <si>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</si>
  <si>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</si>
  <si>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</si>
  <si>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</si>
  <si>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</si>
  <si>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</si>
  <si>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</si>
  <si>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</si>
  <si>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</si>
  <si>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</si>
  <si>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</si>
  <si>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</si>
  <si>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</si>
  <si>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</si>
  <si>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</si>
  <si>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</si>
  <si>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</si>
  <si>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</si>
  <si>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</si>
  <si>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</si>
  <si>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</si>
  <si>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</si>
  <si>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</si>
  <si>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</si>
  <si>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</si>
  <si>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</si>
  <si>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</si>
  <si>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</si>
  <si>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</si>
  <si>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</si>
  <si>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</si>
  <si>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</si>
  <si>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</si>
  <si>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</si>
  <si>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</si>
  <si>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</si>
  <si>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</si>
  <si>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</si>
  <si>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</si>
  <si>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</si>
  <si>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</si>
  <si>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</si>
  <si>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</si>
  <si>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</si>
  <si>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</si>
  <si>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</si>
  <si>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</si>
  <si>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</si>
  <si>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</si>
  <si>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</si>
  <si>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</si>
  <si>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</si>
  <si>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</si>
  <si>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</si>
  <si>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</si>
  <si>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</si>
  <si>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</si>
  <si>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</si>
  <si>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</si>
  <si>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</si>
  <si>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</si>
  <si>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</si>
  <si>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</si>
  <si>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</si>
  <si>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</si>
  <si>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</si>
  <si>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</si>
  <si>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</si>
  <si>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</si>
  <si>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</si>
  <si>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</si>
  <si>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</si>
  <si>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</si>
  <si>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</si>
  <si>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</si>
  <si>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</si>
  <si>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</si>
  <si>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</si>
  <si>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</si>
  <si>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</si>
  <si>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</si>
  <si>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</si>
  <si>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</si>
  <si>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</si>
  <si>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</si>
  <si>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</si>
  <si>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</si>
  <si>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</si>
  <si>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</si>
  <si>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</si>
  <si>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</si>
  <si>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</si>
  <si>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</si>
  <si>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</si>
  <si>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</si>
  <si>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</si>
  <si>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</si>
  <si>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</si>
  <si>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</si>
  <si>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</si>
  <si>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</si>
  <si>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</si>
  <si>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</si>
  <si>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</si>
  <si>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</si>
  <si>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</si>
  <si>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</si>
  <si>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</si>
  <si>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</si>
  <si>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</si>
  <si>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</si>
  <si>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</si>
  <si>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</si>
  <si>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</si>
  <si>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</si>
  <si>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</si>
  <si>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</si>
  <si>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</si>
  <si>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</si>
  <si>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</si>
  <si>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</si>
  <si>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</si>
  <si>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</si>
  <si>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</si>
  <si>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</si>
  <si>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</si>
  <si>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</si>
  <si>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</si>
  <si>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</si>
  <si>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</si>
  <si>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</si>
  <si>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</si>
  <si>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</si>
  <si>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</si>
  <si>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</si>
  <si>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</si>
  <si>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</si>
  <si>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</si>
  <si>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</si>
  <si>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</si>
  <si>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</si>
  <si>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</si>
  <si>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</si>
  <si>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</si>
  <si>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</si>
  <si>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</si>
  <si>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</si>
  <si>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</si>
  <si>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</si>
  <si>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</si>
  <si>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</si>
  <si>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</si>
  <si>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</si>
  <si>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</si>
  <si>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</si>
  <si>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</si>
  <si>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</si>
  <si>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</si>
  <si>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</si>
  <si>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</si>
  <si>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</si>
  <si>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</si>
  <si>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</si>
  <si>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</si>
  <si>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</si>
  <si>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</si>
  <si>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</si>
  <si>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</si>
  <si>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</si>
  <si>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</si>
  <si>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</si>
  <si>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</si>
  <si>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</si>
  <si>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</si>
  <si>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</si>
  <si>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</si>
  <si>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</si>
  <si>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</si>
  <si>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</si>
  <si>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</si>
  <si>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</si>
  <si>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</si>
  <si>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</si>
  <si>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</si>
  <si>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</si>
  <si>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</si>
  <si>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</si>
  <si>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</si>
  <si>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</si>
  <si>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</si>
  <si>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</si>
  <si>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</si>
  <si>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</si>
  <si>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</si>
  <si>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</si>
  <si>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</si>
  <si>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</si>
  <si>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</si>
  <si>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</si>
  <si>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</si>
  <si>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</si>
  <si>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</si>
  <si>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</si>
  <si>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</si>
  <si>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</si>
  <si>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</si>
  <si>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</si>
  <si>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</si>
  <si>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</si>
  <si>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</si>
  <si>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</si>
  <si>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</si>
  <si>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</si>
  <si>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</si>
  <si>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</si>
  <si>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</si>
  <si>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</si>
  <si>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</si>
  <si>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</si>
  <si>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</si>
  <si>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</si>
  <si>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</si>
  <si>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</si>
  <si>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</si>
  <si>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</si>
  <si>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</si>
  <si>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</si>
  <si>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</si>
  <si>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</si>
  <si>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</si>
  <si>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</si>
  <si>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</si>
  <si>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</si>
  <si>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</si>
  <si>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</si>
  <si>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</si>
  <si>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</si>
  <si>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</si>
  <si>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</si>
  <si>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</si>
  <si>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</si>
  <si>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</si>
  <si>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</si>
  <si>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</si>
  <si>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</si>
  <si>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</si>
  <si>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</si>
  <si>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</si>
  <si>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</si>
  <si>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</si>
  <si>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</si>
  <si>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</si>
  <si>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</si>
  <si>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</si>
  <si>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</si>
  <si>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</si>
  <si>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Basisbank</t>
  </si>
  <si>
    <t>Zhang Jun</t>
  </si>
  <si>
    <t>David Tsaava</t>
  </si>
  <si>
    <t>www.BB.ge</t>
  </si>
  <si>
    <t>Non-independent chair</t>
  </si>
  <si>
    <t>Zhou Ning</t>
  </si>
  <si>
    <t>Non-independent member</t>
  </si>
  <si>
    <t>Zaza Robakidze</t>
  </si>
  <si>
    <t>Independent member</t>
  </si>
  <si>
    <t>Mia Mi Enkhva</t>
  </si>
  <si>
    <t>Nino Okhanashvili</t>
  </si>
  <si>
    <t>General Director</t>
  </si>
  <si>
    <t>Levan Gardaphkhadze</t>
  </si>
  <si>
    <t>Deputy General Director, Retail Business</t>
  </si>
  <si>
    <t>David Kakabadze</t>
  </si>
  <si>
    <t>Deputy General Director, Risk Management</t>
  </si>
  <si>
    <t>Lia Aslanikashvili</t>
  </si>
  <si>
    <t>Deputy General Director, Finance</t>
  </si>
  <si>
    <t>Li Hui</t>
  </si>
  <si>
    <t>Deputy General Director Lending</t>
  </si>
  <si>
    <t>George Gabunia</t>
  </si>
  <si>
    <t>Chief Commercial Officer (CCO)</t>
  </si>
  <si>
    <t>Rati Dvaladze</t>
  </si>
  <si>
    <t>Chief Operations Officer (COO)</t>
  </si>
  <si>
    <t>შპს "Xinjiang HuaLing Industry &amp; Trade (Group) Co"</t>
  </si>
  <si>
    <t xml:space="preserve">Zaiqi Mi </t>
  </si>
  <si>
    <t>Zou Yiwei Director of  State-owned Assets Supervision and Administration Commission of the People's Government of Xinjiang Uygur Autonomous Region</t>
  </si>
  <si>
    <t>Table 9 (Capital), N17</t>
  </si>
  <si>
    <t>Table 9 (Capital), N38</t>
  </si>
  <si>
    <t>Table 9 (Capital), N2</t>
  </si>
  <si>
    <t>Table 9 (Capital), N3</t>
  </si>
  <si>
    <t>Table 9 (Capital), N8</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</si>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</sst>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4">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2">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auto="1"/>
      </bottom>
      <diagonal/>
    </border>
    <border>
      <left/>
      <right style="medium">
        <color indexed="64"/>
      </right>
      <top style="thin">
        <color indexed="64"/>
      </top>
      <bottom style="thin">
        <color auto="1"/>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thin">
        <color auto="1"/>
      </bottom>
      <diagonal/>
    </border>
    <border>
      <left/>
      <right style="thin">
        <color indexed="64"/>
      </right>
      <top style="thin">
        <color auto="1"/>
      </top>
      <bottom style="medium">
        <color indexed="64"/>
      </bottom>
      <diagonal/>
    </border>
    <border>
      <left style="medium">
        <color indexed="64"/>
      </left>
      <right/>
      <top style="thin">
        <color auto="1"/>
      </top>
      <bottom style="thin">
        <color auto="1"/>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left/>
      <right/>
      <top/>
      <bottom style="thin">
        <color indexed="64"/>
      </bottom>
      <diagonal/>
    </border>
    <border>
      <left/>
      <right style="medium">
        <color indexed="64"/>
      </right>
      <top/>
      <bottom style="thin">
        <color indexed="64"/>
      </bottom>
      <diagonal/>
    </border>
    <border diagonalDown="1">
      <left style="medium">
        <color indexed="64"/>
      </left>
      <right/>
      <top/>
      <bottom style="thin">
        <color indexed="64"/>
      </bottom>
      <diagonal style="thin">
        <color indexed="64"/>
      </diagonal>
    </border>
    <border diagonalDown="1">
      <left style="medium">
        <color indexed="64"/>
      </left>
      <right/>
      <top style="thin">
        <color indexed="64"/>
      </top>
      <bottom/>
      <diagonal style="thin">
        <color indexed="64"/>
      </diagonal>
    </border>
    <border>
      <left/>
      <right style="thin">
        <color indexed="64"/>
      </right>
      <top/>
      <bottom style="thin">
        <color indexed="64"/>
      </bottom>
      <diagonal/>
    </border>
    <border>
      <left style="thin">
        <color indexed="64"/>
      </left>
      <right style="thin">
        <color indexed="64"/>
      </right>
      <top/>
      <bottom style="medium">
        <color indexed="64"/>
      </bottom>
      <diagonal/>
    </border>
    <border diagonalDown="1">
      <left style="medium">
        <color indexed="64"/>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top style="thin">
        <color rgb="FF000000"/>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9" applyFont="0" applyBorder="0">
      <alignment horizontal="center" wrapText="1"/>
    </xf>
    <xf numFmtId="3" fontId="2" fillId="74" borderId="118"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2" fillId="0" borderId="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2"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1"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2" applyNumberFormat="0" applyFill="0" applyAlignment="0" applyProtection="0"/>
    <xf numFmtId="0" fontId="164"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2"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64" fillId="0" borderId="132"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2" fillId="0" borderId="133" applyNumberFormat="0" applyFill="0" applyProtection="0">
      <alignment horizontal="center"/>
    </xf>
    <xf numFmtId="0" fontId="166"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166" fillId="0" borderId="133" applyNumberFormat="0" applyFill="0" applyProtection="0">
      <alignment horizontal="center"/>
    </xf>
    <xf numFmtId="0" fontId="167" fillId="0" borderId="133" applyNumberFormat="0" applyFill="0" applyProtection="0">
      <alignment horizontal="center"/>
    </xf>
    <xf numFmtId="0" fontId="167"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2"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1" quotePrefix="1" applyNumberFormat="0" applyFont="0" applyFill="0" applyBorder="0" applyAlignment="0" applyProtection="0">
      <alignment horizontal="centerContinuous" vertical="justify"/>
      <protection locked="0" hidden="1"/>
    </xf>
    <xf numFmtId="0" fontId="158" fillId="87" borderId="131"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26">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0" fontId="19" fillId="0" borderId="104"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34"/>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18" applyNumberFormat="0" applyFont="0" applyAlignment="0"/>
    <xf numFmtId="3" fontId="182" fillId="88" borderId="118" applyNumberFormat="0" applyFont="0" applyAlignment="0"/>
    <xf numFmtId="3" fontId="182" fillId="88" borderId="118" applyNumberFormat="0" applyFont="0" applyAlignment="0"/>
    <xf numFmtId="3" fontId="182" fillId="88" borderId="118" applyNumberFormat="0" applyFont="0" applyAlignment="0"/>
    <xf numFmtId="3" fontId="182" fillId="88" borderId="118"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247" fontId="180" fillId="107" borderId="118" applyNumberFormat="0" applyFill="0" applyBorder="0" applyAlignment="0" applyProtection="0"/>
    <xf numFmtId="0"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0"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247" fontId="180" fillId="107" borderId="118" applyNumberFormat="0" applyFill="0" applyBorder="0" applyAlignment="0" applyProtection="0"/>
    <xf numFmtId="0" fontId="180" fillId="107" borderId="118" applyNumberFormat="0" applyFill="0" applyBorder="0" applyAlignment="0" applyProtection="0"/>
    <xf numFmtId="0" fontId="183" fillId="0" borderId="135"/>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36" applyNumberFormat="0" applyAlignment="0" applyProtection="0"/>
    <xf numFmtId="0" fontId="184" fillId="108" borderId="136" applyNumberFormat="0" applyAlignment="0" applyProtection="0"/>
    <xf numFmtId="0" fontId="185" fillId="0" borderId="0" applyNumberFormat="0" applyFill="0" applyAlignment="0"/>
    <xf numFmtId="0" fontId="186" fillId="0" borderId="137"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38"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39"/>
    <xf numFmtId="251" fontId="2" fillId="0" borderId="0"/>
    <xf numFmtId="0" fontId="193" fillId="0" borderId="14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1">
      <alignment horizontal="center" vertical="center"/>
    </xf>
    <xf numFmtId="0" fontId="184" fillId="108" borderId="141">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36" applyNumberFormat="0" applyFont="0" applyFill="0" applyAlignment="0">
      <alignment vertical="center"/>
    </xf>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252" fontId="105" fillId="0" borderId="136" applyNumberFormat="0" applyFont="0" applyFill="0" applyAlignment="0">
      <alignment vertical="center"/>
    </xf>
    <xf numFmtId="0" fontId="105" fillId="0" borderId="136" applyNumberFormat="0" applyFont="0" applyFill="0"/>
    <xf numFmtId="0" fontId="105" fillId="0" borderId="136" applyNumberFormat="0" applyFont="0" applyFill="0"/>
    <xf numFmtId="252" fontId="105" fillId="0" borderId="136" applyNumberFormat="0" applyFont="0" applyFill="0" applyAlignment="0">
      <alignment vertical="center"/>
    </xf>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105" fillId="0" borderId="136" applyNumberFormat="0" applyFont="0" applyFill="0"/>
    <xf numFmtId="0" fontId="2" fillId="72" borderId="0"/>
    <xf numFmtId="0" fontId="202" fillId="0" borderId="1" applyNumberFormat="0" applyFont="0" applyFill="0" applyAlignment="0" applyProtection="0"/>
    <xf numFmtId="0" fontId="202" fillId="0" borderId="142" applyNumberFormat="0" applyFont="0" applyFill="0" applyAlignment="0" applyProtection="0"/>
    <xf numFmtId="0" fontId="150" fillId="0" borderId="108" applyNumberFormat="0" applyFont="0" applyFill="0" applyAlignment="0" applyProtection="0"/>
    <xf numFmtId="0" fontId="150" fillId="0" borderId="108"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5" applyNumberFormat="0" applyFont="0" applyFill="0" applyAlignment="0" applyProtection="0"/>
    <xf numFmtId="0" fontId="150" fillId="0" borderId="105" applyNumberFormat="0" applyFont="0" applyFill="0" applyAlignment="0" applyProtection="0"/>
    <xf numFmtId="0" fontId="150" fillId="0" borderId="105" applyNumberFormat="0" applyFont="0" applyFill="0" applyAlignment="0" applyProtection="0"/>
    <xf numFmtId="0" fontId="150" fillId="0" borderId="105" applyNumberFormat="0" applyFont="0" applyFill="0" applyAlignment="0" applyProtection="0"/>
    <xf numFmtId="0" fontId="150" fillId="0" borderId="105" applyNumberFormat="0" applyFont="0" applyFill="0" applyAlignment="0" applyProtection="0"/>
    <xf numFmtId="0" fontId="150" fillId="0" borderId="105"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3"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3" borderId="138" applyNumberFormat="0" applyAlignment="0" applyProtection="0"/>
    <xf numFmtId="0" fontId="21" fillId="63" borderId="138" applyNumberFormat="0" applyAlignment="0" applyProtection="0"/>
    <xf numFmtId="0" fontId="21" fillId="63" borderId="138" applyNumberFormat="0" applyAlignment="0" applyProtection="0"/>
    <xf numFmtId="0" fontId="21" fillId="68" borderId="138" applyNumberFormat="0" applyAlignment="0" applyProtection="0"/>
    <xf numFmtId="0" fontId="21" fillId="63" borderId="138" applyNumberFormat="0" applyAlignment="0" applyProtection="0"/>
    <xf numFmtId="0" fontId="21" fillId="63" borderId="138" applyNumberFormat="0" applyAlignment="0" applyProtection="0"/>
    <xf numFmtId="0" fontId="204" fillId="109" borderId="138" applyNumberFormat="0" applyAlignment="0" applyProtection="0"/>
    <xf numFmtId="0" fontId="146" fillId="8" borderId="31" applyNumberFormat="0" applyAlignment="0" applyProtection="0"/>
    <xf numFmtId="3" fontId="45" fillId="41" borderId="69">
      <protection hidden="1"/>
    </xf>
    <xf numFmtId="0" fontId="204" fillId="109" borderId="138" applyNumberFormat="0" applyAlignment="0" applyProtection="0"/>
    <xf numFmtId="0" fontId="23" fillId="63" borderId="138" applyNumberFormat="0" applyAlignment="0" applyProtection="0"/>
    <xf numFmtId="0" fontId="23" fillId="63" borderId="138" applyNumberFormat="0" applyAlignment="0" applyProtection="0"/>
    <xf numFmtId="0" fontId="23" fillId="63" borderId="138" applyNumberFormat="0" applyAlignment="0" applyProtection="0"/>
    <xf numFmtId="0" fontId="23" fillId="63"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04" fillId="109" borderId="138" applyNumberFormat="0" applyAlignment="0" applyProtection="0"/>
    <xf numFmtId="0" fontId="23" fillId="63" borderId="138" applyNumberFormat="0" applyAlignment="0" applyProtection="0"/>
    <xf numFmtId="0" fontId="23" fillId="63" borderId="138" applyNumberFormat="0" applyAlignment="0" applyProtection="0"/>
    <xf numFmtId="0" fontId="204" fillId="109" borderId="138" applyNumberFormat="0" applyAlignment="0" applyProtection="0"/>
    <xf numFmtId="0" fontId="204" fillId="109" borderId="138" applyNumberFormat="0" applyAlignment="0" applyProtection="0"/>
    <xf numFmtId="0" fontId="23" fillId="63" borderId="138" applyNumberFormat="0" applyAlignment="0" applyProtection="0"/>
    <xf numFmtId="0" fontId="23" fillId="63" borderId="138" applyNumberFormat="0" applyAlignment="0" applyProtection="0"/>
    <xf numFmtId="0" fontId="23" fillId="63" borderId="138"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vertical="center"/>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xf>
    <xf numFmtId="3" fontId="207" fillId="69" borderId="118"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3"/>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7">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27">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27">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27">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9" fillId="73" borderId="144" applyNumberFormat="0" applyFont="0" applyAlignment="0" applyProtection="0"/>
    <xf numFmtId="0" fontId="29" fillId="73" borderId="144" applyNumberFormat="0" applyFont="0" applyAlignment="0" applyProtection="0"/>
    <xf numFmtId="0" fontId="29" fillId="73" borderId="144" applyNumberFormat="0" applyFont="0" applyAlignment="0" applyProtection="0"/>
    <xf numFmtId="3" fontId="210" fillId="0" borderId="127">
      <alignment vertical="center"/>
    </xf>
    <xf numFmtId="0" fontId="29" fillId="73" borderId="144" applyNumberFormat="0" applyFont="0" applyAlignment="0" applyProtection="0"/>
    <xf numFmtId="0" fontId="29"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71" fillId="73" borderId="144"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2" applyNumberFormat="0" applyFill="0" applyBorder="0" applyAlignment="0" applyProtection="0">
      <alignment horizontal="center"/>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1" fillId="0" borderId="122" applyNumberFormat="0" applyFill="0" applyBorder="0" applyAlignment="0" applyProtection="0">
      <alignment horizontal="center"/>
      <protection locked="0"/>
    </xf>
    <xf numFmtId="0" fontId="221" fillId="0" borderId="122" applyNumberFormat="0" applyFill="0" applyBorder="0" applyAlignment="0" applyProtection="0">
      <alignment horizontal="center"/>
      <protection locked="0"/>
    </xf>
    <xf numFmtId="3" fontId="210" fillId="0" borderId="127">
      <alignment vertical="center"/>
    </xf>
    <xf numFmtId="0" fontId="221" fillId="0" borderId="122" applyNumberFormat="0" applyFill="0" applyBorder="0" applyAlignment="0" applyProtection="0">
      <alignment horizontal="center"/>
      <protection locked="0"/>
    </xf>
    <xf numFmtId="0" fontId="221" fillId="0" borderId="122" applyNumberFormat="0" applyFill="0" applyBorder="0" applyAlignment="0" applyProtection="0">
      <alignment horizontal="center"/>
      <protection locked="0"/>
    </xf>
    <xf numFmtId="3" fontId="210" fillId="0" borderId="127">
      <alignment vertical="center"/>
    </xf>
    <xf numFmtId="0" fontId="222" fillId="0" borderId="122" applyNumberFormat="0" applyFill="0" applyBorder="0">
      <protection locked="0"/>
    </xf>
    <xf numFmtId="0" fontId="222" fillId="0" borderId="122" applyNumberFormat="0" applyFill="0" applyBorder="0">
      <protection locked="0"/>
    </xf>
    <xf numFmtId="3" fontId="210" fillId="0" borderId="127">
      <alignment vertical="center"/>
    </xf>
    <xf numFmtId="0" fontId="222" fillId="0" borderId="122" applyNumberFormat="0" applyFill="0" applyBorder="0">
      <protection locked="0"/>
    </xf>
    <xf numFmtId="0" fontId="222" fillId="0" borderId="122" applyNumberFormat="0" applyFill="0" applyBorder="0">
      <protection locked="0"/>
    </xf>
    <xf numFmtId="3" fontId="210" fillId="0" borderId="127">
      <alignment vertical="center"/>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0" fontId="222" fillId="0" borderId="122" applyNumberFormat="0" applyFill="0" applyBorder="0">
      <protection locked="0"/>
    </xf>
    <xf numFmtId="3" fontId="210" fillId="0" borderId="127">
      <alignment vertical="center"/>
    </xf>
    <xf numFmtId="3" fontId="223" fillId="0" borderId="145" applyNumberFormat="0" applyAlignment="0">
      <alignment vertical="center"/>
    </xf>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3" fontId="210" fillId="0" borderId="127">
      <alignment vertical="center"/>
    </xf>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23" fillId="0" borderId="145"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27">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7">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2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27">
      <alignment vertical="center"/>
    </xf>
    <xf numFmtId="3" fontId="210" fillId="0" borderId="127">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27">
      <alignment vertical="center"/>
    </xf>
    <xf numFmtId="3" fontId="210" fillId="0" borderId="127">
      <alignment vertical="center"/>
    </xf>
    <xf numFmtId="267" fontId="163" fillId="0" borderId="0" applyFont="0" applyFill="0" applyBorder="0" applyProtection="0"/>
    <xf numFmtId="267" fontId="163" fillId="0" borderId="0" applyFont="0" applyFill="0" applyBorder="0" applyProtection="0"/>
    <xf numFmtId="3" fontId="210" fillId="0" borderId="127">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27">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267" fontId="163" fillId="0" borderId="0" applyFont="0" applyFill="0" applyBorder="0" applyProtection="0"/>
    <xf numFmtId="3" fontId="210" fillId="0" borderId="127">
      <alignment vertical="center"/>
    </xf>
    <xf numFmtId="267" fontId="163" fillId="0" borderId="0" applyFont="0" applyFill="0" applyBorder="0" applyProtection="0"/>
    <xf numFmtId="267" fontId="163" fillId="0" borderId="0" applyFont="0" applyFill="0" applyBorder="0" applyProtection="0"/>
    <xf numFmtId="3" fontId="210" fillId="0" borderId="127">
      <alignment vertical="center"/>
    </xf>
    <xf numFmtId="197" fontId="2" fillId="0" borderId="0" applyFont="0" applyFill="0" applyBorder="0" applyAlignment="0" applyProtection="0"/>
    <xf numFmtId="3" fontId="210" fillId="0" borderId="127">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27">
      <alignment vertical="center"/>
    </xf>
    <xf numFmtId="3" fontId="210" fillId="0" borderId="127">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27">
      <alignment vertical="center"/>
    </xf>
    <xf numFmtId="268" fontId="225" fillId="0" borderId="0"/>
    <xf numFmtId="3" fontId="210" fillId="0" borderId="127">
      <alignment vertical="center"/>
    </xf>
    <xf numFmtId="268" fontId="225" fillId="0" borderId="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27">
      <alignment vertical="center"/>
    </xf>
    <xf numFmtId="3" fontId="210" fillId="0" borderId="127">
      <alignment vertical="center"/>
    </xf>
    <xf numFmtId="0" fontId="225" fillId="0" borderId="0"/>
    <xf numFmtId="0" fontId="2" fillId="0" borderId="0" applyNumberFormat="0" applyFont="0" applyFill="0" applyBorder="0" applyAlignment="0" applyProtection="0"/>
    <xf numFmtId="3" fontId="210" fillId="0" borderId="127">
      <alignment vertical="center"/>
    </xf>
    <xf numFmtId="0" fontId="225" fillId="0" borderId="0"/>
    <xf numFmtId="3" fontId="210" fillId="0" borderId="127">
      <alignment vertical="center"/>
    </xf>
    <xf numFmtId="0" fontId="225" fillId="0" borderId="0"/>
    <xf numFmtId="3" fontId="210" fillId="0" borderId="127">
      <alignment vertical="center"/>
    </xf>
    <xf numFmtId="0" fontId="225" fillId="0" borderId="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25" fillId="0" borderId="0"/>
    <xf numFmtId="0" fontId="225" fillId="0" borderId="0"/>
    <xf numFmtId="3" fontId="210" fillId="0" borderId="127">
      <alignment vertical="center"/>
    </xf>
    <xf numFmtId="3" fontId="210" fillId="0" borderId="127">
      <alignment vertical="center"/>
    </xf>
    <xf numFmtId="0" fontId="225" fillId="0" borderId="0"/>
    <xf numFmtId="3" fontId="210" fillId="0" borderId="127">
      <alignment vertical="center"/>
    </xf>
    <xf numFmtId="0" fontId="225" fillId="0" borderId="0"/>
    <xf numFmtId="0" fontId="225" fillId="0" borderId="0"/>
    <xf numFmtId="3" fontId="210" fillId="0" borderId="127">
      <alignment vertical="center"/>
    </xf>
    <xf numFmtId="3" fontId="210" fillId="0" borderId="127">
      <alignment vertical="center"/>
    </xf>
    <xf numFmtId="0" fontId="225" fillId="0" borderId="0"/>
    <xf numFmtId="3" fontId="210" fillId="0" borderId="127">
      <alignment vertical="center"/>
    </xf>
    <xf numFmtId="268" fontId="225" fillId="0" borderId="0"/>
    <xf numFmtId="3" fontId="210" fillId="0" borderId="127">
      <alignment vertical="center"/>
    </xf>
    <xf numFmtId="268" fontId="225" fillId="0" borderId="0"/>
    <xf numFmtId="268" fontId="225" fillId="0" borderId="0"/>
    <xf numFmtId="3" fontId="210" fillId="0" borderId="127">
      <alignment vertical="center"/>
    </xf>
    <xf numFmtId="3" fontId="210" fillId="0" borderId="127">
      <alignment vertical="center"/>
    </xf>
    <xf numFmtId="0" fontId="225" fillId="0" borderId="0"/>
    <xf numFmtId="0" fontId="225" fillId="0" borderId="0"/>
    <xf numFmtId="3" fontId="210" fillId="0" borderId="127">
      <alignment vertical="center"/>
    </xf>
    <xf numFmtId="0" fontId="225" fillId="0" borderId="0"/>
    <xf numFmtId="3" fontId="210" fillId="0" borderId="127">
      <alignment vertical="center"/>
    </xf>
    <xf numFmtId="0" fontId="225" fillId="0" borderId="0"/>
    <xf numFmtId="3" fontId="210" fillId="0" borderId="127">
      <alignment vertical="center"/>
    </xf>
    <xf numFmtId="0" fontId="225" fillId="0" borderId="0"/>
    <xf numFmtId="3" fontId="210" fillId="0" borderId="127">
      <alignment vertical="center"/>
    </xf>
    <xf numFmtId="3" fontId="210" fillId="0" borderId="127">
      <alignment vertical="center"/>
    </xf>
    <xf numFmtId="0" fontId="225" fillId="0" borderId="0"/>
    <xf numFmtId="3" fontId="210" fillId="0" borderId="127">
      <alignment vertical="center"/>
    </xf>
    <xf numFmtId="0" fontId="225" fillId="0" borderId="0"/>
    <xf numFmtId="0" fontId="225" fillId="0" borderId="0"/>
    <xf numFmtId="3" fontId="210" fillId="0" borderId="127">
      <alignment vertical="center"/>
    </xf>
    <xf numFmtId="3" fontId="210" fillId="0" borderId="127">
      <alignment vertical="center"/>
    </xf>
    <xf numFmtId="0" fontId="225" fillId="0" borderId="0"/>
    <xf numFmtId="3" fontId="210" fillId="0" borderId="127">
      <alignment vertical="center"/>
    </xf>
    <xf numFmtId="268" fontId="225" fillId="0" borderId="0"/>
    <xf numFmtId="268" fontId="225" fillId="0" borderId="0"/>
    <xf numFmtId="3" fontId="210" fillId="0" borderId="127">
      <alignment vertical="center"/>
    </xf>
    <xf numFmtId="268" fontId="225" fillId="0" borderId="0"/>
    <xf numFmtId="3" fontId="210" fillId="0" borderId="127">
      <alignment vertical="center"/>
    </xf>
    <xf numFmtId="268" fontId="225" fillId="0" borderId="0"/>
    <xf numFmtId="3" fontId="210" fillId="0" borderId="127">
      <alignment vertical="center"/>
    </xf>
    <xf numFmtId="268" fontId="225" fillId="0" borderId="0"/>
    <xf numFmtId="3" fontId="210" fillId="0" borderId="127">
      <alignment vertical="center"/>
    </xf>
    <xf numFmtId="3" fontId="210" fillId="0" borderId="127">
      <alignment vertical="center"/>
    </xf>
    <xf numFmtId="268" fontId="225" fillId="0" borderId="0"/>
    <xf numFmtId="3" fontId="210" fillId="0" borderId="127">
      <alignment vertical="center"/>
    </xf>
    <xf numFmtId="268" fontId="225" fillId="0" borderId="0"/>
    <xf numFmtId="268" fontId="225" fillId="0" borderId="0"/>
    <xf numFmtId="3" fontId="210" fillId="0" borderId="127">
      <alignment vertical="center"/>
    </xf>
    <xf numFmtId="3" fontId="210" fillId="0" borderId="127">
      <alignment vertical="center"/>
    </xf>
    <xf numFmtId="268" fontId="225" fillId="0" borderId="0"/>
    <xf numFmtId="3" fontId="210" fillId="0" borderId="127">
      <alignment vertical="center"/>
    </xf>
    <xf numFmtId="268" fontId="225" fillId="0" borderId="0"/>
    <xf numFmtId="3" fontId="210" fillId="0" borderId="127">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6" applyNumberFormat="0" applyFont="0" applyBorder="0" applyAlignment="0" applyProtection="0">
      <alignment horizontal="centerContinuous"/>
    </xf>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2" fillId="0" borderId="0" applyNumberFormat="0" applyFont="0" applyFill="0" applyBorder="0" applyAlignment="0" applyProtection="0"/>
    <xf numFmtId="0" fontId="9" fillId="69" borderId="146" applyNumberFormat="0" applyFont="0" applyBorder="0" applyProtection="0"/>
    <xf numFmtId="3" fontId="210" fillId="0" borderId="127">
      <alignment vertical="center"/>
    </xf>
    <xf numFmtId="0" fontId="2" fillId="0" borderId="0" applyNumberFormat="0" applyFont="0" applyFill="0" applyBorder="0" applyAlignment="0" applyProtection="0"/>
    <xf numFmtId="0" fontId="9" fillId="69" borderId="146" applyNumberFormat="0" applyFont="0" applyBorder="0" applyProtection="0"/>
    <xf numFmtId="3" fontId="210" fillId="0" borderId="127">
      <alignment vertical="center"/>
    </xf>
    <xf numFmtId="0" fontId="9" fillId="69" borderId="146" applyNumberFormat="0" applyFont="0" applyBorder="0" applyProtection="0"/>
    <xf numFmtId="0" fontId="9" fillId="69" borderId="146" applyNumberFormat="0" applyFont="0" applyBorder="0" applyProtection="0"/>
    <xf numFmtId="3" fontId="210" fillId="0" borderId="127">
      <alignment vertical="center"/>
    </xf>
    <xf numFmtId="0" fontId="9" fillId="69" borderId="146" applyNumberFormat="0" applyFont="0" applyBorder="0" applyProtection="0"/>
    <xf numFmtId="0" fontId="9" fillId="69" borderId="146" applyNumberFormat="0" applyFont="0" applyBorder="0" applyProtection="0"/>
    <xf numFmtId="3" fontId="210" fillId="0" borderId="127">
      <alignment vertical="center"/>
    </xf>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27">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28" fillId="119" borderId="104" applyNumberFormat="0" applyBorder="0">
      <alignment horizontal="left"/>
    </xf>
    <xf numFmtId="0" fontId="228" fillId="119" borderId="104" applyNumberFormat="0" applyBorder="0">
      <alignment horizontal="left"/>
    </xf>
    <xf numFmtId="3" fontId="210" fillId="0" borderId="127">
      <alignment vertical="center"/>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0" fontId="228" fillId="119" borderId="104" applyNumberFormat="0" applyBorder="0">
      <alignment horizontal="left"/>
    </xf>
    <xf numFmtId="3" fontId="210" fillId="0" borderId="127">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27">
      <alignment vertical="center"/>
    </xf>
    <xf numFmtId="0" fontId="212" fillId="0" borderId="0">
      <alignment horizontal="left" vertical="center" wrapText="1"/>
    </xf>
    <xf numFmtId="3" fontId="210" fillId="0" borderId="127">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27">
      <alignment vertical="center"/>
    </xf>
    <xf numFmtId="22" fontId="29" fillId="0" borderId="0" applyFill="0" applyBorder="0" applyAlignment="0"/>
    <xf numFmtId="3" fontId="210" fillId="0" borderId="127">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27">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27">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27">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27">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27">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27">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27">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27">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27">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27">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233" fillId="120" borderId="118"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233" fillId="120" borderId="118"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3" fontId="234" fillId="121"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4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17" fontId="238" fillId="117" borderId="104"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39" fillId="0" borderId="130" applyNumberFormat="0" applyAlignment="0">
      <protection locked="0"/>
    </xf>
    <xf numFmtId="0" fontId="49" fillId="42" borderId="138" applyNumberFormat="0" applyAlignment="0" applyProtection="0"/>
    <xf numFmtId="0" fontId="10" fillId="0" borderId="0"/>
    <xf numFmtId="0" fontId="10" fillId="0" borderId="0"/>
    <xf numFmtId="0" fontId="49" fillId="42" borderId="138" applyNumberFormat="0" applyAlignment="0" applyProtection="0"/>
    <xf numFmtId="0" fontId="49" fillId="42" borderId="138" applyNumberFormat="0" applyAlignment="0" applyProtection="0"/>
    <xf numFmtId="0" fontId="49" fillId="42" borderId="138" applyNumberFormat="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27">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27">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27">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27">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27">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27">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27">
      <alignment vertical="center"/>
    </xf>
    <xf numFmtId="0" fontId="242" fillId="0" borderId="0">
      <alignment horizontal="left"/>
    </xf>
    <xf numFmtId="0" fontId="243" fillId="0" borderId="0">
      <alignment horizontal="center" wrapText="1"/>
    </xf>
    <xf numFmtId="0" fontId="242" fillId="0" borderId="14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48">
      <alignment horizontal="right" wrapText="1"/>
    </xf>
    <xf numFmtId="0" fontId="242" fillId="0" borderId="148">
      <alignment horizontal="right" wrapText="1"/>
    </xf>
    <xf numFmtId="0" fontId="242" fillId="0" borderId="148">
      <alignment horizontal="right" wrapText="1"/>
    </xf>
    <xf numFmtId="0" fontId="2" fillId="0" borderId="0" applyNumberFormat="0" applyFont="0" applyFill="0" applyBorder="0" applyAlignment="0" applyProtection="0"/>
    <xf numFmtId="0" fontId="242" fillId="0" borderId="14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48">
      <alignment horizontal="right" wrapText="1"/>
    </xf>
    <xf numFmtId="0" fontId="242" fillId="0" borderId="148">
      <alignment horizontal="right" wrapText="1"/>
    </xf>
    <xf numFmtId="0" fontId="242" fillId="0" borderId="14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297" fontId="244" fillId="0" borderId="148">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48">
      <alignment horizontal="right"/>
    </xf>
    <xf numFmtId="297" fontId="244" fillId="0" borderId="148">
      <alignment horizontal="right"/>
    </xf>
    <xf numFmtId="297" fontId="244" fillId="0" borderId="148">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4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48">
      <alignment horizontal="left"/>
    </xf>
    <xf numFmtId="297" fontId="244" fillId="0" borderId="148">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4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48">
      <alignment horizontal="center"/>
    </xf>
    <xf numFmtId="297" fontId="248" fillId="0" borderId="148">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196" fontId="156" fillId="0" borderId="14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196" fontId="156" fillId="0" borderId="14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27">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27">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27">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27">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2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03" fontId="2" fillId="0" borderId="0" applyFont="0" applyFill="0" applyBorder="0" applyAlignment="0" applyProtection="0"/>
    <xf numFmtId="0" fontId="2" fillId="71" borderId="105" applyNumberFormat="0" applyFont="0" applyAlignment="0" applyProtection="0"/>
    <xf numFmtId="0" fontId="2" fillId="71" borderId="105" applyNumberFormat="0" applyFont="0" applyAlignment="0" applyProtection="0"/>
    <xf numFmtId="0" fontId="2" fillId="71" borderId="105" applyNumberFormat="0" applyFont="0" applyAlignment="0" applyProtection="0"/>
    <xf numFmtId="0" fontId="2" fillId="71" borderId="105" applyNumberFormat="0" applyFont="0" applyAlignment="0" applyProtection="0"/>
    <xf numFmtId="0" fontId="2" fillId="71" borderId="105" applyNumberFormat="0" applyFont="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0">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7">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45" fillId="113" borderId="12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0" applyAlignment="0" applyProtection="0"/>
    <xf numFmtId="0" fontId="45" fillId="113" borderId="120" applyAlignment="0" applyProtection="0"/>
    <xf numFmtId="0" fontId="2" fillId="0" borderId="0" applyNumberFormat="0" applyFont="0" applyFill="0" applyBorder="0" applyAlignment="0" applyProtection="0"/>
    <xf numFmtId="0" fontId="2" fillId="68" borderId="118"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8"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8" applyNumberFormat="0" applyFont="0" applyBorder="0" applyProtection="0">
      <alignment horizontal="center" vertical="center"/>
    </xf>
    <xf numFmtId="0" fontId="2" fillId="68" borderId="118" applyNumberFormat="0" applyFont="0" applyBorder="0" applyProtection="0">
      <alignment horizontal="center" vertical="center"/>
    </xf>
    <xf numFmtId="0" fontId="2" fillId="68" borderId="118" applyNumberFormat="0" applyFont="0" applyBorder="0" applyProtection="0">
      <alignment horizontal="center" vertical="center"/>
    </xf>
    <xf numFmtId="0" fontId="2" fillId="68" borderId="118" applyNumberFormat="0" applyFont="0" applyBorder="0" applyProtection="0">
      <alignment horizontal="center" vertic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3" fontId="210" fillId="0" borderId="127">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45" fillId="68" borderId="130"/>
    <xf numFmtId="0" fontId="2" fillId="125" borderId="104" applyNumberFormat="0" applyFont="0" applyBorder="0" applyAlignment="0"/>
    <xf numFmtId="0" fontId="2" fillId="125" borderId="104" applyNumberFormat="0" applyFont="0" applyBorder="0" applyAlignment="0"/>
    <xf numFmtId="0" fontId="2" fillId="125" borderId="104" applyNumberFormat="0" applyFont="0" applyBorder="0" applyAlignment="0"/>
    <xf numFmtId="0" fontId="2" fillId="125" borderId="104" applyNumberFormat="0" applyFont="0" applyBorder="0" applyAlignment="0"/>
    <xf numFmtId="0" fontId="2" fillId="125" borderId="104"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41" fillId="126" borderId="119"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19" applyNumberFormat="0" applyFont="0" applyBorder="0" applyAlignment="0">
      <alignment horizontal="centerContinuous"/>
    </xf>
    <xf numFmtId="0" fontId="41" fillId="126" borderId="119" applyNumberFormat="0" applyFont="0" applyBorder="0" applyAlignment="0">
      <alignment horizontal="centerContinuous"/>
    </xf>
    <xf numFmtId="0" fontId="41" fillId="126" borderId="119" applyNumberFormat="0" applyFont="0" applyBorder="0" applyAlignment="0">
      <alignment horizontal="centerContinuous"/>
    </xf>
    <xf numFmtId="0" fontId="41" fillId="126" borderId="119"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37" fillId="0" borderId="12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1" applyNumberFormat="0" applyFill="0" applyAlignment="0" applyProtection="0"/>
    <xf numFmtId="0" fontId="265" fillId="0" borderId="151" applyNumberFormat="0" applyFill="0" applyAlignment="0" applyProtection="0"/>
    <xf numFmtId="0" fontId="265" fillId="0" borderId="151"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2" applyNumberFormat="0" applyFill="0" applyAlignment="0" applyProtection="0"/>
    <xf numFmtId="0" fontId="267" fillId="0" borderId="152" applyNumberFormat="0" applyFill="0" applyAlignment="0" applyProtection="0"/>
    <xf numFmtId="0" fontId="267" fillId="0" borderId="152"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3" applyNumberFormat="0" applyFill="0" applyAlignment="0" applyProtection="0"/>
    <xf numFmtId="0" fontId="269" fillId="0" borderId="153" applyNumberFormat="0" applyFill="0" applyAlignment="0" applyProtection="0"/>
    <xf numFmtId="0" fontId="269" fillId="0" borderId="153"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4"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8" applyFont="0" applyProtection="0">
      <alignment horizontal="right"/>
    </xf>
    <xf numFmtId="0" fontId="10" fillId="0" borderId="0"/>
    <xf numFmtId="3" fontId="2" fillId="70" borderId="118" applyFont="0" applyProtection="0">
      <alignment horizontal="right"/>
    </xf>
    <xf numFmtId="0" fontId="2" fillId="0" borderId="0" applyNumberFormat="0" applyFont="0" applyFill="0" applyBorder="0" applyAlignment="0" applyProtection="0"/>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10" fillId="0" borderId="127">
      <alignment vertical="center"/>
    </xf>
    <xf numFmtId="0" fontId="2" fillId="0" borderId="0" applyNumberFormat="0" applyFont="0" applyFill="0" applyBorder="0" applyAlignment="0" applyProtection="0"/>
    <xf numFmtId="0" fontId="10" fillId="0" borderId="0"/>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 fillId="70" borderId="118" applyFont="0" applyProtection="0">
      <alignment horizontal="right"/>
    </xf>
    <xf numFmtId="0" fontId="10" fillId="0" borderId="0"/>
    <xf numFmtId="10" fontId="2" fillId="70" borderId="118" applyFont="0" applyProtection="0">
      <alignment horizontal="right"/>
    </xf>
    <xf numFmtId="0" fontId="2" fillId="0" borderId="0" applyNumberFormat="0" applyFont="0" applyFill="0" applyBorder="0" applyAlignment="0" applyProtection="0"/>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70" borderId="118" applyFont="0" applyProtection="0">
      <alignment horizontal="right"/>
    </xf>
    <xf numFmtId="0" fontId="10" fillId="0" borderId="0"/>
    <xf numFmtId="9" fontId="2" fillId="70" borderId="118" applyFont="0" applyProtection="0">
      <alignment horizontal="right"/>
    </xf>
    <xf numFmtId="0" fontId="2" fillId="0" borderId="0" applyNumberFormat="0" applyFont="0" applyFill="0" applyBorder="0" applyAlignment="0" applyProtection="0"/>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3" fontId="210" fillId="0" borderId="127">
      <alignment vertical="center"/>
    </xf>
    <xf numFmtId="0" fontId="2" fillId="0" borderId="0" applyNumberFormat="0" applyFont="0" applyFill="0" applyBorder="0" applyAlignment="0" applyProtection="0"/>
    <xf numFmtId="0" fontId="10" fillId="0" borderId="0"/>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70" borderId="119"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9" applyNumberFormat="0" applyFont="0" applyBorder="0" applyAlignment="0" applyProtection="0">
      <alignment horizontal="left"/>
    </xf>
    <xf numFmtId="0" fontId="2" fillId="0" borderId="0" applyNumberFormat="0" applyFont="0" applyFill="0" applyBorder="0" applyAlignment="0" applyProtection="0"/>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3" fontId="210" fillId="0" borderId="127">
      <alignment vertical="center"/>
    </xf>
    <xf numFmtId="0" fontId="2" fillId="0" borderId="0" applyNumberFormat="0" applyFont="0" applyFill="0" applyBorder="0" applyAlignment="0" applyProtection="0"/>
    <xf numFmtId="0" fontId="10" fillId="0" borderId="0"/>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27">
      <alignment vertical="center"/>
    </xf>
    <xf numFmtId="37" fontId="45" fillId="0" borderId="0"/>
    <xf numFmtId="295" fontId="45" fillId="0" borderId="0"/>
    <xf numFmtId="3" fontId="210" fillId="0" borderId="127">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8"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8" applyNumberFormat="0" applyBorder="0" applyAlignment="0" applyProtection="0"/>
    <xf numFmtId="0" fontId="10" fillId="0" borderId="0"/>
    <xf numFmtId="10" fontId="19" fillId="107" borderId="118" applyNumberFormat="0" applyBorder="0" applyAlignment="0" applyProtection="0"/>
    <xf numFmtId="10" fontId="19" fillId="107" borderId="118" applyNumberFormat="0" applyBorder="0" applyAlignment="0" applyProtection="0"/>
    <xf numFmtId="10" fontId="19" fillId="107" borderId="118" applyNumberFormat="0" applyBorder="0" applyAlignment="0" applyProtection="0"/>
    <xf numFmtId="10" fontId="19" fillId="107" borderId="118" applyNumberFormat="0" applyBorder="0" applyAlignment="0" applyProtection="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10" fillId="0" borderId="0"/>
    <xf numFmtId="0" fontId="10" fillId="0" borderId="0"/>
    <xf numFmtId="0" fontId="49" fillId="72"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2" fillId="0" borderId="0" applyNumberFormat="0" applyFont="0" applyFill="0" applyBorder="0" applyAlignment="0" applyProtection="0"/>
    <xf numFmtId="0" fontId="49" fillId="72"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2" fillId="0" borderId="0" applyNumberFormat="0" applyFont="0" applyFill="0" applyBorder="0" applyAlignment="0" applyProtection="0"/>
    <xf numFmtId="0" fontId="49" fillId="72"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72" fillId="0" borderId="75">
      <protection locked="0"/>
    </xf>
    <xf numFmtId="0" fontId="272" fillId="0" borderId="75">
      <protection locked="0"/>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54">
      <alignment horizontal="right" vertical="center"/>
      <protection locked="0"/>
    </xf>
    <xf numFmtId="310" fontId="272" fillId="88" borderId="154">
      <alignment horizontal="right" vertical="center"/>
      <protection locked="0"/>
    </xf>
    <xf numFmtId="310" fontId="272" fillId="88" borderId="154">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27">
      <alignment vertical="center"/>
    </xf>
    <xf numFmtId="311" fontId="2" fillId="71" borderId="118" applyFont="0" applyAlignment="0">
      <protection locked="0"/>
    </xf>
    <xf numFmtId="0" fontId="10" fillId="0" borderId="0"/>
    <xf numFmtId="311" fontId="2" fillId="71" borderId="118" applyFont="0" applyAlignment="0">
      <protection locked="0"/>
    </xf>
    <xf numFmtId="0" fontId="2" fillId="0" borderId="0" applyNumberFormat="0" applyFont="0" applyFill="0" applyBorder="0" applyAlignment="0" applyProtection="0"/>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 fontId="210" fillId="0" borderId="127">
      <alignment vertical="center"/>
    </xf>
    <xf numFmtId="0" fontId="2" fillId="0" borderId="0" applyNumberFormat="0" applyFont="0" applyFill="0" applyBorder="0" applyAlignment="0" applyProtection="0"/>
    <xf numFmtId="0" fontId="10" fillId="0" borderId="0"/>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 fillId="71" borderId="118" applyFont="0">
      <alignment horizontal="right"/>
      <protection locked="0"/>
    </xf>
    <xf numFmtId="0" fontId="10" fillId="0" borderId="0"/>
    <xf numFmtId="3" fontId="2" fillId="71" borderId="11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8" applyFont="0">
      <alignment horizontal="right" vertical="center"/>
      <protection locked="0"/>
    </xf>
    <xf numFmtId="3" fontId="2" fillId="71" borderId="118" applyFont="0">
      <alignment horizontal="right" vertical="center"/>
      <protection locked="0"/>
    </xf>
    <xf numFmtId="3" fontId="2" fillId="71" borderId="118" applyFont="0">
      <alignment horizontal="right" vertical="center"/>
      <protection locked="0"/>
    </xf>
    <xf numFmtId="3" fontId="2" fillId="71" borderId="118" applyFont="0">
      <alignment horizontal="right" vertical="center"/>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60" fontId="2" fillId="71" borderId="118" applyFont="0">
      <alignment horizontal="right"/>
      <protection locked="0"/>
    </xf>
    <xf numFmtId="0" fontId="10" fillId="0" borderId="0"/>
    <xf numFmtId="260" fontId="2" fillId="71" borderId="118" applyFont="0">
      <alignment horizontal="right"/>
      <protection locked="0"/>
    </xf>
    <xf numFmtId="0" fontId="2" fillId="0" borderId="0" applyNumberFormat="0" applyFont="0" applyFill="0" applyBorder="0" applyAlignment="0" applyProtection="0"/>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10" fontId="2" fillId="71" borderId="118" applyFont="0">
      <alignment horizontal="right"/>
      <protection locked="0"/>
    </xf>
    <xf numFmtId="0" fontId="10" fillId="0" borderId="0"/>
    <xf numFmtId="10" fontId="2" fillId="71" borderId="118" applyFont="0">
      <alignment horizontal="right"/>
      <protection locked="0"/>
    </xf>
    <xf numFmtId="0" fontId="2" fillId="0" borderId="0" applyNumberFormat="0" applyFont="0" applyFill="0" applyBorder="0" applyAlignment="0" applyProtection="0"/>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71" borderId="122"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2" applyFont="0">
      <alignment horizontal="right"/>
      <protection locked="0"/>
    </xf>
    <xf numFmtId="9" fontId="2" fillId="71" borderId="122" applyFont="0">
      <alignment horizontal="right"/>
      <protection locked="0"/>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2" applyFont="0">
      <alignment horizontal="right"/>
      <protection locked="0"/>
    </xf>
    <xf numFmtId="9" fontId="2" fillId="71" borderId="122" applyFont="0">
      <alignment horizontal="right"/>
      <protection locked="0"/>
    </xf>
    <xf numFmtId="9" fontId="2" fillId="71" borderId="122" applyFont="0">
      <alignment horizontal="right"/>
      <protection locked="0"/>
    </xf>
    <xf numFmtId="9" fontId="2" fillId="71" borderId="122" applyFont="0">
      <alignment horizontal="right"/>
      <protection locked="0"/>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71" borderId="118" applyFont="0">
      <alignment horizontal="center" wrapText="1"/>
      <protection locked="0"/>
    </xf>
    <xf numFmtId="0" fontId="10" fillId="0" borderId="0"/>
    <xf numFmtId="0" fontId="2" fillId="71" borderId="118" applyFont="0">
      <alignment horizontal="center" wrapText="1"/>
      <protection locked="0"/>
    </xf>
    <xf numFmtId="0" fontId="2" fillId="0" borderId="0" applyNumberFormat="0" applyFont="0" applyFill="0" applyBorder="0" applyAlignment="0" applyProtection="0"/>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3" fontId="210" fillId="0" borderId="127">
      <alignment vertical="center"/>
    </xf>
    <xf numFmtId="0" fontId="2" fillId="0" borderId="0" applyNumberFormat="0" applyFont="0" applyFill="0" applyBorder="0" applyAlignment="0" applyProtection="0"/>
    <xf numFmtId="0" fontId="10" fillId="0" borderId="0"/>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49" fontId="2" fillId="71" borderId="118" applyFont="0" applyAlignment="0">
      <protection locked="0"/>
    </xf>
    <xf numFmtId="0" fontId="10" fillId="0" borderId="0"/>
    <xf numFmtId="0" fontId="10" fillId="0" borderId="0"/>
    <xf numFmtId="3" fontId="210" fillId="0" borderId="127">
      <alignment vertical="center"/>
    </xf>
    <xf numFmtId="0" fontId="10" fillId="0" borderId="0"/>
    <xf numFmtId="0" fontId="10" fillId="0" borderId="0"/>
    <xf numFmtId="49" fontId="2" fillId="71" borderId="118"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17" fontId="229" fillId="96" borderId="155"/>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56" applyNumberFormat="0" applyFill="0" applyAlignment="0" applyProtection="0"/>
    <xf numFmtId="0" fontId="78" fillId="0" borderId="156" applyNumberFormat="0" applyFill="0" applyAlignment="0" applyProtection="0"/>
    <xf numFmtId="0" fontId="78" fillId="0" borderId="156"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27">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28" applyAlignment="0" applyProtection="0">
      <alignment horizontal="centerContinuous"/>
    </xf>
    <xf numFmtId="19" fontId="281" fillId="0" borderId="128" applyAlignment="0" applyProtection="0">
      <alignment horizontal="centerContinuous"/>
    </xf>
    <xf numFmtId="3" fontId="210" fillId="0" borderId="127">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27">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4" applyBorder="0">
      <alignment horizontal="center"/>
      <protection locked="0"/>
    </xf>
    <xf numFmtId="10" fontId="9" fillId="130" borderId="104" applyBorder="0">
      <alignment horizontal="center"/>
      <protection locked="0"/>
    </xf>
    <xf numFmtId="10" fontId="9" fillId="130" borderId="104" applyBorder="0">
      <alignment horizontal="center"/>
      <protection locked="0"/>
    </xf>
    <xf numFmtId="10" fontId="9" fillId="130" borderId="104" applyBorder="0">
      <alignment horizontal="center"/>
      <protection locked="0"/>
    </xf>
    <xf numFmtId="10" fontId="9" fillId="130" borderId="104" applyBorder="0">
      <alignment horizontal="center"/>
      <protection locked="0"/>
    </xf>
    <xf numFmtId="0" fontId="10" fillId="0" borderId="0"/>
    <xf numFmtId="2" fontId="234" fillId="107" borderId="118"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9" applyNumberFormat="0" applyFill="0" applyBorder="0" applyAlignment="0"/>
    <xf numFmtId="17" fontId="45" fillId="131" borderId="129" applyNumberFormat="0" applyFill="0" applyBorder="0" applyAlignment="0"/>
    <xf numFmtId="3" fontId="210" fillId="0" borderId="127">
      <alignment vertical="center"/>
    </xf>
    <xf numFmtId="3" fontId="210" fillId="0" borderId="127">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37" fontId="283" fillId="0" borderId="0"/>
    <xf numFmtId="295" fontId="283"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238" fillId="69" borderId="118"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27">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xf numFmtId="0" fontId="2" fillId="0" borderId="0" applyNumberFormat="0" applyFont="0" applyFill="0" applyBorder="0" applyAlignment="0" applyProtection="0"/>
    <xf numFmtId="3" fontId="210" fillId="0" borderId="127">
      <alignment vertical="center"/>
    </xf>
    <xf numFmtId="0" fontId="2" fillId="0" borderId="0"/>
    <xf numFmtId="0" fontId="2" fillId="0" borderId="0" applyNumberFormat="0" applyFont="0" applyFill="0" applyBorder="0" applyAlignment="0" applyProtection="0"/>
    <xf numFmtId="3" fontId="210" fillId="0" borderId="127">
      <alignment vertical="center"/>
    </xf>
    <xf numFmtId="0" fontId="2" fillId="0" borderId="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284" fillId="104" borderId="121">
      <alignment horizontal="center" vertical="top" wrapText="1"/>
    </xf>
    <xf numFmtId="0" fontId="284" fillId="104" borderId="121">
      <alignment horizontal="center" vertical="top" wrapText="1"/>
    </xf>
    <xf numFmtId="0" fontId="284" fillId="104" borderId="121">
      <alignment horizontal="center" vertical="top" wrapText="1"/>
    </xf>
    <xf numFmtId="0" fontId="284" fillId="104" borderId="121">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xf numFmtId="0" fontId="2" fillId="0" borderId="120"/>
    <xf numFmtId="0" fontId="2" fillId="0" borderId="120"/>
    <xf numFmtId="0" fontId="2" fillId="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9"/>
    <xf numFmtId="0" fontId="45" fillId="70" borderId="119"/>
    <xf numFmtId="0" fontId="45" fillId="70" borderId="119"/>
    <xf numFmtId="0" fontId="45" fillId="7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4"/>
    <xf numFmtId="0" fontId="45" fillId="0" borderId="104"/>
    <xf numFmtId="0" fontId="45"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1">
      <alignment horizontal="center" vertical="top"/>
    </xf>
    <xf numFmtId="0" fontId="284" fillId="132" borderId="121">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9"/>
    <xf numFmtId="0" fontId="45" fillId="0" borderId="119"/>
    <xf numFmtId="0" fontId="45" fillId="0" borderId="119"/>
    <xf numFmtId="0" fontId="45" fillId="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xf numFmtId="0" fontId="2" fillId="0" borderId="121"/>
    <xf numFmtId="0" fontId="2" fillId="0" borderId="121"/>
    <xf numFmtId="0" fontId="2" fillId="0" borderId="121"/>
    <xf numFmtId="0" fontId="2"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2"/>
    <xf numFmtId="0" fontId="285" fillId="7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1">
      <alignment horizontal="center" vertical="top" wrapText="1"/>
    </xf>
    <xf numFmtId="0" fontId="284" fillId="132" borderId="121">
      <alignment horizontal="center" vertical="top" wrapText="1"/>
    </xf>
    <xf numFmtId="0" fontId="284" fillId="132" borderId="121">
      <alignment horizontal="center" vertical="top" wrapText="1"/>
    </xf>
    <xf numFmtId="0" fontId="284" fillId="132" borderId="121">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0"/>
    <xf numFmtId="3" fontId="2" fillId="0" borderId="120"/>
    <xf numFmtId="3" fontId="2" fillId="0" borderId="120"/>
    <xf numFmtId="3" fontId="2" fillId="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9">
      <alignment horizontal="center"/>
    </xf>
    <xf numFmtId="0" fontId="45" fillId="70" borderId="119">
      <alignment horizontal="center"/>
    </xf>
    <xf numFmtId="0" fontId="45" fillId="70" borderId="119">
      <alignment horizontal="center"/>
    </xf>
    <xf numFmtId="0" fontId="45" fillId="70" borderId="11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0">
      <alignment horizontal="center"/>
    </xf>
    <xf numFmtId="0" fontId="45" fillId="70" borderId="120">
      <alignment horizontal="center"/>
    </xf>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4">
      <alignment horizontal="left" vertical="top"/>
    </xf>
    <xf numFmtId="0" fontId="45" fillId="70" borderId="104">
      <alignment horizontal="left" vertical="top"/>
    </xf>
    <xf numFmtId="0" fontId="45" fillId="70" borderId="104">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0">
      <alignment horizontal="center" vertical="center"/>
    </xf>
    <xf numFmtId="0" fontId="284" fillId="132" borderId="120">
      <alignment horizontal="center" vertical="center"/>
    </xf>
    <xf numFmtId="0" fontId="2" fillId="0" borderId="0" applyNumberFormat="0" applyFont="0" applyFill="0" applyBorder="0" applyAlignment="0" applyProtection="0"/>
    <xf numFmtId="0" fontId="284" fillId="132" borderId="121">
      <alignment horizontal="center" vertical="center"/>
    </xf>
    <xf numFmtId="0" fontId="284" fillId="132" borderId="121">
      <alignment horizontal="center" vertical="center"/>
    </xf>
    <xf numFmtId="0" fontId="284" fillId="132" borderId="121">
      <alignment horizontal="center" vertical="center"/>
    </xf>
    <xf numFmtId="0" fontId="284" fillId="132" borderId="121">
      <alignment horizontal="center" vertical="center"/>
    </xf>
    <xf numFmtId="0" fontId="2" fillId="0" borderId="0" applyNumberFormat="0" applyFont="0" applyFill="0" applyBorder="0" applyAlignment="0" applyProtection="0"/>
    <xf numFmtId="0" fontId="284" fillId="104" borderId="119">
      <alignment horizontal="center" vertical="center"/>
    </xf>
    <xf numFmtId="0" fontId="284" fillId="104" borderId="119">
      <alignment horizontal="center" vertical="center"/>
    </xf>
    <xf numFmtId="0" fontId="284" fillId="104" borderId="119">
      <alignment horizontal="center" vertical="center"/>
    </xf>
    <xf numFmtId="0" fontId="284" fillId="104" borderId="119">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0">
      <alignment horizontal="center" vertical="center"/>
    </xf>
    <xf numFmtId="0" fontId="284" fillId="104" borderId="120">
      <alignment horizontal="center" vertical="center"/>
    </xf>
    <xf numFmtId="0" fontId="2" fillId="0" borderId="0" applyNumberFormat="0" applyFont="0" applyFill="0" applyBorder="0" applyAlignment="0" applyProtection="0"/>
    <xf numFmtId="0" fontId="284" fillId="104" borderId="121">
      <alignment horizontal="center" vertical="center"/>
    </xf>
    <xf numFmtId="0" fontId="284" fillId="104" borderId="121">
      <alignment horizontal="center" vertical="center"/>
    </xf>
    <xf numFmtId="0" fontId="284" fillId="104" borderId="121">
      <alignment horizontal="center" vertical="center"/>
    </xf>
    <xf numFmtId="0" fontId="284"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71"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71" fillId="73" borderId="144" applyNumberFormat="0" applyFont="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71" fillId="73" borderId="144" applyNumberFormat="0" applyFont="0" applyAlignment="0" applyProtection="0"/>
    <xf numFmtId="0" fontId="71" fillId="73" borderId="144" applyNumberFormat="0" applyFont="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 fillId="73" borderId="144" applyNumberFormat="0" applyFont="0" applyAlignment="0" applyProtection="0"/>
    <xf numFmtId="0" fontId="2" fillId="73" borderId="144" applyNumberFormat="0" applyFont="0" applyAlignment="0" applyProtection="0"/>
    <xf numFmtId="3" fontId="210" fillId="0" borderId="127">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18">
      <alignment horizontal="right"/>
      <protection locked="0"/>
    </xf>
    <xf numFmtId="0" fontId="10" fillId="0" borderId="0"/>
    <xf numFmtId="3" fontId="2" fillId="74" borderId="118">
      <alignment horizontal="right"/>
      <protection locked="0"/>
    </xf>
    <xf numFmtId="0" fontId="2" fillId="0" borderId="0" applyNumberFormat="0" applyFont="0" applyFill="0" applyBorder="0" applyAlignment="0" applyProtection="0"/>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60" fontId="2" fillId="74" borderId="118">
      <alignment horizontal="right"/>
      <protection locked="0"/>
    </xf>
    <xf numFmtId="0" fontId="10" fillId="0" borderId="0"/>
    <xf numFmtId="260" fontId="2" fillId="74" borderId="118">
      <alignment horizontal="right"/>
      <protection locked="0"/>
    </xf>
    <xf numFmtId="0" fontId="2" fillId="0" borderId="0" applyNumberFormat="0" applyFont="0" applyFill="0" applyBorder="0" applyAlignment="0" applyProtection="0"/>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 fillId="74" borderId="118" applyFont="0">
      <alignment horizontal="right"/>
      <protection locked="0"/>
    </xf>
    <xf numFmtId="0" fontId="10" fillId="0" borderId="0"/>
    <xf numFmtId="10" fontId="2" fillId="74" borderId="118" applyFont="0">
      <alignment horizontal="right"/>
      <protection locked="0"/>
    </xf>
    <xf numFmtId="0" fontId="2" fillId="0" borderId="0" applyNumberFormat="0" applyFont="0" applyFill="0" applyBorder="0" applyAlignment="0" applyProtection="0"/>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74" borderId="118">
      <alignment horizontal="right"/>
      <protection locked="0"/>
    </xf>
    <xf numFmtId="0" fontId="10" fillId="0" borderId="0"/>
    <xf numFmtId="9" fontId="2" fillId="74" borderId="118">
      <alignment horizontal="right"/>
      <protection locked="0"/>
    </xf>
    <xf numFmtId="0" fontId="2" fillId="0" borderId="0" applyNumberFormat="0" applyFont="0" applyFill="0" applyBorder="0" applyAlignment="0" applyProtection="0"/>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331" fontId="2" fillId="74" borderId="118" applyFont="0">
      <alignment horizontal="right" vertical="center"/>
      <protection locked="0"/>
    </xf>
    <xf numFmtId="331" fontId="2" fillId="74" borderId="118" applyFont="0">
      <alignment horizontal="right" vertical="center"/>
      <protection locked="0"/>
    </xf>
    <xf numFmtId="331" fontId="2" fillId="74" borderId="118" applyFont="0">
      <alignment horizontal="right" vertical="center"/>
      <protection locked="0"/>
    </xf>
    <xf numFmtId="331" fontId="2" fillId="74" borderId="118" applyFont="0">
      <alignment horizontal="right" vertical="center"/>
      <protection locked="0"/>
    </xf>
    <xf numFmtId="331" fontId="2" fillId="74" borderId="118"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74" borderId="118">
      <alignment horizontal="center" wrapText="1"/>
    </xf>
    <xf numFmtId="0" fontId="10" fillId="0" borderId="0"/>
    <xf numFmtId="0" fontId="2" fillId="74" borderId="118">
      <alignment horizontal="center" wrapText="1"/>
    </xf>
    <xf numFmtId="0" fontId="2" fillId="0" borderId="0" applyNumberFormat="0" applyFont="0" applyFill="0" applyBorder="0" applyAlignment="0" applyProtection="0"/>
    <xf numFmtId="0" fontId="2" fillId="74" borderId="118">
      <alignment horizontal="center" wrapText="1"/>
    </xf>
    <xf numFmtId="0" fontId="2" fillId="74" borderId="118">
      <alignment horizontal="center" wrapText="1"/>
    </xf>
    <xf numFmtId="0" fontId="2" fillId="74" borderId="118">
      <alignment horizontal="center" wrapText="1"/>
    </xf>
    <xf numFmtId="0" fontId="2" fillId="74" borderId="118">
      <alignment horizontal="center" wrapText="1"/>
    </xf>
    <xf numFmtId="3" fontId="210" fillId="0" borderId="127">
      <alignment vertical="center"/>
    </xf>
    <xf numFmtId="0" fontId="2" fillId="0" borderId="0" applyNumberFormat="0" applyFont="0" applyFill="0" applyBorder="0" applyAlignment="0" applyProtection="0"/>
    <xf numFmtId="0" fontId="10" fillId="0" borderId="0"/>
    <xf numFmtId="0" fontId="2" fillId="74" borderId="118">
      <alignment horizontal="center" wrapText="1"/>
    </xf>
    <xf numFmtId="0" fontId="2" fillId="74" borderId="118">
      <alignment horizontal="center" wrapText="1"/>
    </xf>
    <xf numFmtId="0" fontId="2" fillId="74" borderId="118">
      <alignment horizontal="center" wrapText="1"/>
    </xf>
    <xf numFmtId="0" fontId="2" fillId="74" borderId="118">
      <alignment horizontal="center" wrapText="1"/>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74" borderId="118" applyNumberFormat="0" applyFont="0">
      <alignment horizontal="center" wrapText="1"/>
      <protection locked="0"/>
    </xf>
    <xf numFmtId="0" fontId="10" fillId="0" borderId="0"/>
    <xf numFmtId="0" fontId="2" fillId="74" borderId="118" applyNumberFormat="0" applyFont="0">
      <alignment horizontal="center" wrapText="1"/>
      <protection locked="0"/>
    </xf>
    <xf numFmtId="0" fontId="2" fillId="0" borderId="0" applyNumberFormat="0" applyFont="0" applyFill="0" applyBorder="0" applyAlignment="0" applyProtection="0"/>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3" fontId="210" fillId="0" borderId="127">
      <alignment vertical="center"/>
    </xf>
    <xf numFmtId="0" fontId="2" fillId="0" borderId="0" applyNumberFormat="0" applyFont="0" applyFill="0" applyBorder="0" applyAlignment="0" applyProtection="0"/>
    <xf numFmtId="0" fontId="10" fillId="0" borderId="0"/>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66" fillId="63" borderId="157" applyNumberFormat="0" applyAlignment="0" applyProtection="0"/>
    <xf numFmtId="0" fontId="68" fillId="63" borderId="157" applyNumberFormat="0" applyAlignment="0" applyProtection="0"/>
    <xf numFmtId="0" fontId="68" fillId="63" borderId="157" applyNumberFormat="0" applyAlignment="0" applyProtection="0"/>
    <xf numFmtId="0" fontId="68" fillId="63" borderId="157" applyNumberFormat="0" applyAlignment="0" applyProtection="0"/>
    <xf numFmtId="0" fontId="68" fillId="63" borderId="157" applyNumberFormat="0" applyAlignment="0" applyProtection="0"/>
    <xf numFmtId="0" fontId="10" fillId="0" borderId="0"/>
    <xf numFmtId="0" fontId="10" fillId="0" borderId="0"/>
    <xf numFmtId="0" fontId="10" fillId="0" borderId="0"/>
    <xf numFmtId="0" fontId="10" fillId="0" borderId="0"/>
    <xf numFmtId="0" fontId="66" fillId="109"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7" applyNumberFormat="0" applyAlignment="0" applyProtection="0"/>
    <xf numFmtId="0" fontId="66" fillId="109" borderId="157" applyNumberFormat="0" applyAlignment="0" applyProtection="0"/>
    <xf numFmtId="0" fontId="2" fillId="0" borderId="0" applyNumberFormat="0" applyFont="0" applyFill="0" applyBorder="0" applyAlignment="0" applyProtection="0"/>
    <xf numFmtId="0" fontId="66" fillId="109"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7" applyNumberFormat="0" applyAlignment="0" applyProtection="0"/>
    <xf numFmtId="0" fontId="66" fillId="109" borderId="157" applyNumberFormat="0" applyAlignment="0" applyProtection="0"/>
    <xf numFmtId="0" fontId="2" fillId="0" borderId="0" applyNumberFormat="0" applyFont="0" applyFill="0" applyBorder="0" applyAlignment="0" applyProtection="0"/>
    <xf numFmtId="0" fontId="66" fillId="109"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7" applyNumberFormat="0" applyAlignment="0" applyProtection="0"/>
    <xf numFmtId="0" fontId="66" fillId="109" borderId="157" applyNumberFormat="0" applyAlignment="0" applyProtection="0"/>
    <xf numFmtId="0" fontId="2" fillId="0" borderId="0" applyNumberFormat="0" applyFont="0" applyFill="0" applyBorder="0" applyAlignment="0" applyProtection="0"/>
    <xf numFmtId="0" fontId="68" fillId="63" borderId="157" applyNumberFormat="0" applyAlignment="0" applyProtection="0"/>
    <xf numFmtId="0" fontId="68" fillId="63"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7" applyNumberFormat="0" applyAlignment="0" applyProtection="0"/>
    <xf numFmtId="0" fontId="68" fillId="63" borderId="157"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1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3" fontId="289" fillId="135"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61" fillId="0"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27">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27">
      <alignment vertical="center"/>
    </xf>
    <xf numFmtId="10" fontId="2" fillId="0" borderId="162"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27">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27">
      <alignment vertical="center"/>
    </xf>
    <xf numFmtId="0" fontId="10" fillId="0" borderId="0"/>
    <xf numFmtId="0" fontId="178" fillId="111"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3" fontId="2" fillId="95" borderId="118" applyFont="0">
      <alignment horizontal="right" vertical="center"/>
      <protection locked="0"/>
    </xf>
    <xf numFmtId="3" fontId="2" fillId="95" borderId="118" applyFont="0">
      <alignment horizontal="right" vertical="center"/>
      <protection locked="0"/>
    </xf>
    <xf numFmtId="3" fontId="2" fillId="95" borderId="118" applyFont="0">
      <alignment horizontal="right" vertical="center"/>
      <protection locked="0"/>
    </xf>
    <xf numFmtId="3" fontId="2" fillId="95" borderId="118" applyFont="0">
      <alignment horizontal="right" vertical="center"/>
      <protection locked="0"/>
    </xf>
    <xf numFmtId="3" fontId="2" fillId="95" borderId="118"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18"/>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165" fontId="299" fillId="0" borderId="0">
      <alignment horizontal="right"/>
    </xf>
    <xf numFmtId="0" fontId="10" fillId="0" borderId="0"/>
    <xf numFmtId="0" fontId="2" fillId="0" borderId="16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7" applyNumberFormat="0" applyProtection="0">
      <alignment vertical="center"/>
    </xf>
    <xf numFmtId="4" fontId="29" fillId="88" borderId="157" applyNumberFormat="0" applyProtection="0">
      <alignment vertical="center"/>
    </xf>
    <xf numFmtId="4" fontId="29" fillId="88" borderId="157" applyNumberFormat="0" applyProtection="0">
      <alignment vertical="center"/>
    </xf>
    <xf numFmtId="4" fontId="29" fillId="88" borderId="157" applyNumberFormat="0" applyProtection="0">
      <alignment vertical="center"/>
    </xf>
    <xf numFmtId="4" fontId="29" fillId="88" borderId="157" applyNumberFormat="0" applyProtection="0">
      <alignment vertical="center"/>
    </xf>
    <xf numFmtId="4" fontId="300" fillId="88" borderId="157" applyNumberFormat="0" applyProtection="0">
      <alignment vertical="center"/>
    </xf>
    <xf numFmtId="4" fontId="300" fillId="88" borderId="157" applyNumberFormat="0" applyProtection="0">
      <alignment vertical="center"/>
    </xf>
    <xf numFmtId="4" fontId="300" fillId="88" borderId="157" applyNumberFormat="0" applyProtection="0">
      <alignment vertical="center"/>
    </xf>
    <xf numFmtId="4" fontId="300" fillId="88" borderId="157" applyNumberFormat="0" applyProtection="0">
      <alignment vertical="center"/>
    </xf>
    <xf numFmtId="4" fontId="300" fillId="88" borderId="157" applyNumberFormat="0" applyProtection="0">
      <alignment vertical="center"/>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4" fontId="29" fillId="93" borderId="157" applyNumberFormat="0" applyProtection="0">
      <alignment horizontal="right" vertical="center"/>
    </xf>
    <xf numFmtId="4" fontId="29" fillId="93" borderId="157" applyNumberFormat="0" applyProtection="0">
      <alignment horizontal="right" vertical="center"/>
    </xf>
    <xf numFmtId="4" fontId="29" fillId="93" borderId="157" applyNumberFormat="0" applyProtection="0">
      <alignment horizontal="right" vertical="center"/>
    </xf>
    <xf numFmtId="4" fontId="29" fillId="93" borderId="157" applyNumberFormat="0" applyProtection="0">
      <alignment horizontal="right" vertical="center"/>
    </xf>
    <xf numFmtId="4" fontId="29" fillId="93"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189" fillId="137" borderId="157" applyNumberFormat="0" applyProtection="0">
      <alignment horizontal="left" vertical="center" indent="1"/>
    </xf>
    <xf numFmtId="4" fontId="189" fillId="137" borderId="157" applyNumberFormat="0" applyProtection="0">
      <alignment horizontal="left" vertical="center" indent="1"/>
    </xf>
    <xf numFmtId="4" fontId="189" fillId="137" borderId="157" applyNumberFormat="0" applyProtection="0">
      <alignment horizontal="left" vertical="center" indent="1"/>
    </xf>
    <xf numFmtId="4" fontId="189" fillId="137" borderId="157" applyNumberFormat="0" applyProtection="0">
      <alignment horizontal="left" vertical="center" indent="1"/>
    </xf>
    <xf numFmtId="4" fontId="189" fillId="137" borderId="157"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301" fillId="139" borderId="0"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45" fillId="133" borderId="165"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5" applyNumberFormat="0" applyProtection="0">
      <alignment horizontal="left" vertical="center" indent="1"/>
    </xf>
    <xf numFmtId="0" fontId="45" fillId="133" borderId="165" applyNumberFormat="0" applyProtection="0">
      <alignment horizontal="left" vertical="center" indent="1"/>
    </xf>
    <xf numFmtId="0" fontId="2" fillId="0" borderId="0" applyNumberFormat="0" applyFont="0" applyFill="0" applyBorder="0" applyAlignment="0" applyProtection="0"/>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4" fontId="29" fillId="107" borderId="157" applyNumberFormat="0" applyProtection="0">
      <alignment vertical="center"/>
    </xf>
    <xf numFmtId="4" fontId="29" fillId="107" borderId="157" applyNumberFormat="0" applyProtection="0">
      <alignment vertical="center"/>
    </xf>
    <xf numFmtId="4" fontId="29" fillId="107" borderId="157" applyNumberFormat="0" applyProtection="0">
      <alignment vertical="center"/>
    </xf>
    <xf numFmtId="4" fontId="29" fillId="107" borderId="157" applyNumberFormat="0" applyProtection="0">
      <alignment vertical="center"/>
    </xf>
    <xf numFmtId="4" fontId="29" fillId="107" borderId="157" applyNumberFormat="0" applyProtection="0">
      <alignment vertical="center"/>
    </xf>
    <xf numFmtId="4" fontId="300" fillId="107" borderId="157" applyNumberFormat="0" applyProtection="0">
      <alignment vertical="center"/>
    </xf>
    <xf numFmtId="4" fontId="300" fillId="107" borderId="157" applyNumberFormat="0" applyProtection="0">
      <alignment vertical="center"/>
    </xf>
    <xf numFmtId="4" fontId="300" fillId="107" borderId="157" applyNumberFormat="0" applyProtection="0">
      <alignment vertical="center"/>
    </xf>
    <xf numFmtId="4" fontId="300" fillId="107" borderId="157" applyNumberFormat="0" applyProtection="0">
      <alignment vertical="center"/>
    </xf>
    <xf numFmtId="4" fontId="300" fillId="107" borderId="157" applyNumberFormat="0" applyProtection="0">
      <alignment vertical="center"/>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340" fontId="29" fillId="131" borderId="165" applyProtection="0">
      <alignment horizontal="right" vertical="center"/>
    </xf>
    <xf numFmtId="340" fontId="29" fillId="131" borderId="16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5" applyProtection="0">
      <alignment horizontal="right" vertical="center"/>
    </xf>
    <xf numFmtId="340" fontId="29" fillId="131" borderId="165" applyProtection="0">
      <alignment horizontal="right" vertical="center"/>
    </xf>
    <xf numFmtId="340" fontId="29" fillId="131" borderId="16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4" fontId="300" fillId="138" borderId="157" applyNumberFormat="0" applyProtection="0">
      <alignment horizontal="right" vertical="center"/>
    </xf>
    <xf numFmtId="4" fontId="300" fillId="138" borderId="157" applyNumberFormat="0" applyProtection="0">
      <alignment horizontal="right" vertical="center"/>
    </xf>
    <xf numFmtId="4" fontId="300" fillId="138" borderId="157" applyNumberFormat="0" applyProtection="0">
      <alignment horizontal="right" vertical="center"/>
    </xf>
    <xf numFmtId="4" fontId="300" fillId="138" borderId="157" applyNumberFormat="0" applyProtection="0">
      <alignment horizontal="right" vertical="center"/>
    </xf>
    <xf numFmtId="4" fontId="300" fillId="138" borderId="157" applyNumberFormat="0" applyProtection="0">
      <alignment horizontal="right" vertical="center"/>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302" fillId="0" borderId="0"/>
    <xf numFmtId="4" fontId="207" fillId="138" borderId="157" applyNumberFormat="0" applyProtection="0">
      <alignment horizontal="right" vertical="center"/>
    </xf>
    <xf numFmtId="4" fontId="207" fillId="138" borderId="157" applyNumberFormat="0" applyProtection="0">
      <alignment horizontal="right" vertical="center"/>
    </xf>
    <xf numFmtId="4" fontId="207" fillId="138" borderId="157" applyNumberFormat="0" applyProtection="0">
      <alignment horizontal="right" vertical="center"/>
    </xf>
    <xf numFmtId="4" fontId="207" fillId="138" borderId="157" applyNumberFormat="0" applyProtection="0">
      <alignment horizontal="right" vertical="center"/>
    </xf>
    <xf numFmtId="4" fontId="207" fillId="138" borderId="157"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66">
      <alignment horizontal="right"/>
    </xf>
    <xf numFmtId="0" fontId="307" fillId="141" borderId="0"/>
    <xf numFmtId="0" fontId="305" fillId="69" borderId="166">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18">
      <alignment horizontal="center"/>
    </xf>
    <xf numFmtId="0" fontId="10" fillId="0" borderId="0"/>
    <xf numFmtId="347" fontId="2" fillId="69" borderId="118">
      <alignment horizontal="center"/>
    </xf>
    <xf numFmtId="0" fontId="2" fillId="0" borderId="0" applyNumberFormat="0" applyFont="0" applyFill="0" applyBorder="0" applyAlignment="0" applyProtection="0"/>
    <xf numFmtId="347" fontId="2" fillId="69" borderId="118">
      <alignment horizontal="center"/>
    </xf>
    <xf numFmtId="347" fontId="2" fillId="69" borderId="118">
      <alignment horizontal="center"/>
    </xf>
    <xf numFmtId="347" fontId="2" fillId="69" borderId="118">
      <alignment horizontal="center"/>
    </xf>
    <xf numFmtId="347" fontId="2" fillId="69" borderId="118">
      <alignment horizontal="center"/>
    </xf>
    <xf numFmtId="3" fontId="210" fillId="0" borderId="127">
      <alignment vertical="center"/>
    </xf>
    <xf numFmtId="0" fontId="2" fillId="0" borderId="0" applyNumberFormat="0" applyFont="0" applyFill="0" applyBorder="0" applyAlignment="0" applyProtection="0"/>
    <xf numFmtId="0" fontId="10" fillId="0" borderId="0"/>
    <xf numFmtId="347" fontId="2" fillId="69" borderId="118">
      <alignment horizontal="center"/>
    </xf>
    <xf numFmtId="347" fontId="2" fillId="69" borderId="118">
      <alignment horizontal="center"/>
    </xf>
    <xf numFmtId="347" fontId="2" fillId="69" borderId="118">
      <alignment horizontal="center"/>
    </xf>
    <xf numFmtId="347" fontId="2" fillId="69" borderId="118">
      <alignment horizontal="center"/>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 fontId="2" fillId="69" borderId="118" applyFont="0">
      <alignment horizontal="right"/>
    </xf>
    <xf numFmtId="0" fontId="10" fillId="0" borderId="0"/>
    <xf numFmtId="3" fontId="2" fillId="69" borderId="118"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8" applyFont="0">
      <alignment horizontal="right" vertical="center"/>
    </xf>
    <xf numFmtId="3" fontId="2" fillId="69" borderId="118" applyFont="0">
      <alignment horizontal="right" vertical="center"/>
    </xf>
    <xf numFmtId="3" fontId="2" fillId="69" borderId="118" applyFont="0">
      <alignment horizontal="right" vertical="center"/>
    </xf>
    <xf numFmtId="3" fontId="2" fillId="69" borderId="118" applyFont="0">
      <alignment horizontal="right" vertical="center"/>
    </xf>
    <xf numFmtId="3" fontId="2" fillId="69" borderId="118" applyFont="0">
      <alignment horizontal="right"/>
    </xf>
    <xf numFmtId="3" fontId="2" fillId="69" borderId="118" applyFont="0">
      <alignment horizontal="right"/>
    </xf>
    <xf numFmtId="3" fontId="2" fillId="69" borderId="118" applyFont="0">
      <alignment horizontal="right"/>
    </xf>
    <xf numFmtId="3" fontId="2" fillId="69" borderId="118" applyFont="0">
      <alignment horizontal="right"/>
    </xf>
    <xf numFmtId="3"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3" fontId="2" fillId="69" borderId="118" applyFont="0">
      <alignment horizontal="right"/>
    </xf>
    <xf numFmtId="3" fontId="2" fillId="69" borderId="118" applyFont="0">
      <alignment horizontal="right"/>
    </xf>
    <xf numFmtId="3" fontId="2" fillId="69" borderId="118" applyFont="0">
      <alignment horizontal="right"/>
    </xf>
    <xf numFmtId="3"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87" fontId="2" fillId="69" borderId="118" applyFont="0">
      <alignment horizontal="right"/>
    </xf>
    <xf numFmtId="0" fontId="10" fillId="0" borderId="0"/>
    <xf numFmtId="187" fontId="2" fillId="69" borderId="118" applyFont="0">
      <alignment horizontal="right"/>
    </xf>
    <xf numFmtId="0" fontId="2" fillId="0" borderId="0" applyNumberFormat="0" applyFont="0" applyFill="0" applyBorder="0" applyAlignment="0" applyProtection="0"/>
    <xf numFmtId="187" fontId="2" fillId="69" borderId="118" applyFont="0">
      <alignment horizontal="right"/>
    </xf>
    <xf numFmtId="187" fontId="2" fillId="69" borderId="118" applyFont="0">
      <alignment horizontal="right"/>
    </xf>
    <xf numFmtId="187" fontId="2" fillId="69" borderId="118" applyFont="0">
      <alignment horizontal="right"/>
    </xf>
    <xf numFmtId="187"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87" fontId="2" fillId="69" borderId="118" applyFont="0">
      <alignment horizontal="right"/>
    </xf>
    <xf numFmtId="187" fontId="2" fillId="69" borderId="118" applyFont="0">
      <alignment horizontal="right"/>
    </xf>
    <xf numFmtId="187" fontId="2" fillId="69" borderId="118" applyFont="0">
      <alignment horizontal="right"/>
    </xf>
    <xf numFmtId="187"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60" fontId="2" fillId="69" borderId="118" applyFont="0">
      <alignment horizontal="right"/>
    </xf>
    <xf numFmtId="0" fontId="10" fillId="0" borderId="0"/>
    <xf numFmtId="260" fontId="2" fillId="69" borderId="118" applyFont="0">
      <alignment horizontal="right"/>
    </xf>
    <xf numFmtId="0" fontId="2" fillId="0" borderId="0" applyNumberFormat="0" applyFont="0" applyFill="0" applyBorder="0" applyAlignment="0" applyProtection="0"/>
    <xf numFmtId="260" fontId="2" fillId="69" borderId="118" applyFont="0">
      <alignment horizontal="right"/>
    </xf>
    <xf numFmtId="260" fontId="2" fillId="69" borderId="118" applyFont="0">
      <alignment horizontal="right"/>
    </xf>
    <xf numFmtId="260" fontId="2" fillId="69" borderId="118" applyFont="0">
      <alignment horizontal="right"/>
    </xf>
    <xf numFmtId="260"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260" fontId="2" fillId="69" borderId="118" applyFont="0">
      <alignment horizontal="right"/>
    </xf>
    <xf numFmtId="260" fontId="2" fillId="69" borderId="118" applyFont="0">
      <alignment horizontal="right"/>
    </xf>
    <xf numFmtId="260" fontId="2" fillId="69" borderId="118" applyFont="0">
      <alignment horizontal="right"/>
    </xf>
    <xf numFmtId="260"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 fillId="69" borderId="118" applyFont="0">
      <alignment horizontal="right"/>
    </xf>
    <xf numFmtId="0" fontId="10" fillId="0" borderId="0"/>
    <xf numFmtId="10" fontId="2" fillId="69" borderId="118" applyFont="0">
      <alignment horizontal="right"/>
    </xf>
    <xf numFmtId="0" fontId="2" fillId="0" borderId="0" applyNumberFormat="0" applyFont="0" applyFill="0" applyBorder="0" applyAlignment="0" applyProtection="0"/>
    <xf numFmtId="10" fontId="2" fillId="69" borderId="118" applyFont="0">
      <alignment horizontal="right"/>
    </xf>
    <xf numFmtId="10" fontId="2" fillId="69" borderId="118" applyFont="0">
      <alignment horizontal="right"/>
    </xf>
    <xf numFmtId="10" fontId="2" fillId="69" borderId="118" applyFont="0">
      <alignment horizontal="right"/>
    </xf>
    <xf numFmtId="10"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0" fontId="2" fillId="69" borderId="118" applyFont="0">
      <alignment horizontal="right"/>
    </xf>
    <xf numFmtId="10" fontId="2" fillId="69" borderId="118" applyFont="0">
      <alignment horizontal="right"/>
    </xf>
    <xf numFmtId="10" fontId="2" fillId="69" borderId="118" applyFont="0">
      <alignment horizontal="right"/>
    </xf>
    <xf numFmtId="10"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69" borderId="118" applyFont="0">
      <alignment horizontal="right"/>
    </xf>
    <xf numFmtId="0" fontId="10" fillId="0" borderId="0"/>
    <xf numFmtId="9" fontId="2" fillId="69" borderId="118" applyFont="0">
      <alignment horizontal="right"/>
    </xf>
    <xf numFmtId="0" fontId="2" fillId="0" borderId="0" applyNumberFormat="0" applyFont="0" applyFill="0" applyBorder="0" applyAlignment="0" applyProtection="0"/>
    <xf numFmtId="9" fontId="2" fillId="69" borderId="118" applyFont="0">
      <alignment horizontal="right"/>
    </xf>
    <xf numFmtId="9" fontId="2" fillId="69" borderId="118" applyFont="0">
      <alignment horizontal="right"/>
    </xf>
    <xf numFmtId="9" fontId="2" fillId="69" borderId="118" applyFont="0">
      <alignment horizontal="right"/>
    </xf>
    <xf numFmtId="9"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9" fontId="2" fillId="69" borderId="118" applyFont="0">
      <alignment horizontal="right"/>
    </xf>
    <xf numFmtId="9" fontId="2" fillId="69" borderId="118" applyFont="0">
      <alignment horizontal="right"/>
    </xf>
    <xf numFmtId="9" fontId="2" fillId="69" borderId="118" applyFont="0">
      <alignment horizontal="right"/>
    </xf>
    <xf numFmtId="9" fontId="2" fillId="69"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48" fontId="2" fillId="69" borderId="118" applyFont="0">
      <alignment horizontal="center" wrapText="1"/>
    </xf>
    <xf numFmtId="0" fontId="10" fillId="0" borderId="0"/>
    <xf numFmtId="348" fontId="2" fillId="69" borderId="118" applyFont="0">
      <alignment horizontal="center" wrapText="1"/>
    </xf>
    <xf numFmtId="0" fontId="2" fillId="0" borderId="0" applyNumberFormat="0" applyFont="0" applyFill="0" applyBorder="0" applyAlignment="0" applyProtection="0"/>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 fontId="210" fillId="0" borderId="127">
      <alignment vertical="center"/>
    </xf>
    <xf numFmtId="0" fontId="2" fillId="0" borderId="0" applyNumberFormat="0" applyFont="0" applyFill="0" applyBorder="0" applyAlignment="0" applyProtection="0"/>
    <xf numFmtId="0" fontId="10" fillId="0" borderId="0"/>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67" applyNumberFormat="0" applyBorder="0">
      <alignment horizontal="centerContinuous"/>
    </xf>
    <xf numFmtId="0" fontId="311" fillId="105" borderId="167" applyNumberFormat="0" applyBorder="0">
      <alignment horizontal="centerContinuous"/>
    </xf>
    <xf numFmtId="0" fontId="311" fillId="105" borderId="167" applyNumberFormat="0" applyBorder="0">
      <alignment horizontal="centerContinuous"/>
    </xf>
    <xf numFmtId="0" fontId="311" fillId="105" borderId="167"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0" applyBorder="0"/>
    <xf numFmtId="3" fontId="2" fillId="68" borderId="120" applyBorder="0"/>
    <xf numFmtId="3" fontId="2" fillId="68" borderId="120" applyBorder="0"/>
    <xf numFmtId="3" fontId="2" fillId="68" borderId="120" applyBorder="0"/>
    <xf numFmtId="3" fontId="2" fillId="68" borderId="120"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18" applyNumberFormat="0" applyFont="0" applyFill="0" applyBorder="0" applyAlignment="0">
      <protection hidden="1"/>
    </xf>
    <xf numFmtId="0" fontId="10" fillId="0" borderId="0"/>
    <xf numFmtId="0" fontId="161" fillId="0" borderId="118" applyNumberFormat="0" applyFont="0" applyFill="0" applyBorder="0" applyAlignment="0">
      <protection hidden="1"/>
    </xf>
    <xf numFmtId="0" fontId="10" fillId="0" borderId="0"/>
    <xf numFmtId="0" fontId="161" fillId="0" borderId="118" applyNumberFormat="0" applyFont="0" applyFill="0" applyBorder="0" applyAlignment="0">
      <protection hidden="1"/>
    </xf>
    <xf numFmtId="0" fontId="161" fillId="0" borderId="118" applyNumberFormat="0" applyFont="0" applyFill="0" applyBorder="0" applyAlignment="0">
      <protection hidden="1"/>
    </xf>
    <xf numFmtId="0" fontId="161" fillId="0" borderId="118" applyNumberFormat="0" applyFont="0" applyFill="0" applyBorder="0" applyAlignment="0">
      <protection hidden="1"/>
    </xf>
    <xf numFmtId="0" fontId="161" fillId="0" borderId="118" applyNumberFormat="0" applyFont="0" applyFill="0" applyBorder="0" applyAlignment="0">
      <protection hidden="1"/>
    </xf>
    <xf numFmtId="3" fontId="210" fillId="0" borderId="127">
      <alignment vertical="center"/>
    </xf>
    <xf numFmtId="0" fontId="2" fillId="0" borderId="0" applyNumberFormat="0" applyFont="0" applyFill="0" applyBorder="0" applyAlignment="0" applyProtection="0"/>
    <xf numFmtId="0" fontId="10" fillId="0" borderId="0"/>
    <xf numFmtId="0" fontId="161" fillId="0" borderId="118" applyNumberFormat="0" applyFont="0" applyFill="0" applyBorder="0" applyAlignment="0">
      <protection hidden="1"/>
    </xf>
    <xf numFmtId="0" fontId="161" fillId="0" borderId="118" applyNumberFormat="0" applyFont="0" applyFill="0" applyBorder="0" applyAlignment="0">
      <protection hidden="1"/>
    </xf>
    <xf numFmtId="0" fontId="161" fillId="0" borderId="118" applyNumberFormat="0" applyFont="0" applyFill="0" applyBorder="0" applyAlignment="0">
      <protection hidden="1"/>
    </xf>
    <xf numFmtId="0" fontId="161" fillId="0" borderId="118" applyNumberFormat="0" applyFont="0" applyFill="0" applyBorder="0" applyAlignment="0">
      <protection hidden="1"/>
    </xf>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 fontId="2" fillId="144" borderId="118" applyFont="0">
      <alignment horizontal="right"/>
    </xf>
    <xf numFmtId="0" fontId="10" fillId="0" borderId="0"/>
    <xf numFmtId="1" fontId="2" fillId="144" borderId="118" applyFont="0">
      <alignment horizontal="right"/>
    </xf>
    <xf numFmtId="0" fontId="2" fillId="0" borderId="0" applyNumberFormat="0" applyFont="0" applyFill="0" applyBorder="0" applyAlignment="0" applyProtection="0"/>
    <xf numFmtId="1" fontId="2" fillId="144" borderId="118" applyFont="0">
      <alignment horizontal="right"/>
    </xf>
    <xf numFmtId="1" fontId="2" fillId="144" borderId="118" applyFont="0">
      <alignment horizontal="right"/>
    </xf>
    <xf numFmtId="1" fontId="2" fillId="144" borderId="118" applyFont="0">
      <alignment horizontal="right"/>
    </xf>
    <xf numFmtId="1"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 fontId="2" fillId="144" borderId="118" applyFont="0">
      <alignment horizontal="right"/>
    </xf>
    <xf numFmtId="1" fontId="2" fillId="144" borderId="118" applyFont="0">
      <alignment horizontal="right"/>
    </xf>
    <xf numFmtId="1" fontId="2" fillId="144" borderId="118" applyFont="0">
      <alignment horizontal="right"/>
    </xf>
    <xf numFmtId="1"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04" fontId="2" fillId="144" borderId="118" applyFont="0"/>
    <xf numFmtId="0" fontId="10" fillId="0" borderId="0"/>
    <xf numFmtId="304" fontId="2" fillId="144" borderId="118" applyFont="0"/>
    <xf numFmtId="0" fontId="2" fillId="0" borderId="0" applyNumberFormat="0" applyFont="0" applyFill="0" applyBorder="0" applyAlignment="0" applyProtection="0"/>
    <xf numFmtId="304" fontId="2" fillId="144" borderId="118" applyFont="0"/>
    <xf numFmtId="304" fontId="2" fillId="144" borderId="118" applyFont="0"/>
    <xf numFmtId="304" fontId="2" fillId="144" borderId="118" applyFont="0"/>
    <xf numFmtId="304" fontId="2" fillId="144" borderId="118" applyFont="0"/>
    <xf numFmtId="3" fontId="210" fillId="0" borderId="127">
      <alignment vertical="center"/>
    </xf>
    <xf numFmtId="0" fontId="2" fillId="0" borderId="0" applyNumberFormat="0" applyFont="0" applyFill="0" applyBorder="0" applyAlignment="0" applyProtection="0"/>
    <xf numFmtId="0" fontId="10" fillId="0" borderId="0"/>
    <xf numFmtId="304" fontId="2" fillId="144" borderId="118" applyFont="0"/>
    <xf numFmtId="304" fontId="2" fillId="144" borderId="118" applyFont="0"/>
    <xf numFmtId="304" fontId="2" fillId="144" borderId="118" applyFont="0"/>
    <xf numFmtId="304" fontId="2" fillId="144" borderId="118" applyFont="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144" borderId="118" applyFont="0">
      <alignment horizontal="right"/>
    </xf>
    <xf numFmtId="0" fontId="10" fillId="0" borderId="0"/>
    <xf numFmtId="9" fontId="2" fillId="144" borderId="118" applyFont="0">
      <alignment horizontal="right"/>
    </xf>
    <xf numFmtId="0" fontId="2" fillId="0" borderId="0" applyNumberFormat="0" applyFont="0" applyFill="0" applyBorder="0" applyAlignment="0" applyProtection="0"/>
    <xf numFmtId="9" fontId="2" fillId="144" borderId="118" applyFont="0">
      <alignment horizontal="right"/>
    </xf>
    <xf numFmtId="9" fontId="2" fillId="144" borderId="118" applyFont="0">
      <alignment horizontal="right"/>
    </xf>
    <xf numFmtId="9" fontId="2" fillId="144" borderId="118" applyFont="0">
      <alignment horizontal="right"/>
    </xf>
    <xf numFmtId="9"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9" fontId="2" fillId="144" borderId="118" applyFont="0">
      <alignment horizontal="right"/>
    </xf>
    <xf numFmtId="9" fontId="2" fillId="144" borderId="118" applyFont="0">
      <alignment horizontal="right"/>
    </xf>
    <xf numFmtId="9" fontId="2" fillId="144" borderId="118" applyFont="0">
      <alignment horizontal="right"/>
    </xf>
    <xf numFmtId="9"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31" fontId="2" fillId="144" borderId="118" applyFont="0">
      <alignment horizontal="right"/>
    </xf>
    <xf numFmtId="0" fontId="10" fillId="0" borderId="0"/>
    <xf numFmtId="331" fontId="2" fillId="144" borderId="118" applyFont="0">
      <alignment horizontal="right"/>
    </xf>
    <xf numFmtId="0" fontId="2" fillId="0" borderId="0" applyNumberFormat="0" applyFont="0" applyFill="0" applyBorder="0" applyAlignment="0" applyProtection="0"/>
    <xf numFmtId="331" fontId="2" fillId="144" borderId="118" applyFont="0">
      <alignment horizontal="right"/>
    </xf>
    <xf numFmtId="331" fontId="2" fillId="144" borderId="118" applyFont="0">
      <alignment horizontal="right"/>
    </xf>
    <xf numFmtId="331" fontId="2" fillId="144" borderId="118" applyFont="0">
      <alignment horizontal="right"/>
    </xf>
    <xf numFmtId="331"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331" fontId="2" fillId="144" borderId="118" applyFont="0">
      <alignment horizontal="right"/>
    </xf>
    <xf numFmtId="331" fontId="2" fillId="144" borderId="118" applyFont="0">
      <alignment horizontal="right"/>
    </xf>
    <xf numFmtId="331" fontId="2" fillId="144" borderId="118" applyFont="0">
      <alignment horizontal="right"/>
    </xf>
    <xf numFmtId="331"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 fillId="144" borderId="118" applyFont="0">
      <alignment horizontal="right"/>
    </xf>
    <xf numFmtId="0" fontId="10" fillId="0" borderId="0"/>
    <xf numFmtId="10" fontId="2" fillId="144" borderId="118" applyFont="0">
      <alignment horizontal="right"/>
    </xf>
    <xf numFmtId="0" fontId="2" fillId="0" borderId="0" applyNumberFormat="0" applyFont="0" applyFill="0" applyBorder="0" applyAlignment="0" applyProtection="0"/>
    <xf numFmtId="10" fontId="2" fillId="144" borderId="118" applyFont="0">
      <alignment horizontal="right"/>
    </xf>
    <xf numFmtId="10" fontId="2" fillId="144" borderId="118" applyFont="0">
      <alignment horizontal="right"/>
    </xf>
    <xf numFmtId="10" fontId="2" fillId="144" borderId="118" applyFont="0">
      <alignment horizontal="right"/>
    </xf>
    <xf numFmtId="10"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0" fontId="2" fillId="144" borderId="118" applyFont="0">
      <alignment horizontal="right"/>
    </xf>
    <xf numFmtId="10" fontId="2" fillId="144" borderId="118" applyFont="0">
      <alignment horizontal="right"/>
    </xf>
    <xf numFmtId="10" fontId="2" fillId="144" borderId="118" applyFont="0">
      <alignment horizontal="right"/>
    </xf>
    <xf numFmtId="10" fontId="2" fillId="144"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144" borderId="118" applyFont="0">
      <alignment horizontal="center" wrapText="1"/>
    </xf>
    <xf numFmtId="0" fontId="10" fillId="0" borderId="0"/>
    <xf numFmtId="0" fontId="2" fillId="144" borderId="118" applyFont="0">
      <alignment horizontal="center" wrapText="1"/>
    </xf>
    <xf numFmtId="0" fontId="2" fillId="0" borderId="0" applyNumberFormat="0" applyFont="0" applyFill="0" applyBorder="0" applyAlignment="0" applyProtection="0"/>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3" fontId="210" fillId="0" borderId="127">
      <alignment vertical="center"/>
    </xf>
    <xf numFmtId="0" fontId="2" fillId="0" borderId="0" applyNumberFormat="0" applyFont="0" applyFill="0" applyBorder="0" applyAlignment="0" applyProtection="0"/>
    <xf numFmtId="0" fontId="10" fillId="0" borderId="0"/>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49" fontId="2" fillId="144" borderId="118" applyFont="0"/>
    <xf numFmtId="0" fontId="10" fillId="0" borderId="0"/>
    <xf numFmtId="0" fontId="10" fillId="0" borderId="0"/>
    <xf numFmtId="3" fontId="210" fillId="0" borderId="127">
      <alignment vertical="center"/>
    </xf>
    <xf numFmtId="0" fontId="10" fillId="0" borderId="0"/>
    <xf numFmtId="0" fontId="10" fillId="0" borderId="0"/>
    <xf numFmtId="49" fontId="2" fillId="144" borderId="118" applyFont="0"/>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304" fontId="2" fillId="145" borderId="118" applyFont="0"/>
    <xf numFmtId="0" fontId="10" fillId="0" borderId="0"/>
    <xf numFmtId="304" fontId="2" fillId="145" borderId="118" applyFont="0"/>
    <xf numFmtId="0" fontId="2" fillId="0" borderId="0" applyNumberFormat="0" applyFont="0" applyFill="0" applyBorder="0" applyAlignment="0" applyProtection="0"/>
    <xf numFmtId="304" fontId="2" fillId="145" borderId="118" applyFont="0"/>
    <xf numFmtId="304" fontId="2" fillId="145" borderId="118" applyFont="0"/>
    <xf numFmtId="304" fontId="2" fillId="145" borderId="118" applyFont="0"/>
    <xf numFmtId="304" fontId="2" fillId="145" borderId="118" applyFont="0"/>
    <xf numFmtId="3" fontId="210" fillId="0" borderId="127">
      <alignment vertical="center"/>
    </xf>
    <xf numFmtId="0" fontId="2" fillId="0" borderId="0" applyNumberFormat="0" applyFont="0" applyFill="0" applyBorder="0" applyAlignment="0" applyProtection="0"/>
    <xf numFmtId="0" fontId="10" fillId="0" borderId="0"/>
    <xf numFmtId="304" fontId="2" fillId="145" borderId="118" applyFont="0"/>
    <xf numFmtId="304" fontId="2" fillId="145" borderId="118" applyFont="0"/>
    <xf numFmtId="304" fontId="2" fillId="145" borderId="118" applyFont="0"/>
    <xf numFmtId="304" fontId="2" fillId="145" borderId="118" applyFont="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145" borderId="118" applyFont="0">
      <alignment horizontal="right"/>
    </xf>
    <xf numFmtId="0" fontId="10" fillId="0" borderId="0"/>
    <xf numFmtId="9" fontId="2" fillId="145" borderId="118" applyFont="0">
      <alignment horizontal="right"/>
    </xf>
    <xf numFmtId="0" fontId="2" fillId="0" borderId="0" applyNumberFormat="0" applyFont="0" applyFill="0" applyBorder="0" applyAlignment="0" applyProtection="0"/>
    <xf numFmtId="9" fontId="2" fillId="145" borderId="118" applyFont="0">
      <alignment horizontal="right"/>
    </xf>
    <xf numFmtId="9" fontId="2" fillId="145" borderId="118" applyFont="0">
      <alignment horizontal="right"/>
    </xf>
    <xf numFmtId="9" fontId="2" fillId="145" borderId="118" applyFont="0">
      <alignment horizontal="right"/>
    </xf>
    <xf numFmtId="9" fontId="2" fillId="145"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9" fontId="2" fillId="145" borderId="118" applyFont="0">
      <alignment horizontal="right"/>
    </xf>
    <xf numFmtId="9" fontId="2" fillId="145" borderId="118" applyFont="0">
      <alignment horizontal="right"/>
    </xf>
    <xf numFmtId="9" fontId="2" fillId="145" borderId="118" applyFont="0">
      <alignment horizontal="right"/>
    </xf>
    <xf numFmtId="9" fontId="2" fillId="145"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311" fontId="2" fillId="146" borderId="118">
      <alignment vertical="center"/>
    </xf>
    <xf numFmtId="311" fontId="2" fillId="146" borderId="118">
      <alignment vertical="center"/>
    </xf>
    <xf numFmtId="311" fontId="2" fillId="146" borderId="118">
      <alignment vertical="center"/>
    </xf>
    <xf numFmtId="311" fontId="2" fillId="146" borderId="118">
      <alignment vertical="center"/>
    </xf>
    <xf numFmtId="311" fontId="2" fillId="146" borderId="118">
      <alignment vertical="center"/>
    </xf>
    <xf numFmtId="304" fontId="2" fillId="93" borderId="118" applyFont="0">
      <alignment horizontal="right"/>
    </xf>
    <xf numFmtId="0" fontId="10" fillId="0" borderId="0"/>
    <xf numFmtId="304" fontId="2" fillId="93" borderId="118" applyFont="0">
      <alignment horizontal="right"/>
    </xf>
    <xf numFmtId="0" fontId="2" fillId="0" borderId="0" applyNumberFormat="0" applyFont="0" applyFill="0" applyBorder="0" applyAlignment="0" applyProtection="0"/>
    <xf numFmtId="304" fontId="2" fillId="93" borderId="118" applyFont="0">
      <alignment horizontal="right"/>
    </xf>
    <xf numFmtId="304" fontId="2" fillId="93" borderId="118" applyFont="0">
      <alignment horizontal="right"/>
    </xf>
    <xf numFmtId="304" fontId="2" fillId="93" borderId="118" applyFont="0">
      <alignment horizontal="right"/>
    </xf>
    <xf numFmtId="304"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304" fontId="2" fillId="93" borderId="118" applyFont="0">
      <alignment horizontal="right"/>
    </xf>
    <xf numFmtId="304" fontId="2" fillId="93" borderId="118" applyFont="0">
      <alignment horizontal="right"/>
    </xf>
    <xf numFmtId="304" fontId="2" fillId="93" borderId="118" applyFont="0">
      <alignment horizontal="right"/>
    </xf>
    <xf numFmtId="304"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 fontId="2" fillId="93" borderId="118" applyFont="0">
      <alignment horizontal="right"/>
    </xf>
    <xf numFmtId="0" fontId="10" fillId="0" borderId="0"/>
    <xf numFmtId="1" fontId="2" fillId="93" borderId="118" applyFont="0">
      <alignment horizontal="right"/>
    </xf>
    <xf numFmtId="0" fontId="2" fillId="0" borderId="0" applyNumberFormat="0" applyFont="0" applyFill="0" applyBorder="0" applyAlignment="0" applyProtection="0"/>
    <xf numFmtId="1" fontId="2" fillId="93" borderId="118" applyFont="0">
      <alignment horizontal="right"/>
    </xf>
    <xf numFmtId="1" fontId="2" fillId="93" borderId="118" applyFont="0">
      <alignment horizontal="right"/>
    </xf>
    <xf numFmtId="1" fontId="2" fillId="93" borderId="118" applyFont="0">
      <alignment horizontal="right"/>
    </xf>
    <xf numFmtId="1"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 fontId="2" fillId="93" borderId="118" applyFont="0">
      <alignment horizontal="right"/>
    </xf>
    <xf numFmtId="1" fontId="2" fillId="93" borderId="118" applyFont="0">
      <alignment horizontal="right"/>
    </xf>
    <xf numFmtId="1" fontId="2" fillId="93" borderId="118" applyFont="0">
      <alignment horizontal="right"/>
    </xf>
    <xf numFmtId="1"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04" fontId="2" fillId="93" borderId="118" applyFont="0"/>
    <xf numFmtId="0" fontId="10" fillId="0" borderId="0"/>
    <xf numFmtId="304" fontId="2" fillId="93" borderId="118" applyFont="0"/>
    <xf numFmtId="0" fontId="2" fillId="0" borderId="0" applyNumberFormat="0" applyFont="0" applyFill="0" applyBorder="0" applyAlignment="0" applyProtection="0"/>
    <xf numFmtId="304" fontId="2" fillId="93" borderId="118" applyFont="0"/>
    <xf numFmtId="304" fontId="2" fillId="93" borderId="118" applyFont="0"/>
    <xf numFmtId="304" fontId="2" fillId="93" borderId="118" applyFont="0"/>
    <xf numFmtId="304" fontId="2" fillId="93" borderId="118" applyFont="0"/>
    <xf numFmtId="3" fontId="210" fillId="0" borderId="127">
      <alignment vertical="center"/>
    </xf>
    <xf numFmtId="0" fontId="2" fillId="0" borderId="0" applyNumberFormat="0" applyFont="0" applyFill="0" applyBorder="0" applyAlignment="0" applyProtection="0"/>
    <xf numFmtId="0" fontId="10" fillId="0" borderId="0"/>
    <xf numFmtId="304" fontId="2" fillId="93" borderId="118" applyFont="0"/>
    <xf numFmtId="304" fontId="2" fillId="93" borderId="118" applyFont="0"/>
    <xf numFmtId="304" fontId="2" fillId="93" borderId="118" applyFont="0"/>
    <xf numFmtId="304" fontId="2" fillId="93" borderId="118" applyFont="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260" fontId="2" fillId="93" borderId="118" applyFont="0"/>
    <xf numFmtId="0" fontId="10" fillId="0" borderId="0"/>
    <xf numFmtId="260" fontId="2" fillId="93" borderId="118" applyFont="0"/>
    <xf numFmtId="0" fontId="2" fillId="0" borderId="0" applyNumberFormat="0" applyFont="0" applyFill="0" applyBorder="0" applyAlignment="0" applyProtection="0"/>
    <xf numFmtId="260" fontId="2" fillId="93" borderId="118" applyFont="0"/>
    <xf numFmtId="260" fontId="2" fillId="93" borderId="118" applyFont="0"/>
    <xf numFmtId="260" fontId="2" fillId="93" borderId="118" applyFont="0"/>
    <xf numFmtId="260" fontId="2" fillId="93" borderId="118" applyFont="0"/>
    <xf numFmtId="3" fontId="210" fillId="0" borderId="127">
      <alignment vertical="center"/>
    </xf>
    <xf numFmtId="0" fontId="2" fillId="0" borderId="0" applyNumberFormat="0" applyFont="0" applyFill="0" applyBorder="0" applyAlignment="0" applyProtection="0"/>
    <xf numFmtId="0" fontId="10" fillId="0" borderId="0"/>
    <xf numFmtId="260" fontId="2" fillId="93" borderId="118" applyFont="0"/>
    <xf numFmtId="260" fontId="2" fillId="93" borderId="118" applyFont="0"/>
    <xf numFmtId="260" fontId="2" fillId="93" borderId="118" applyFont="0"/>
    <xf numFmtId="260" fontId="2" fillId="93" borderId="118" applyFont="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 fillId="93" borderId="118" applyFont="0">
      <alignment horizontal="right"/>
    </xf>
    <xf numFmtId="0" fontId="10" fillId="0" borderId="0"/>
    <xf numFmtId="10" fontId="2" fillId="93" borderId="118" applyFont="0">
      <alignment horizontal="right"/>
    </xf>
    <xf numFmtId="0" fontId="2" fillId="0" borderId="0" applyNumberFormat="0" applyFont="0" applyFill="0" applyBorder="0" applyAlignment="0" applyProtection="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9" fontId="2" fillId="93" borderId="118" applyFont="0">
      <alignment horizontal="right"/>
    </xf>
    <xf numFmtId="0" fontId="10" fillId="0" borderId="0"/>
    <xf numFmtId="9" fontId="2" fillId="93" borderId="118" applyFont="0">
      <alignment horizontal="right"/>
    </xf>
    <xf numFmtId="0" fontId="2" fillId="0" borderId="0" applyNumberFormat="0" applyFont="0" applyFill="0" applyBorder="0" applyAlignment="0" applyProtection="0"/>
    <xf numFmtId="9" fontId="2" fillId="93" borderId="118" applyFont="0">
      <alignment horizontal="right"/>
    </xf>
    <xf numFmtId="9" fontId="2" fillId="93" borderId="118" applyFont="0">
      <alignment horizontal="right"/>
    </xf>
    <xf numFmtId="9" fontId="2" fillId="93" borderId="118" applyFont="0">
      <alignment horizontal="right"/>
    </xf>
    <xf numFmtId="9"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9" fontId="2" fillId="93" borderId="118" applyFont="0">
      <alignment horizontal="right"/>
    </xf>
    <xf numFmtId="9" fontId="2" fillId="93" borderId="118" applyFont="0">
      <alignment horizontal="right"/>
    </xf>
    <xf numFmtId="9" fontId="2" fillId="93" borderId="118" applyFont="0">
      <alignment horizontal="right"/>
    </xf>
    <xf numFmtId="9"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31" fontId="2" fillId="93" borderId="118" applyFont="0">
      <alignment horizontal="right"/>
    </xf>
    <xf numFmtId="0" fontId="10" fillId="0" borderId="0"/>
    <xf numFmtId="331" fontId="2" fillId="93" borderId="118" applyFont="0">
      <alignment horizontal="right"/>
    </xf>
    <xf numFmtId="0" fontId="2" fillId="0" borderId="0" applyNumberFormat="0" applyFont="0" applyFill="0" applyBorder="0" applyAlignment="0" applyProtection="0"/>
    <xf numFmtId="331" fontId="2" fillId="93" borderId="118" applyFont="0">
      <alignment horizontal="right"/>
    </xf>
    <xf numFmtId="331" fontId="2" fillId="93" borderId="118" applyFont="0">
      <alignment horizontal="right"/>
    </xf>
    <xf numFmtId="331" fontId="2" fillId="93" borderId="118" applyFont="0">
      <alignment horizontal="right"/>
    </xf>
    <xf numFmtId="331"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331" fontId="2" fillId="93" borderId="118" applyFont="0">
      <alignment horizontal="right"/>
    </xf>
    <xf numFmtId="331" fontId="2" fillId="93" borderId="118" applyFont="0">
      <alignment horizontal="right"/>
    </xf>
    <xf numFmtId="331" fontId="2" fillId="93" borderId="118" applyFont="0">
      <alignment horizontal="right"/>
    </xf>
    <xf numFmtId="331" fontId="2" fillId="93" borderId="118"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10" fontId="2" fillId="93" borderId="121"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1" applyFont="0">
      <alignment horizontal="right"/>
    </xf>
    <xf numFmtId="0" fontId="2" fillId="0" borderId="0" applyNumberFormat="0" applyFont="0" applyFill="0" applyBorder="0" applyAlignment="0" applyProtection="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93" borderId="118" applyFont="0">
      <alignment horizontal="center" wrapText="1"/>
      <protection locked="0"/>
    </xf>
    <xf numFmtId="0" fontId="10" fillId="0" borderId="0"/>
    <xf numFmtId="0" fontId="2" fillId="93" borderId="118" applyFont="0">
      <alignment horizontal="center" wrapText="1"/>
      <protection locked="0"/>
    </xf>
    <xf numFmtId="0" fontId="2" fillId="0" borderId="0" applyNumberFormat="0" applyFont="0" applyFill="0" applyBorder="0" applyAlignment="0" applyProtection="0"/>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3" fontId="210" fillId="0" borderId="127">
      <alignment vertical="center"/>
    </xf>
    <xf numFmtId="0" fontId="2" fillId="0" borderId="0" applyNumberFormat="0" applyFont="0" applyFill="0" applyBorder="0" applyAlignment="0" applyProtection="0"/>
    <xf numFmtId="0" fontId="10" fillId="0" borderId="0"/>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49" fontId="2" fillId="93" borderId="118" applyFont="0"/>
    <xf numFmtId="0" fontId="10" fillId="0" borderId="0"/>
    <xf numFmtId="0" fontId="10" fillId="0" borderId="0"/>
    <xf numFmtId="3" fontId="210" fillId="0" borderId="127">
      <alignment vertical="center"/>
    </xf>
    <xf numFmtId="0" fontId="10" fillId="0" borderId="0"/>
    <xf numFmtId="0" fontId="10" fillId="0" borderId="0"/>
    <xf numFmtId="49" fontId="2" fillId="93" borderId="118" applyFont="0"/>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 fontId="210" fillId="0" borderId="127">
      <alignment vertical="center"/>
    </xf>
    <xf numFmtId="0" fontId="317" fillId="0" borderId="168" applyNumberFormat="0" applyAlignment="0" applyProtection="0"/>
    <xf numFmtId="0" fontId="318" fillId="0" borderId="168"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0" applyNumberFormat="0" applyProtection="0">
      <alignment horizontal="left" vertical="top"/>
    </xf>
    <xf numFmtId="0" fontId="321" fillId="0" borderId="120" applyNumberFormat="0" applyProtection="0">
      <alignment horizontal="left" vertical="top"/>
    </xf>
    <xf numFmtId="0" fontId="2" fillId="0" borderId="0" applyNumberFormat="0" applyFont="0" applyFill="0" applyBorder="0" applyAlignment="0" applyProtection="0"/>
    <xf numFmtId="0" fontId="321" fillId="0" borderId="120" applyNumberFormat="0" applyProtection="0">
      <alignment horizontal="right" vertical="top"/>
    </xf>
    <xf numFmtId="0" fontId="321" fillId="0" borderId="120" applyNumberFormat="0" applyProtection="0">
      <alignment horizontal="right" vertical="top"/>
    </xf>
    <xf numFmtId="0" fontId="321" fillId="0" borderId="120" applyNumberFormat="0" applyProtection="0">
      <alignment horizontal="right" vertical="top"/>
    </xf>
    <xf numFmtId="0" fontId="321" fillId="0" borderId="120" applyNumberFormat="0" applyProtection="0">
      <alignment horizontal="right" vertical="top"/>
    </xf>
    <xf numFmtId="0" fontId="321" fillId="0" borderId="120"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69" applyNumberFormat="0" applyFont="0" applyAlignment="0" applyProtection="0"/>
    <xf numFmtId="0" fontId="2" fillId="0" borderId="170" applyNumberFormat="0" applyFont="0" applyAlignment="0" applyProtection="0"/>
    <xf numFmtId="0" fontId="2" fillId="0" borderId="171" applyNumberFormat="0" applyFont="0" applyAlignment="0" applyProtection="0"/>
    <xf numFmtId="10" fontId="322" fillId="0" borderId="0" applyNumberFormat="0" applyFill="0" applyBorder="0" applyProtection="0">
      <alignment horizontal="right" vertical="top"/>
    </xf>
    <xf numFmtId="0" fontId="318" fillId="0" borderId="120" applyNumberFormat="0" applyFill="0" applyAlignment="0" applyProtection="0"/>
    <xf numFmtId="0" fontId="318" fillId="0" borderId="120" applyNumberFormat="0" applyFill="0" applyAlignment="0" applyProtection="0"/>
    <xf numFmtId="0" fontId="318" fillId="0" borderId="120" applyNumberFormat="0" applyFill="0" applyAlignment="0" applyProtection="0"/>
    <xf numFmtId="0" fontId="318" fillId="0" borderId="120" applyNumberFormat="0" applyFill="0" applyAlignment="0" applyProtection="0"/>
    <xf numFmtId="0" fontId="318" fillId="0" borderId="120" applyNumberFormat="0" applyFill="0" applyAlignment="0" applyProtection="0"/>
    <xf numFmtId="0" fontId="317" fillId="0" borderId="105" applyNumberFormat="0" applyFont="0" applyFill="0" applyAlignment="0" applyProtection="0">
      <alignment horizontal="left" vertical="top"/>
    </xf>
    <xf numFmtId="0" fontId="317" fillId="0" borderId="105" applyNumberFormat="0" applyFont="0" applyFill="0" applyAlignment="0" applyProtection="0">
      <alignment horizontal="left" vertical="top"/>
    </xf>
    <xf numFmtId="0" fontId="317" fillId="0" borderId="105" applyNumberFormat="0" applyFont="0" applyFill="0" applyAlignment="0" applyProtection="0">
      <alignment horizontal="left" vertical="top"/>
    </xf>
    <xf numFmtId="0" fontId="317" fillId="0" borderId="105" applyNumberFormat="0" applyFont="0" applyFill="0" applyAlignment="0" applyProtection="0">
      <alignment horizontal="left" vertical="top"/>
    </xf>
    <xf numFmtId="0" fontId="317" fillId="0" borderId="105" applyNumberFormat="0" applyFont="0" applyFill="0" applyAlignment="0" applyProtection="0">
      <alignment horizontal="left" vertical="top"/>
    </xf>
    <xf numFmtId="0" fontId="318" fillId="0" borderId="108" applyNumberFormat="0" applyFill="0" applyAlignment="0" applyProtection="0">
      <alignment vertical="top"/>
    </xf>
    <xf numFmtId="0" fontId="318" fillId="0" borderId="108"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 fillId="0" borderId="0">
      <alignment horizontal="centerContinuous"/>
    </xf>
    <xf numFmtId="0" fontId="10" fillId="0" borderId="0"/>
    <xf numFmtId="0" fontId="10" fillId="0" borderId="0"/>
    <xf numFmtId="3" fontId="210" fillId="0" borderId="127">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2"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3" fontId="210" fillId="0" borderId="12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27">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2"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4"/>
    <xf numFmtId="0" fontId="10" fillId="0" borderId="0"/>
    <xf numFmtId="0" fontId="332" fillId="0" borderId="104"/>
    <xf numFmtId="0" fontId="10" fillId="0" borderId="0"/>
    <xf numFmtId="0" fontId="332" fillId="0" borderId="104"/>
    <xf numFmtId="0" fontId="10" fillId="0" borderId="0"/>
    <xf numFmtId="0" fontId="332" fillId="0" borderId="104"/>
    <xf numFmtId="0" fontId="332" fillId="0" borderId="104"/>
    <xf numFmtId="246" fontId="254" fillId="0" borderId="0"/>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4">
      <alignment horizontal="left"/>
    </xf>
    <xf numFmtId="253" fontId="2" fillId="0" borderId="104">
      <alignment horizontal="left"/>
    </xf>
    <xf numFmtId="253" fontId="2" fillId="0" borderId="10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77" fillId="0" borderId="173" applyNumberFormat="0" applyFill="0" applyAlignment="0" applyProtection="0"/>
    <xf numFmtId="0" fontId="77" fillId="0" borderId="173" applyNumberFormat="0" applyFill="0" applyAlignment="0" applyProtection="0"/>
    <xf numFmtId="0" fontId="77" fillId="0" borderId="173" applyNumberFormat="0" applyFill="0" applyAlignment="0" applyProtection="0"/>
    <xf numFmtId="0" fontId="30" fillId="0" borderId="173" applyNumberFormat="0" applyFill="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3" fontId="210" fillId="0" borderId="127">
      <alignment vertical="center"/>
    </xf>
    <xf numFmtId="0" fontId="30"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77" fillId="0" borderId="173" applyNumberFormat="0" applyFill="0" applyAlignment="0" applyProtection="0"/>
    <xf numFmtId="0" fontId="77" fillId="0" borderId="173" applyNumberFormat="0" applyFill="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0" fontId="30" fillId="0" borderId="173" applyNumberFormat="0" applyFill="0" applyAlignment="0" applyProtection="0"/>
    <xf numFmtId="0" fontId="30" fillId="0" borderId="173" applyNumberFormat="0" applyFill="0" applyAlignment="0" applyProtection="0"/>
    <xf numFmtId="38" fontId="202" fillId="0" borderId="174">
      <alignment horizontal="right"/>
    </xf>
    <xf numFmtId="0" fontId="273" fillId="0" borderId="175"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75" applyProtection="0">
      <alignment horizontal="center"/>
    </xf>
    <xf numFmtId="0" fontId="273" fillId="0" borderId="175" applyProtection="0">
      <alignment horizontal="center"/>
    </xf>
    <xf numFmtId="0" fontId="273" fillId="0" borderId="175" applyProtection="0">
      <alignment horizontal="center"/>
    </xf>
    <xf numFmtId="0" fontId="273" fillId="0" borderId="175" applyProtection="0">
      <alignment horizontal="center"/>
    </xf>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05" fillId="69" borderId="0">
      <alignment horizontal="center"/>
    </xf>
    <xf numFmtId="0" fontId="105" fillId="69" borderId="0">
      <alignment horizontal="center"/>
    </xf>
    <xf numFmtId="3" fontId="210" fillId="0" borderId="127">
      <alignment vertical="center"/>
    </xf>
    <xf numFmtId="0" fontId="333" fillId="104" borderId="0" applyNumberFormat="0" applyBorder="0"/>
    <xf numFmtId="0" fontId="186" fillId="0" borderId="176" applyNumberFormat="0" applyFont="0" applyFill="0" applyAlignment="0"/>
    <xf numFmtId="0" fontId="334" fillId="0" borderId="12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180" fillId="0" borderId="62" applyNumberFormat="0" applyBorder="0">
      <protection locked="0"/>
    </xf>
    <xf numFmtId="37" fontId="335" fillId="111" borderId="0"/>
    <xf numFmtId="37" fontId="161" fillId="150" borderId="118" applyNumberFormat="0" applyAlignment="0" applyProtection="0"/>
    <xf numFmtId="0" fontId="2" fillId="0" borderId="0" applyNumberFormat="0" applyFont="0" applyFill="0" applyBorder="0" applyAlignment="0" applyProtection="0"/>
    <xf numFmtId="37" fontId="161" fillId="150" borderId="118" applyNumberFormat="0" applyAlignment="0" applyProtection="0"/>
    <xf numFmtId="37" fontId="161" fillId="150" borderId="118" applyNumberFormat="0" applyAlignment="0" applyProtection="0"/>
    <xf numFmtId="37" fontId="161" fillId="150" borderId="118" applyNumberFormat="0" applyAlignment="0" applyProtection="0"/>
    <xf numFmtId="37" fontId="161" fillId="150" borderId="118" applyNumberFormat="0" applyAlignment="0" applyProtection="0"/>
    <xf numFmtId="3" fontId="210" fillId="0" borderId="127">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8">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5"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pplyNumberFormat="0" applyFont="0" applyFill="0" applyAlignment="0" applyProtection="0"/>
    <xf numFmtId="0" fontId="2" fillId="0" borderId="105" applyNumberFormat="0" applyFont="0" applyFill="0" applyAlignment="0" applyProtection="0"/>
    <xf numFmtId="0" fontId="2" fillId="0" borderId="105" applyNumberFormat="0" applyFont="0" applyFill="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338" fontId="2" fillId="0" borderId="0"/>
    <xf numFmtId="2" fontId="234" fillId="69" borderId="118"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0" fontId="10" fillId="0" borderId="0"/>
    <xf numFmtId="3" fontId="210" fillId="0" borderId="127">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27">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0" fontId="10" fillId="0" borderId="0"/>
    <xf numFmtId="3" fontId="210" fillId="0" borderId="127">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27">
      <alignment vertical="center"/>
    </xf>
    <xf numFmtId="0" fontId="310" fillId="0" borderId="0" applyProtection="0">
      <alignment horizontal="center"/>
    </xf>
    <xf numFmtId="0" fontId="10" fillId="0" borderId="0"/>
    <xf numFmtId="3" fontId="210" fillId="0" borderId="127">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27">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10" fillId="0" borderId="0"/>
    <xf numFmtId="3" fontId="210" fillId="0" borderId="127">
      <alignment vertical="center"/>
    </xf>
    <xf numFmtId="0" fontId="45" fillId="0" borderId="177" applyNumberFormat="0"/>
    <xf numFmtId="14" fontId="161" fillId="0" borderId="0" applyFont="0" applyFill="0" applyBorder="0" applyProtection="0"/>
    <xf numFmtId="16" fontId="161" fillId="0" borderId="0" applyFont="0" applyFill="0" applyBorder="0" applyProtection="0"/>
    <xf numFmtId="3" fontId="210" fillId="0" borderId="127">
      <alignment vertical="center"/>
    </xf>
    <xf numFmtId="358" fontId="344"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2" fillId="0" borderId="0" applyNumberFormat="0" applyFont="0" applyFill="0" applyBorder="0" applyAlignment="0" applyProtection="0"/>
    <xf numFmtId="0" fontId="10" fillId="0" borderId="0"/>
    <xf numFmtId="3" fontId="210" fillId="0" borderId="127">
      <alignment vertical="center"/>
    </xf>
    <xf numFmtId="0" fontId="10" fillId="0" borderId="0"/>
    <xf numFmtId="0" fontId="10" fillId="0" borderId="0"/>
    <xf numFmtId="0" fontId="10" fillId="0" borderId="0"/>
    <xf numFmtId="0" fontId="10" fillId="0" borderId="0"/>
    <xf numFmtId="3" fontId="210" fillId="0" borderId="127">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84" applyFont="0">
      <alignment horizontal="right" vertical="center"/>
      <protection locked="0"/>
    </xf>
    <xf numFmtId="0" fontId="45" fillId="69" borderId="180" applyFont="0" applyBorder="0">
      <alignment horizontal="center" wrapText="1"/>
    </xf>
    <xf numFmtId="0" fontId="148" fillId="69" borderId="183" applyNumberFormat="0" applyFill="0" applyBorder="0" applyAlignment="0" applyProtection="0">
      <alignment horizontal="left"/>
    </xf>
    <xf numFmtId="0" fontId="1" fillId="0" borderId="0"/>
    <xf numFmtId="0" fontId="175" fillId="0" borderId="188"/>
    <xf numFmtId="244" fontId="177" fillId="0" borderId="189"/>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3" fontId="182" fillId="88" borderId="184" applyNumberFormat="0" applyFont="0" applyAlignment="0"/>
    <xf numFmtId="3" fontId="182" fillId="88" borderId="184" applyNumberFormat="0" applyFont="0" applyAlignment="0"/>
    <xf numFmtId="3" fontId="182" fillId="88" borderId="184" applyNumberFormat="0" applyFont="0" applyAlignment="0"/>
    <xf numFmtId="3" fontId="182" fillId="88" borderId="184" applyNumberFormat="0" applyFont="0" applyAlignment="0"/>
    <xf numFmtId="3" fontId="182" fillId="88" borderId="184" applyNumberFormat="0" applyFont="0" applyAlignment="0"/>
    <xf numFmtId="247"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247" fontId="180" fillId="107" borderId="184" applyNumberFormat="0" applyFill="0" applyBorder="0" applyAlignment="0" applyProtection="0"/>
    <xf numFmtId="0"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0"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247" fontId="180" fillId="107" borderId="184" applyNumberFormat="0" applyFill="0" applyBorder="0" applyAlignment="0" applyProtection="0"/>
    <xf numFmtId="0" fontId="180" fillId="107" borderId="184" applyNumberFormat="0" applyFill="0" applyBorder="0" applyAlignment="0" applyProtection="0"/>
    <xf numFmtId="0" fontId="184" fillId="108" borderId="190" applyNumberFormat="0" applyAlignment="0" applyProtection="0"/>
    <xf numFmtId="0" fontId="184" fillId="108" borderId="190" applyNumberFormat="0" applyAlignment="0" applyProtection="0"/>
    <xf numFmtId="252" fontId="105" fillId="0" borderId="190" applyNumberFormat="0" applyFont="0" applyFill="0" applyAlignment="0">
      <alignment vertical="center"/>
    </xf>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252" fontId="105" fillId="0" borderId="190" applyNumberFormat="0" applyFont="0" applyFill="0" applyAlignment="0">
      <alignment vertical="center"/>
    </xf>
    <xf numFmtId="0" fontId="105" fillId="0" borderId="190" applyNumberFormat="0" applyFont="0" applyFill="0"/>
    <xf numFmtId="252" fontId="105" fillId="0" borderId="190" applyNumberFormat="0" applyFont="0" applyFill="0" applyAlignment="0">
      <alignment vertical="center"/>
    </xf>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105" fillId="0" borderId="190" applyNumberFormat="0" applyFont="0" applyFill="0"/>
    <xf numFmtId="0" fontId="202" fillId="0" borderId="179" applyNumberFormat="0" applyFont="0" applyFill="0" applyAlignment="0" applyProtection="0"/>
    <xf numFmtId="0" fontId="150" fillId="0" borderId="183" applyNumberFormat="0" applyFont="0" applyFill="0" applyAlignment="0" applyProtection="0"/>
    <xf numFmtId="0" fontId="150" fillId="0" borderId="183" applyNumberFormat="0" applyFont="0" applyFill="0" applyAlignment="0" applyProtection="0"/>
    <xf numFmtId="0" fontId="150" fillId="0" borderId="183"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2" applyNumberFormat="0" applyFont="0" applyFill="0" applyAlignment="0" applyProtection="0"/>
    <xf numFmtId="0" fontId="150" fillId="0" borderId="182" applyNumberFormat="0" applyFont="0" applyFill="0" applyAlignment="0" applyProtection="0"/>
    <xf numFmtId="0" fontId="150" fillId="0" borderId="182" applyNumberFormat="0" applyFont="0" applyFill="0" applyAlignment="0" applyProtection="0"/>
    <xf numFmtId="0" fontId="150" fillId="0" borderId="182" applyNumberFormat="0" applyFont="0" applyFill="0" applyAlignment="0" applyProtection="0"/>
    <xf numFmtId="0" fontId="150" fillId="0" borderId="182" applyNumberFormat="0" applyFont="0" applyFill="0" applyAlignment="0" applyProtection="0"/>
    <xf numFmtId="0" fontId="150" fillId="0" borderId="182" applyNumberFormat="0" applyFont="0" applyFill="0" applyAlignment="0" applyProtection="0"/>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3" fontId="45" fillId="41" borderId="183">
      <protection hidden="1"/>
    </xf>
    <xf numFmtId="0" fontId="205" fillId="0" borderId="183" applyBorder="0"/>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vertical="center"/>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3" fontId="207" fillId="69" borderId="184"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1" applyNumberFormat="0" applyFill="0" applyBorder="0" applyAlignment="0" applyProtection="0">
      <alignment horizontal="center"/>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1" fillId="0" borderId="191" applyNumberFormat="0" applyFill="0" applyBorder="0" applyAlignment="0" applyProtection="0">
      <alignment horizontal="center"/>
      <protection locked="0"/>
    </xf>
    <xf numFmtId="0" fontId="221" fillId="0" borderId="191" applyNumberFormat="0" applyFill="0" applyBorder="0" applyAlignment="0" applyProtection="0">
      <alignment horizontal="center"/>
      <protection locked="0"/>
    </xf>
    <xf numFmtId="0" fontId="221" fillId="0" borderId="191" applyNumberFormat="0" applyFill="0" applyBorder="0" applyAlignment="0" applyProtection="0">
      <alignment horizontal="center"/>
      <protection locked="0"/>
    </xf>
    <xf numFmtId="0" fontId="221" fillId="0" borderId="191" applyNumberFormat="0" applyFill="0" applyBorder="0" applyAlignment="0" applyProtection="0">
      <alignment horizontal="center"/>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22" fillId="0" borderId="191"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28" fillId="119" borderId="181" applyNumberFormat="0" applyBorder="0">
      <alignment horizontal="left"/>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0" fontId="233" fillId="120" borderId="184" applyNumberFormat="0" applyBorder="0" applyAlignment="0">
      <alignment horizontal="center"/>
      <protection locked="0"/>
    </xf>
    <xf numFmtId="0" fontId="233" fillId="120" borderId="184" applyNumberFormat="0" applyBorder="0" applyAlignment="0">
      <alignment horizontal="center"/>
      <protection locked="0"/>
    </xf>
    <xf numFmtId="3" fontId="234" fillId="121" borderId="191" applyNumberFormat="0" applyBorder="0" applyAlignment="0" applyProtection="0">
      <protection hidden="1"/>
    </xf>
    <xf numFmtId="281" fontId="2" fillId="0" borderId="0" applyFont="0" applyFill="0" applyBorder="0" applyAlignment="0" applyProtection="0"/>
    <xf numFmtId="0" fontId="2" fillId="71" borderId="182" applyNumberFormat="0" applyFont="0" applyAlignment="0" applyProtection="0"/>
    <xf numFmtId="0" fontId="2" fillId="71" borderId="182" applyNumberFormat="0" applyFont="0" applyAlignment="0" applyProtection="0"/>
    <xf numFmtId="0" fontId="2" fillId="71" borderId="182" applyNumberFormat="0" applyFont="0" applyAlignment="0" applyProtection="0"/>
    <xf numFmtId="0" fontId="2" fillId="71" borderId="182" applyNumberFormat="0" applyFont="0" applyAlignment="0" applyProtection="0"/>
    <xf numFmtId="0" fontId="2" fillId="71" borderId="182" applyNumberFormat="0" applyFont="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45" fillId="113" borderId="186" applyAlignment="0" applyProtection="0"/>
    <xf numFmtId="0" fontId="45" fillId="113" borderId="186" applyAlignment="0" applyProtection="0"/>
    <xf numFmtId="0" fontId="45" fillId="113" borderId="186" applyAlignment="0" applyProtection="0"/>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Protection="0">
      <alignment horizontal="center" vertical="center"/>
    </xf>
    <xf numFmtId="0" fontId="2" fillId="68" borderId="184" applyNumberFormat="0" applyFont="0" applyBorder="0" applyProtection="0">
      <alignment horizontal="center" vertical="center"/>
    </xf>
    <xf numFmtId="0" fontId="2" fillId="68" borderId="184" applyNumberFormat="0" applyFont="0" applyBorder="0" applyProtection="0">
      <alignment horizontal="center" vertical="center"/>
    </xf>
    <xf numFmtId="0" fontId="2" fillId="68" borderId="184" applyNumberFormat="0" applyFont="0" applyBorder="0" applyProtection="0">
      <alignment horizontal="center" vertic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125" borderId="181" applyNumberFormat="0" applyFont="0" applyBorder="0" applyAlignment="0"/>
    <xf numFmtId="0" fontId="2" fillId="125" borderId="181" applyNumberFormat="0" applyFont="0" applyBorder="0" applyAlignment="0"/>
    <xf numFmtId="0" fontId="2" fillId="125" borderId="181" applyNumberFormat="0" applyFont="0" applyBorder="0" applyAlignment="0"/>
    <xf numFmtId="0" fontId="2" fillId="125" borderId="181" applyNumberFormat="0" applyFont="0" applyBorder="0" applyAlignment="0"/>
    <xf numFmtId="0" fontId="2" fillId="125" borderId="181" applyNumberFormat="0" applyFont="0" applyBorder="0" applyAlignment="0"/>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37" fillId="0" borderId="186">
      <alignment horizontal="left" vertical="center"/>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0" borderId="0" applyNumberFormat="0" applyFont="0" applyFill="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0" fontId="272" fillId="0" borderId="189">
      <protection locked="0"/>
    </xf>
    <xf numFmtId="2" fontId="234" fillId="129" borderId="189" applyNumberFormat="0" applyBorder="0" applyAlignment="0" applyProtection="0">
      <alignment horizontal="center"/>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vertical="center"/>
      <protection locked="0"/>
    </xf>
    <xf numFmtId="3" fontId="2" fillId="71" borderId="184" applyFont="0">
      <alignment horizontal="right" vertical="center"/>
      <protection locked="0"/>
    </xf>
    <xf numFmtId="3" fontId="2" fillId="71" borderId="184" applyFont="0">
      <alignment horizontal="right" vertical="center"/>
      <protection locked="0"/>
    </xf>
    <xf numFmtId="3" fontId="2" fillId="71" borderId="184" applyFont="0">
      <alignment horizontal="right" vertical="center"/>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49" fontId="2" fillId="71" borderId="184" applyFont="0" applyAlignment="0">
      <protection locked="0"/>
    </xf>
    <xf numFmtId="49" fontId="2" fillId="71" borderId="184" applyFont="0" applyAlignment="0">
      <protection locked="0"/>
    </xf>
    <xf numFmtId="317" fontId="161" fillId="0" borderId="189" applyBorder="0"/>
    <xf numFmtId="253" fontId="229" fillId="96" borderId="189" applyBorder="0"/>
    <xf numFmtId="10" fontId="9" fillId="130" borderId="181" applyBorder="0">
      <alignment horizontal="center"/>
      <protection locked="0"/>
    </xf>
    <xf numFmtId="10" fontId="9" fillId="130" borderId="181" applyBorder="0">
      <alignment horizontal="center"/>
      <protection locked="0"/>
    </xf>
    <xf numFmtId="10" fontId="9" fillId="130" borderId="181" applyBorder="0">
      <alignment horizontal="center"/>
      <protection locked="0"/>
    </xf>
    <xf numFmtId="10" fontId="9" fillId="130" borderId="181" applyBorder="0">
      <alignment horizontal="center"/>
      <protection locked="0"/>
    </xf>
    <xf numFmtId="10" fontId="9" fillId="130" borderId="181" applyBorder="0">
      <alignment horizontal="center"/>
      <protection locked="0"/>
    </xf>
    <xf numFmtId="2" fontId="234" fillId="107" borderId="184" applyNumberFormat="0" applyBorder="0" applyAlignment="0">
      <protection locked="0"/>
    </xf>
    <xf numFmtId="3" fontId="210" fillId="0" borderId="127">
      <alignment vertical="center"/>
    </xf>
    <xf numFmtId="37" fontId="202" fillId="0" borderId="0" applyNumberFormat="0" applyFill="0" applyAlignment="0"/>
    <xf numFmtId="0" fontId="284" fillId="104" borderId="185">
      <alignment horizontal="center" vertical="top" wrapText="1"/>
    </xf>
    <xf numFmtId="0" fontId="284" fillId="104" borderId="185">
      <alignment horizontal="center" vertical="top" wrapText="1"/>
    </xf>
    <xf numFmtId="0" fontId="284" fillId="104" borderId="185">
      <alignment horizontal="center" vertical="top" wrapText="1"/>
    </xf>
    <xf numFmtId="0" fontId="284" fillId="104" borderId="185">
      <alignment horizontal="center" vertical="top" wrapText="1"/>
    </xf>
    <xf numFmtId="0" fontId="2" fillId="0" borderId="186"/>
    <xf numFmtId="0" fontId="2" fillId="0" borderId="186"/>
    <xf numFmtId="0" fontId="2" fillId="0" borderId="186"/>
    <xf numFmtId="0" fontId="2" fillId="0" borderId="186"/>
    <xf numFmtId="0" fontId="45" fillId="70" borderId="180"/>
    <xf numFmtId="0" fontId="45" fillId="70" borderId="180"/>
    <xf numFmtId="0" fontId="45" fillId="70" borderId="180"/>
    <xf numFmtId="0" fontId="45" fillId="70" borderId="180"/>
    <xf numFmtId="0" fontId="45" fillId="0" borderId="181"/>
    <xf numFmtId="0" fontId="45" fillId="0" borderId="181"/>
    <xf numFmtId="0" fontId="45" fillId="0" borderId="181"/>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0" fontId="284" fillId="132" borderId="185">
      <alignment horizontal="center" vertical="top"/>
    </xf>
    <xf numFmtId="0" fontId="284" fillId="132" borderId="185">
      <alignment horizontal="center" vertical="top"/>
    </xf>
    <xf numFmtId="0" fontId="45" fillId="0" borderId="180"/>
    <xf numFmtId="0" fontId="45" fillId="0" borderId="180"/>
    <xf numFmtId="0" fontId="45" fillId="0" borderId="180"/>
    <xf numFmtId="0" fontId="45" fillId="0" borderId="180"/>
    <xf numFmtId="0" fontId="2" fillId="0" borderId="185"/>
    <xf numFmtId="0" fontId="2" fillId="0" borderId="185"/>
    <xf numFmtId="0" fontId="2" fillId="0" borderId="185"/>
    <xf numFmtId="0" fontId="2" fillId="0" borderId="185"/>
    <xf numFmtId="0" fontId="2" fillId="0" borderId="185"/>
    <xf numFmtId="0" fontId="285" fillId="70" borderId="191"/>
    <xf numFmtId="0" fontId="285" fillId="70" borderId="191"/>
    <xf numFmtId="0" fontId="2" fillId="0" borderId="181">
      <alignment horizontal="center"/>
    </xf>
    <xf numFmtId="0" fontId="2" fillId="0" borderId="181">
      <alignment horizontal="center"/>
    </xf>
    <xf numFmtId="0" fontId="2" fillId="0" borderId="181">
      <alignment horizontal="center"/>
    </xf>
    <xf numFmtId="0" fontId="2" fillId="0" borderId="182">
      <alignment horizontal="center"/>
    </xf>
    <xf numFmtId="0" fontId="2" fillId="0" borderId="182">
      <alignment horizontal="center"/>
    </xf>
    <xf numFmtId="0" fontId="2" fillId="0" borderId="182">
      <alignment horizontal="center"/>
    </xf>
    <xf numFmtId="0" fontId="2" fillId="0" borderId="182">
      <alignment horizontal="center"/>
    </xf>
    <xf numFmtId="0" fontId="2" fillId="0" borderId="187">
      <alignment horizontal="center"/>
    </xf>
    <xf numFmtId="0" fontId="2" fillId="0" borderId="187">
      <alignment horizontal="center"/>
    </xf>
    <xf numFmtId="0" fontId="284" fillId="132" borderId="185">
      <alignment horizontal="center" vertical="top" wrapText="1"/>
    </xf>
    <xf numFmtId="0" fontId="284" fillId="132" borderId="185">
      <alignment horizontal="center" vertical="top" wrapText="1"/>
    </xf>
    <xf numFmtId="0" fontId="284" fillId="132" borderId="185">
      <alignment horizontal="center" vertical="top" wrapText="1"/>
    </xf>
    <xf numFmtId="0" fontId="284" fillId="132" borderId="185">
      <alignment horizontal="center" vertical="top" wrapText="1"/>
    </xf>
    <xf numFmtId="3" fontId="2" fillId="0" borderId="186"/>
    <xf numFmtId="3" fontId="2" fillId="0" borderId="186"/>
    <xf numFmtId="3" fontId="2" fillId="0" borderId="186"/>
    <xf numFmtId="3" fontId="2" fillId="0" borderId="186"/>
    <xf numFmtId="0" fontId="45" fillId="70" borderId="180">
      <alignment horizontal="center"/>
    </xf>
    <xf numFmtId="0" fontId="45" fillId="70" borderId="180">
      <alignment horizontal="center"/>
    </xf>
    <xf numFmtId="0" fontId="45" fillId="70" borderId="180">
      <alignment horizontal="center"/>
    </xf>
    <xf numFmtId="0" fontId="45" fillId="70" borderId="180">
      <alignment horizontal="center"/>
    </xf>
    <xf numFmtId="0" fontId="45" fillId="70" borderId="186">
      <alignment horizontal="center"/>
    </xf>
    <xf numFmtId="0" fontId="45" fillId="70" borderId="186">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81">
      <alignment horizontal="left" vertical="top"/>
    </xf>
    <xf numFmtId="0" fontId="45" fillId="70" borderId="181">
      <alignment horizontal="left" vertical="top"/>
    </xf>
    <xf numFmtId="0" fontId="45" fillId="70" borderId="181">
      <alignment horizontal="left" vertical="top"/>
    </xf>
    <xf numFmtId="0" fontId="284" fillId="132" borderId="186">
      <alignment horizontal="center" vertical="center"/>
    </xf>
    <xf numFmtId="0" fontId="284" fillId="132" borderId="186">
      <alignment horizontal="center" vertical="center"/>
    </xf>
    <xf numFmtId="0" fontId="284" fillId="132" borderId="185">
      <alignment horizontal="center" vertical="center"/>
    </xf>
    <xf numFmtId="0" fontId="284" fillId="132" borderId="185">
      <alignment horizontal="center" vertical="center"/>
    </xf>
    <xf numFmtId="0" fontId="284" fillId="132" borderId="185">
      <alignment horizontal="center" vertical="center"/>
    </xf>
    <xf numFmtId="0" fontId="284" fillId="132" borderId="185">
      <alignment horizontal="center" vertical="center"/>
    </xf>
    <xf numFmtId="0" fontId="284" fillId="104" borderId="180">
      <alignment horizontal="center" vertical="center"/>
    </xf>
    <xf numFmtId="0" fontId="284" fillId="104" borderId="180">
      <alignment horizontal="center" vertical="center"/>
    </xf>
    <xf numFmtId="0" fontId="284" fillId="104" borderId="180">
      <alignment horizontal="center" vertical="center"/>
    </xf>
    <xf numFmtId="0" fontId="284" fillId="104" borderId="180">
      <alignment horizontal="center" vertical="center"/>
    </xf>
    <xf numFmtId="0" fontId="284" fillId="104" borderId="186">
      <alignment horizontal="center" vertical="center"/>
    </xf>
    <xf numFmtId="0" fontId="284" fillId="104" borderId="186">
      <alignment horizontal="center" vertical="center"/>
    </xf>
    <xf numFmtId="0" fontId="284" fillId="104" borderId="185">
      <alignment horizontal="center" vertical="center"/>
    </xf>
    <xf numFmtId="0" fontId="284" fillId="104" borderId="185">
      <alignment horizontal="center" vertical="center"/>
    </xf>
    <xf numFmtId="0" fontId="284" fillId="104" borderId="185">
      <alignment horizontal="center" vertical="center"/>
    </xf>
    <xf numFmtId="0" fontId="284" fillId="104" borderId="185">
      <alignment horizontal="center" vertical="center"/>
    </xf>
    <xf numFmtId="0" fontId="2" fillId="0" borderId="182"/>
    <xf numFmtId="0" fontId="2" fillId="0" borderId="182"/>
    <xf numFmtId="0" fontId="2" fillId="0" borderId="182"/>
    <xf numFmtId="0" fontId="2" fillId="0" borderId="182"/>
    <xf numFmtId="0" fontId="2" fillId="0" borderId="187"/>
    <xf numFmtId="0" fontId="2" fillId="0" borderId="187"/>
    <xf numFmtId="0" fontId="2" fillId="0" borderId="0" applyNumberFormat="0" applyFont="0" applyFill="0" applyBorder="0" applyAlignment="0" applyProtection="0"/>
    <xf numFmtId="0" fontId="287" fillId="0" borderId="189"/>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331" fontId="2" fillId="74" borderId="184" applyFont="0">
      <alignment horizontal="right" vertical="center"/>
      <protection locked="0"/>
    </xf>
    <xf numFmtId="331" fontId="2" fillId="74" borderId="184" applyFont="0">
      <alignment horizontal="right" vertical="center"/>
      <protection locked="0"/>
    </xf>
    <xf numFmtId="331" fontId="2" fillId="74" borderId="184" applyFont="0">
      <alignment horizontal="right" vertical="center"/>
      <protection locked="0"/>
    </xf>
    <xf numFmtId="331" fontId="2" fillId="74" borderId="184" applyFont="0">
      <alignment horizontal="right" vertical="center"/>
      <protection locked="0"/>
    </xf>
    <xf numFmtId="331" fontId="2" fillId="74" borderId="184" applyFont="0">
      <alignment horizontal="right" vertical="center"/>
      <protection locked="0"/>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173" fontId="234" fillId="134" borderId="189" applyNumberFormat="0" applyBorder="0" applyAlignment="0" applyProtection="0">
      <alignment horizontal="center"/>
      <protection hidden="1"/>
    </xf>
    <xf numFmtId="3" fontId="288" fillId="57" borderId="184" applyNumberFormat="0" applyBorder="0" applyAlignment="0" applyProtection="0">
      <protection hidden="1"/>
    </xf>
    <xf numFmtId="3" fontId="289" fillId="135" borderId="191" applyNumberFormat="0" applyBorder="0" applyAlignment="0" applyProtection="0">
      <protection hidden="1"/>
    </xf>
    <xf numFmtId="0" fontId="19" fillId="131" borderId="189" applyNumberFormat="0" applyFont="0" applyBorder="0" applyAlignment="0" applyProtection="0">
      <alignment horizontal="center"/>
    </xf>
    <xf numFmtId="0" fontId="19" fillId="131" borderId="189" applyNumberFormat="0" applyFont="0" applyBorder="0" applyAlignment="0" applyProtection="0">
      <alignment horizontal="center"/>
    </xf>
    <xf numFmtId="0" fontId="19" fillId="96" borderId="189" applyNumberFormat="0" applyFont="0" applyBorder="0" applyAlignment="0" applyProtection="0">
      <alignment horizontal="center"/>
    </xf>
    <xf numFmtId="0" fontId="19" fillId="96" borderId="189" applyNumberFormat="0" applyFont="0" applyBorder="0" applyAlignment="0" applyProtection="0">
      <alignment horizontal="center"/>
    </xf>
    <xf numFmtId="0" fontId="161" fillId="0" borderId="192" applyNumberFormat="0" applyAlignment="0" applyProtection="0"/>
    <xf numFmtId="0" fontId="10" fillId="0" borderId="0"/>
    <xf numFmtId="0" fontId="46" fillId="69" borderId="183">
      <alignment horizontal="center"/>
    </xf>
    <xf numFmtId="0" fontId="41" fillId="0" borderId="179">
      <alignment horizontal="center"/>
    </xf>
    <xf numFmtId="0" fontId="45" fillId="92" borderId="183" applyNumberFormat="0" applyBorder="0" applyAlignment="0"/>
    <xf numFmtId="3" fontId="2" fillId="95" borderId="184" applyFont="0">
      <alignment horizontal="right" vertical="center"/>
      <protection locked="0"/>
    </xf>
    <xf numFmtId="3" fontId="2" fillId="95" borderId="184" applyFont="0">
      <alignment horizontal="right" vertical="center"/>
      <protection locked="0"/>
    </xf>
    <xf numFmtId="3" fontId="2" fillId="95" borderId="184" applyFont="0">
      <alignment horizontal="right" vertical="center"/>
      <protection locked="0"/>
    </xf>
    <xf numFmtId="3" fontId="2" fillId="95" borderId="184" applyFont="0">
      <alignment horizontal="right" vertical="center"/>
      <protection locked="0"/>
    </xf>
    <xf numFmtId="3" fontId="2" fillId="95" borderId="184" applyFont="0">
      <alignment horizontal="right" vertical="center"/>
      <protection locked="0"/>
    </xf>
    <xf numFmtId="0" fontId="298" fillId="45" borderId="184"/>
    <xf numFmtId="0" fontId="2" fillId="0" borderId="193">
      <alignment vertical="center"/>
    </xf>
    <xf numFmtId="4" fontId="29" fillId="138" borderId="194" applyNumberFormat="0" applyProtection="0">
      <alignment horizontal="left" vertical="center" indent="1"/>
    </xf>
    <xf numFmtId="4" fontId="29" fillId="138" borderId="194" applyNumberFormat="0" applyProtection="0">
      <alignment horizontal="left" vertical="center" indent="1"/>
    </xf>
    <xf numFmtId="4" fontId="29" fillId="138" borderId="194" applyNumberFormat="0" applyProtection="0">
      <alignment horizontal="left" vertical="center" indent="1"/>
    </xf>
    <xf numFmtId="4" fontId="29" fillId="138" borderId="194" applyNumberFormat="0" applyProtection="0">
      <alignment horizontal="left" vertical="center" indent="1"/>
    </xf>
    <xf numFmtId="4" fontId="29" fillId="138" borderId="194" applyNumberFormat="0" applyProtection="0">
      <alignment horizontal="left" vertical="center" indent="1"/>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 fontId="2" fillId="69" borderId="184" applyFont="0">
      <alignment horizontal="right"/>
    </xf>
    <xf numFmtId="3" fontId="2" fillId="69" borderId="184" applyFont="0">
      <alignment horizontal="right"/>
    </xf>
    <xf numFmtId="3" fontId="2" fillId="69" borderId="184" applyFont="0">
      <alignment horizontal="right" vertical="center"/>
    </xf>
    <xf numFmtId="3" fontId="2" fillId="69" borderId="184" applyFont="0">
      <alignment horizontal="right" vertical="center"/>
    </xf>
    <xf numFmtId="3" fontId="2" fillId="69" borderId="184" applyFont="0">
      <alignment horizontal="right" vertical="center"/>
    </xf>
    <xf numFmtId="3" fontId="2" fillId="69" borderId="184" applyFont="0">
      <alignment horizontal="right" vertical="center"/>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 fontId="2" fillId="68" borderId="186" applyBorder="0"/>
    <xf numFmtId="3" fontId="2" fillId="68" borderId="186" applyBorder="0"/>
    <xf numFmtId="3" fontId="2" fillId="68" borderId="186" applyBorder="0"/>
    <xf numFmtId="3" fontId="2" fillId="68" borderId="186" applyBorder="0"/>
    <xf numFmtId="3" fontId="2" fillId="68" borderId="186" applyBorder="0"/>
    <xf numFmtId="2" fontId="314" fillId="0" borderId="189" applyNumberFormat="0" applyFill="0" applyBorder="0" applyAlignment="0" applyProtection="0">
      <alignment horizontal="center"/>
      <protection locked="0"/>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0" fontId="161" fillId="0" borderId="184" applyNumberFormat="0" applyFont="0" applyFill="0" applyBorder="0" applyAlignment="0">
      <protection hidden="1"/>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49" fontId="2" fillId="144" borderId="184" applyFont="0"/>
    <xf numFmtId="49" fontId="2" fillId="144"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311" fontId="2" fillId="146" borderId="184">
      <alignment vertical="center"/>
    </xf>
    <xf numFmtId="311" fontId="2" fillId="146" borderId="184">
      <alignment vertical="center"/>
    </xf>
    <xf numFmtId="311" fontId="2" fillId="146" borderId="184">
      <alignment vertical="center"/>
    </xf>
    <xf numFmtId="311" fontId="2" fillId="146" borderId="184">
      <alignment vertical="center"/>
    </xf>
    <xf numFmtId="311" fontId="2" fillId="146" borderId="184">
      <alignment vertical="center"/>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49" fontId="2" fillId="93" borderId="184" applyFont="0"/>
    <xf numFmtId="49" fontId="2" fillId="93" borderId="184" applyFont="0"/>
    <xf numFmtId="0" fontId="321" fillId="0" borderId="186" applyNumberFormat="0" applyProtection="0">
      <alignment horizontal="left" vertical="top"/>
    </xf>
    <xf numFmtId="0" fontId="321" fillId="0" borderId="186" applyNumberFormat="0" applyProtection="0">
      <alignment horizontal="left" vertical="top"/>
    </xf>
    <xf numFmtId="0" fontId="321" fillId="0" borderId="186" applyNumberFormat="0" applyProtection="0">
      <alignment horizontal="left" vertical="top"/>
    </xf>
    <xf numFmtId="0" fontId="321" fillId="0" borderId="186" applyNumberFormat="0" applyProtection="0">
      <alignment horizontal="right" vertical="top"/>
    </xf>
    <xf numFmtId="0" fontId="321" fillId="0" borderId="186" applyNumberFormat="0" applyProtection="0">
      <alignment horizontal="right" vertical="top"/>
    </xf>
    <xf numFmtId="0" fontId="321" fillId="0" borderId="186" applyNumberFormat="0" applyProtection="0">
      <alignment horizontal="right" vertical="top"/>
    </xf>
    <xf numFmtId="0" fontId="321" fillId="0" borderId="186" applyNumberFormat="0" applyProtection="0">
      <alignment horizontal="right" vertical="top"/>
    </xf>
    <xf numFmtId="0" fontId="321" fillId="0" borderId="186" applyNumberFormat="0" applyProtection="0">
      <alignment horizontal="right" vertical="top"/>
    </xf>
    <xf numFmtId="0" fontId="318" fillId="0" borderId="186" applyNumberFormat="0" applyFill="0" applyAlignment="0" applyProtection="0"/>
    <xf numFmtId="0" fontId="318" fillId="0" borderId="186" applyNumberFormat="0" applyFill="0" applyAlignment="0" applyProtection="0"/>
    <xf numFmtId="0" fontId="318" fillId="0" borderId="186" applyNumberFormat="0" applyFill="0" applyAlignment="0" applyProtection="0"/>
    <xf numFmtId="0" fontId="318" fillId="0" borderId="186" applyNumberFormat="0" applyFill="0" applyAlignment="0" applyProtection="0"/>
    <xf numFmtId="0" fontId="318" fillId="0" borderId="186" applyNumberFormat="0" applyFill="0" applyAlignment="0" applyProtection="0"/>
    <xf numFmtId="0" fontId="317" fillId="0" borderId="182" applyNumberFormat="0" applyFont="0" applyFill="0" applyAlignment="0" applyProtection="0">
      <alignment horizontal="left" vertical="top"/>
    </xf>
    <xf numFmtId="0" fontId="317" fillId="0" borderId="182" applyNumberFormat="0" applyFont="0" applyFill="0" applyAlignment="0" applyProtection="0">
      <alignment horizontal="left" vertical="top"/>
    </xf>
    <xf numFmtId="0" fontId="317" fillId="0" borderId="182" applyNumberFormat="0" applyFont="0" applyFill="0" applyAlignment="0" applyProtection="0">
      <alignment horizontal="left" vertical="top"/>
    </xf>
    <xf numFmtId="0" fontId="317" fillId="0" borderId="182" applyNumberFormat="0" applyFont="0" applyFill="0" applyAlignment="0" applyProtection="0">
      <alignment horizontal="left" vertical="top"/>
    </xf>
    <xf numFmtId="0" fontId="317" fillId="0" borderId="182" applyNumberFormat="0" applyFont="0" applyFill="0" applyAlignment="0" applyProtection="0">
      <alignment horizontal="left" vertical="top"/>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56" fillId="0" borderId="183" applyFill="0" applyBorder="0" applyProtection="0">
      <alignment horizontal="left" vertical="top"/>
    </xf>
    <xf numFmtId="0" fontId="186" fillId="131" borderId="195" applyNumberFormat="0" applyFont="0">
      <alignment horizontal="center" vertical="center"/>
    </xf>
    <xf numFmtId="350" fontId="45" fillId="68" borderId="191" applyNumberFormat="0" applyBorder="0" applyAlignment="0">
      <alignment horizontal="right"/>
    </xf>
    <xf numFmtId="0" fontId="332" fillId="0" borderId="181"/>
    <xf numFmtId="0" fontId="332" fillId="0" borderId="181"/>
    <xf numFmtId="0" fontId="332" fillId="0" borderId="181"/>
    <xf numFmtId="0" fontId="332" fillId="0" borderId="181"/>
    <xf numFmtId="0" fontId="332" fillId="0" borderId="181"/>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0" fontId="273" fillId="0" borderId="196" applyProtection="0">
      <alignment horizontal="center"/>
    </xf>
    <xf numFmtId="0" fontId="273" fillId="0" borderId="196" applyProtection="0">
      <alignment horizontal="center"/>
    </xf>
    <xf numFmtId="0" fontId="273" fillId="0" borderId="196" applyProtection="0">
      <alignment horizontal="center"/>
    </xf>
    <xf numFmtId="0" fontId="273" fillId="0" borderId="196" applyProtection="0">
      <alignment horizontal="center"/>
    </xf>
    <xf numFmtId="0" fontId="273" fillId="0" borderId="196" applyProtection="0">
      <alignment horizontal="center"/>
    </xf>
    <xf numFmtId="0" fontId="334" fillId="0" borderId="191" applyNumberFormat="0" applyFill="0" applyBorder="0" applyAlignment="0" applyProtection="0">
      <alignment horizontal="center"/>
      <protection locked="0"/>
    </xf>
    <xf numFmtId="37" fontId="161" fillId="150" borderId="184" applyNumberFormat="0" applyAlignment="0" applyProtection="0"/>
    <xf numFmtId="37" fontId="161" fillId="150" borderId="184" applyNumberFormat="0" applyAlignment="0" applyProtection="0"/>
    <xf numFmtId="37" fontId="161" fillId="150" borderId="184" applyNumberFormat="0" applyAlignment="0" applyProtection="0"/>
    <xf numFmtId="37" fontId="161" fillId="150" borderId="184" applyNumberFormat="0" applyAlignment="0" applyProtection="0"/>
    <xf numFmtId="37" fontId="161" fillId="150" borderId="184" applyNumberFormat="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2" fontId="234" fillId="69" borderId="184" applyBorder="0" applyAlignment="0"/>
    <xf numFmtId="165" fontId="340" fillId="69" borderId="183">
      <alignment horizontal="center"/>
    </xf>
    <xf numFmtId="0" fontId="347" fillId="0" borderId="0" applyNumberFormat="0" applyFill="0" applyBorder="0" applyAlignment="0" applyProtection="0"/>
  </cellStyleXfs>
  <cellXfs count="897">
    <xf numFmtId="0" fontId="0" fillId="0" borderId="0" xfId="0"/>
    <xf numFmtId="0" fontId="94" fillId="3" borderId="197" xfId="20951" applyFont="1" applyFill="1" applyBorder="1" applyAlignment="1">
      <alignment horizontal="left" vertical="center" wrapText="1" indent="1"/>
    </xf>
    <xf numFmtId="0" fontId="352" fillId="3" borderId="197" xfId="0" applyFont="1" applyFill="1" applyBorder="1" applyAlignment="1">
      <alignment horizontal="left" vertical="center" wrapText="1"/>
    </xf>
    <xf numFmtId="0" fontId="94" fillId="0" borderId="197" xfId="20951" applyFont="1" applyBorder="1" applyAlignment="1">
      <alignment horizontal="left" vertical="center" wrapText="1" indent="1"/>
    </xf>
    <xf numFmtId="0" fontId="120" fillId="3" borderId="197" xfId="20951" applyFont="1" applyFill="1" applyBorder="1" applyAlignment="1">
      <alignment horizontal="left" vertical="center" wrapText="1"/>
    </xf>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2" fillId="0" borderId="19" xfId="0" applyFont="1" applyBorder="1"/>
    <xf numFmtId="0" fontId="2" fillId="0" borderId="20" xfId="0" applyFont="1" applyBorder="1"/>
    <xf numFmtId="0" fontId="2" fillId="0" borderId="23" xfId="0" applyFont="1" applyBorder="1" applyAlignment="1">
      <alignment wrapText="1"/>
    </xf>
    <xf numFmtId="0" fontId="46" fillId="0" borderId="0" xfId="10" applyFont="1" applyAlignment="1">
      <alignment horizontal="right"/>
    </xf>
    <xf numFmtId="0" fontId="45" fillId="0" borderId="15" xfId="10" applyFont="1" applyBorder="1" applyAlignment="1">
      <alignment horizontal="center" vertical="center"/>
    </xf>
    <xf numFmtId="0" fontId="45" fillId="0" borderId="16" xfId="10" applyFont="1" applyBorder="1" applyAlignment="1">
      <alignment horizontal="center" vertical="center"/>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6" xfId="6" applyNumberFormat="1" applyFont="1" applyFill="1" applyBorder="1" applyAlignment="1" applyProtection="1">
      <alignment horizontal="center" vertical="center"/>
      <protection locked="0"/>
    </xf>
    <xf numFmtId="0" fontId="2" fillId="0" borderId="17"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7"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7"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21" xfId="0" applyFont="1" applyFill="1" applyBorder="1" applyAlignment="1" applyProtection="1">
      <alignment vertical="center" wrapText="1"/>
      <protection locked="0"/>
    </xf>
    <xf numFmtId="0" fontId="45" fillId="0" borderId="0" xfId="10" applyFont="1"/>
    <xf numFmtId="0" fontId="84" fillId="0" borderId="4" xfId="0" applyFont="1" applyBorder="1" applyAlignment="1">
      <alignment horizontal="center" vertical="center" wrapText="1"/>
    </xf>
    <xf numFmtId="0" fontId="84" fillId="0" borderId="58"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2" fillId="3" borderId="20" xfId="8" applyFont="1" applyFill="1" applyBorder="1" applyAlignment="1" applyProtection="1">
      <alignment horizontal="left" vertical="center"/>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4" applyFill="1" applyBorder="1" applyAlignment="1" applyProtection="1">
      <alignment horizontal="right" vertical="center"/>
      <protection locked="0"/>
    </xf>
    <xf numFmtId="191" fontId="84" fillId="0" borderId="18" xfId="0" applyNumberFormat="1" applyFont="1" applyBorder="1"/>
    <xf numFmtId="191" fontId="84" fillId="35" borderId="51" xfId="0" applyNumberFormat="1" applyFont="1" applyFill="1" applyBorder="1"/>
    <xf numFmtId="0" fontId="45" fillId="3" borderId="22" xfId="14" applyFont="1" applyFill="1" applyBorder="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2" xfId="0" applyNumberFormat="1" applyFont="1" applyFill="1" applyBorder="1"/>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0" applyFont="1" applyBorder="1" applyAlignment="1" applyProtection="1">
      <alignment horizontal="center" vertical="center" wrapText="1"/>
      <protection locked="0"/>
    </xf>
    <xf numFmtId="0" fontId="91"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3"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0" applyBorder="1" applyAlignment="1">
      <alignment vertical="center"/>
    </xf>
    <xf numFmtId="0" fontId="2" fillId="0" borderId="15" xfId="10"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0" applyFont="1"/>
    <xf numFmtId="0" fontId="95"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35" borderId="21" xfId="0" applyNumberFormat="1" applyFont="1" applyFill="1" applyBorder="1"/>
    <xf numFmtId="9" fontId="3" fillId="0" borderId="18" xfId="20948" applyFont="1" applyBorder="1"/>
    <xf numFmtId="9" fontId="3" fillId="35" borderId="22" xfId="20948" applyFont="1" applyFill="1" applyBorder="1"/>
    <xf numFmtId="0" fontId="86" fillId="0" borderId="0" xfId="0" applyFont="1" applyAlignment="1">
      <alignment horizontal="center" wrapText="1"/>
    </xf>
    <xf numFmtId="0" fontId="84" fillId="0" borderId="67" xfId="0" applyFont="1" applyBorder="1" applyAlignment="1">
      <alignmen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4" xfId="18" applyBorder="1"/>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18" applyBorder="1"/>
    <xf numFmtId="169" fontId="9" fillId="36" borderId="88" xfId="18" applyBorder="1"/>
    <xf numFmtId="169" fontId="9" fillId="36" borderId="24" xfId="18" applyBorder="1"/>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29" xfId="18"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4" applyNumberFormat="1" applyFont="1" applyBorder="1" applyAlignment="1" applyProtection="1">
      <alignment horizontal="left" vertical="center"/>
      <protection locked="0"/>
    </xf>
    <xf numFmtId="0" fontId="102" fillId="0" borderId="21" xfId="8"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7" quotePrefix="1" applyNumberFormat="1" applyFont="1" applyFill="1" applyBorder="1" applyAlignment="1" applyProtection="1">
      <alignment horizontal="left"/>
      <protection locked="0"/>
    </xf>
    <xf numFmtId="3" fontId="103" fillId="35" borderId="80" xfId="0" applyNumberFormat="1" applyFont="1" applyFill="1" applyBorder="1" applyAlignment="1">
      <alignment vertical="center" wrapText="1"/>
    </xf>
    <xf numFmtId="3" fontId="103" fillId="35" borderId="2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0" fontId="6" fillId="0" borderId="79" xfId="15" applyFill="1" applyBorder="1" applyAlignment="1" applyProtection="1"/>
    <xf numFmtId="49" fontId="84" fillId="0" borderId="79"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100" fillId="0" borderId="98" xfId="0" applyFont="1" applyBorder="1" applyAlignment="1">
      <alignment horizontal="left" vertical="center" wrapText="1"/>
    </xf>
    <xf numFmtId="10" fontId="96" fillId="0" borderId="98" xfId="20948" applyNumberFormat="1" applyFont="1" applyFill="1" applyBorder="1" applyAlignment="1">
      <alignment horizontal="left" vertical="center" wrapText="1"/>
    </xf>
    <xf numFmtId="10" fontId="3" fillId="0" borderId="98" xfId="20948" applyNumberFormat="1" applyFont="1" applyFill="1" applyBorder="1" applyAlignment="1">
      <alignment horizontal="left" vertical="center" wrapText="1"/>
    </xf>
    <xf numFmtId="10" fontId="4" fillId="35" borderId="98" xfId="0" applyNumberFormat="1" applyFont="1" applyFill="1" applyBorder="1" applyAlignment="1">
      <alignment horizontal="left" vertical="center" wrapText="1"/>
    </xf>
    <xf numFmtId="10" fontId="100" fillId="0" borderId="98" xfId="20948" applyNumberFormat="1" applyFont="1" applyFill="1" applyBorder="1" applyAlignment="1">
      <alignment horizontal="left" vertical="center" wrapText="1"/>
    </xf>
    <xf numFmtId="10" fontId="4" fillId="35" borderId="98" xfId="20948" applyNumberFormat="1" applyFont="1" applyFill="1" applyBorder="1" applyAlignment="1">
      <alignment horizontal="left" vertical="center" wrapText="1"/>
    </xf>
    <xf numFmtId="10" fontId="4" fillId="35" borderId="98" xfId="0" applyNumberFormat="1" applyFont="1" applyFill="1" applyBorder="1" applyAlignment="1">
      <alignment horizontal="center" vertical="center" wrapText="1"/>
    </xf>
    <xf numFmtId="10" fontId="102" fillId="0" borderId="21" xfId="20948" applyNumberFormat="1" applyFont="1" applyFill="1" applyBorder="1" applyAlignment="1" applyProtection="1">
      <alignment horizontal="left" vertical="center"/>
    </xf>
    <xf numFmtId="0" fontId="4" fillId="35" borderId="98" xfId="0" applyFont="1" applyFill="1" applyBorder="1" applyAlignment="1">
      <alignment horizontal="left" vertical="center" wrapText="1"/>
    </xf>
    <xf numFmtId="0" fontId="3" fillId="0" borderId="98" xfId="0" applyFont="1" applyBorder="1" applyAlignment="1">
      <alignment horizontal="left" vertical="center" wrapText="1"/>
    </xf>
    <xf numFmtId="10" fontId="4" fillId="35" borderId="80" xfId="0" applyNumberFormat="1" applyFont="1" applyFill="1" applyBorder="1" applyAlignment="1">
      <alignment horizontal="left" vertical="center" wrapText="1"/>
    </xf>
    <xf numFmtId="10" fontId="4" fillId="35" borderId="80" xfId="20948" applyNumberFormat="1" applyFont="1" applyFill="1" applyBorder="1" applyAlignment="1">
      <alignment horizontal="left" vertical="center" wrapText="1"/>
    </xf>
    <xf numFmtId="0" fontId="4" fillId="35" borderId="80" xfId="0" applyFont="1" applyFill="1" applyBorder="1" applyAlignment="1">
      <alignment horizontal="center" vertical="center" wrapText="1"/>
    </xf>
    <xf numFmtId="0" fontId="4" fillId="35" borderId="81" xfId="0" applyFont="1" applyFill="1" applyBorder="1" applyAlignment="1">
      <alignment vertical="center" wrapText="1"/>
    </xf>
    <xf numFmtId="0" fontId="4" fillId="35" borderId="97"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8" xfId="0" applyFont="1" applyBorder="1"/>
    <xf numFmtId="0" fontId="6" fillId="0" borderId="98" xfId="15" applyFill="1" applyBorder="1" applyAlignment="1" applyProtection="1">
      <alignment horizontal="left" vertical="center"/>
    </xf>
    <xf numFmtId="0" fontId="6" fillId="0" borderId="98" xfId="15" applyBorder="1" applyAlignment="1" applyProtection="1"/>
    <xf numFmtId="0" fontId="6" fillId="0" borderId="98" xfId="15" applyFill="1" applyBorder="1" applyAlignment="1" applyProtection="1">
      <alignment horizontal="left" vertical="center" wrapText="1"/>
    </xf>
    <xf numFmtId="0" fontId="6" fillId="0" borderId="98" xfId="15"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8" xfId="0" applyFont="1" applyBorder="1" applyAlignment="1">
      <alignment horizontal="center" vertical="center" wrapText="1"/>
    </xf>
    <xf numFmtId="3" fontId="103" fillId="35" borderId="98" xfId="0" applyNumberFormat="1" applyFont="1" applyFill="1" applyBorder="1" applyAlignment="1">
      <alignment vertical="center" wrapText="1"/>
    </xf>
    <xf numFmtId="3" fontId="103" fillId="0" borderId="98" xfId="0" applyNumberFormat="1" applyFont="1" applyBorder="1" applyAlignment="1">
      <alignment vertical="center" wrapText="1"/>
    </xf>
    <xf numFmtId="3" fontId="103" fillId="35" borderId="99" xfId="0" applyNumberFormat="1" applyFont="1" applyFill="1" applyBorder="1" applyAlignment="1">
      <alignment vertical="center" wrapText="1"/>
    </xf>
    <xf numFmtId="3" fontId="103" fillId="0" borderId="99" xfId="0" applyNumberFormat="1" applyFont="1" applyBorder="1" applyAlignment="1">
      <alignment vertical="center" wrapText="1"/>
    </xf>
    <xf numFmtId="3" fontId="103" fillId="35" borderId="23" xfId="0" applyNumberFormat="1" applyFont="1" applyFill="1" applyBorder="1" applyAlignment="1">
      <alignment vertical="center" wrapText="1"/>
    </xf>
    <xf numFmtId="3" fontId="103" fillId="35" borderId="83" xfId="0" applyNumberFormat="1" applyFont="1" applyFill="1" applyBorder="1" applyAlignment="1">
      <alignment vertical="center" wrapText="1"/>
    </xf>
    <xf numFmtId="3" fontId="103" fillId="0" borderId="83" xfId="0" applyNumberFormat="1" applyFont="1" applyBorder="1" applyAlignment="1">
      <alignment vertical="center" wrapText="1"/>
    </xf>
    <xf numFmtId="3" fontId="103" fillId="35" borderId="37"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95" xfId="18"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100" xfId="0" applyFont="1" applyFill="1" applyBorder="1" applyAlignment="1">
      <alignment wrapText="1"/>
    </xf>
    <xf numFmtId="0" fontId="3" fillId="3" borderId="101" xfId="0" applyFont="1" applyFill="1" applyBorder="1"/>
    <xf numFmtId="0" fontId="4" fillId="3" borderId="74" xfId="0" applyFont="1" applyFill="1" applyBorder="1" applyAlignment="1">
      <alignment horizontal="center" wrapText="1"/>
    </xf>
    <xf numFmtId="0" fontId="3" fillId="0" borderId="98"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5" xfId="0" applyFont="1" applyFill="1" applyBorder="1" applyAlignment="1">
      <alignment horizontal="center" vertical="center" wrapText="1"/>
    </xf>
    <xf numFmtId="0" fontId="3" fillId="0" borderId="17" xfId="0" applyFont="1" applyBorder="1"/>
    <xf numFmtId="0" fontId="3" fillId="0" borderId="98" xfId="0" applyFont="1" applyBorder="1" applyAlignment="1">
      <alignment wrapText="1"/>
    </xf>
    <xf numFmtId="164" fontId="3" fillId="0" borderId="98" xfId="6" applyNumberFormat="1" applyFont="1" applyBorder="1"/>
    <xf numFmtId="164" fontId="3" fillId="0" borderId="80" xfId="6" applyNumberFormat="1" applyFont="1" applyBorder="1"/>
    <xf numFmtId="0" fontId="99" fillId="0" borderId="98" xfId="0" applyFont="1" applyBorder="1" applyAlignment="1">
      <alignment horizontal="left" wrapText="1" indent="2"/>
    </xf>
    <xf numFmtId="169" fontId="9" fillId="36" borderId="98" xfId="18" applyBorder="1"/>
    <xf numFmtId="164" fontId="3" fillId="0" borderId="98" xfId="6" applyNumberFormat="1" applyFont="1" applyBorder="1" applyAlignment="1">
      <alignment vertical="center"/>
    </xf>
    <xf numFmtId="0" fontId="4" fillId="0" borderId="17" xfId="0" applyFont="1" applyBorder="1"/>
    <xf numFmtId="0" fontId="4" fillId="0" borderId="98" xfId="0" applyFont="1" applyBorder="1" applyAlignment="1">
      <alignment wrapText="1"/>
    </xf>
    <xf numFmtId="164" fontId="4" fillId="0" borderId="80" xfId="6"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95" xfId="6" applyNumberFormat="1" applyFont="1" applyFill="1" applyBorder="1"/>
    <xf numFmtId="164" fontId="3" fillId="0" borderId="98" xfId="6" applyNumberFormat="1" applyFont="1" applyFill="1" applyBorder="1"/>
    <xf numFmtId="164" fontId="3" fillId="0" borderId="98" xfId="6" applyNumberFormat="1" applyFont="1" applyFill="1" applyBorder="1" applyAlignment="1">
      <alignment vertical="center"/>
    </xf>
    <xf numFmtId="0" fontId="99" fillId="0" borderId="98"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5" xfId="0" applyFont="1" applyFill="1" applyBorder="1"/>
    <xf numFmtId="0" fontId="4" fillId="0" borderId="20" xfId="0" applyFont="1" applyBorder="1"/>
    <xf numFmtId="0" fontId="4" fillId="0" borderId="21" xfId="0" applyFont="1" applyBorder="1" applyAlignment="1">
      <alignment wrapText="1"/>
    </xf>
    <xf numFmtId="10" fontId="4" fillId="0" borderId="22" xfId="20948" applyNumberFormat="1" applyFont="1" applyBorder="1"/>
    <xf numFmtId="0" fontId="2" fillId="2" borderId="86" xfId="0" applyFont="1" applyFill="1" applyBorder="1" applyAlignment="1">
      <alignment horizontal="right" vertical="center"/>
    </xf>
    <xf numFmtId="0" fontId="2" fillId="0" borderId="96" xfId="0" applyFont="1" applyBorder="1" applyAlignment="1">
      <alignment vertical="center" wrapText="1"/>
    </xf>
    <xf numFmtId="191" fontId="2" fillId="2" borderId="96" xfId="0" applyNumberFormat="1" applyFont="1" applyFill="1" applyBorder="1" applyAlignment="1" applyProtection="1">
      <alignment vertical="center"/>
      <protection locked="0"/>
    </xf>
    <xf numFmtId="191" fontId="87" fillId="2" borderId="96" xfId="0" applyNumberFormat="1" applyFont="1" applyFill="1" applyBorder="1" applyAlignment="1" applyProtection="1">
      <alignment vertical="center"/>
      <protection locked="0"/>
    </xf>
    <xf numFmtId="191" fontId="87" fillId="2" borderId="90" xfId="0" applyNumberFormat="1" applyFont="1" applyFill="1" applyBorder="1" applyAlignment="1" applyProtection="1">
      <alignment vertical="center"/>
      <protection locked="0"/>
    </xf>
    <xf numFmtId="0" fontId="110" fillId="0" borderId="0" xfId="10" applyFont="1"/>
    <xf numFmtId="0" fontId="112" fillId="0" borderId="0" xfId="10" applyFont="1"/>
    <xf numFmtId="0" fontId="111" fillId="0" borderId="0" xfId="0" applyFont="1"/>
    <xf numFmtId="0" fontId="6" fillId="0" borderId="111" xfId="15" applyBorder="1" applyAlignment="1" applyProtection="1"/>
    <xf numFmtId="0" fontId="111" fillId="0" borderId="0" xfId="0" applyFont="1" applyAlignment="1">
      <alignment horizontal="left" vertical="top" wrapText="1"/>
    </xf>
    <xf numFmtId="0" fontId="0" fillId="0" borderId="111" xfId="0" applyBorder="1" applyAlignment="1">
      <alignment horizontal="center"/>
    </xf>
    <xf numFmtId="0" fontId="122" fillId="3" borderId="111" xfId="20951" applyFont="1" applyFill="1" applyBorder="1" applyAlignment="1">
      <alignment horizontal="left" vertical="center" wrapText="1"/>
    </xf>
    <xf numFmtId="0" fontId="123" fillId="0" borderId="111" xfId="20951" applyFont="1" applyBorder="1" applyAlignment="1">
      <alignment horizontal="left" vertical="center" wrapText="1" indent="1"/>
    </xf>
    <xf numFmtId="0" fontId="124" fillId="3" borderId="115" xfId="0" applyFont="1" applyFill="1" applyBorder="1" applyAlignment="1">
      <alignment horizontal="left" vertical="center" wrapText="1"/>
    </xf>
    <xf numFmtId="0" fontId="123" fillId="3" borderId="111" xfId="20951" applyFont="1" applyFill="1" applyBorder="1" applyAlignment="1">
      <alignment horizontal="left" vertical="center" wrapText="1" indent="1"/>
    </xf>
    <xf numFmtId="0" fontId="122" fillId="0" borderId="115" xfId="0" applyFont="1" applyBorder="1" applyAlignment="1">
      <alignment horizontal="left" vertical="center" wrapText="1"/>
    </xf>
    <xf numFmtId="0" fontId="124" fillId="0" borderId="115" xfId="0" applyFont="1" applyBorder="1" applyAlignment="1">
      <alignment horizontal="left" vertical="center" wrapText="1"/>
    </xf>
    <xf numFmtId="0" fontId="124" fillId="0" borderId="115" xfId="0" applyFont="1" applyBorder="1" applyAlignment="1">
      <alignment vertical="center" wrapText="1"/>
    </xf>
    <xf numFmtId="0" fontId="125" fillId="0" borderId="115" xfId="0" applyFont="1" applyBorder="1" applyAlignment="1">
      <alignment horizontal="left" vertical="center" wrapText="1" indent="1"/>
    </xf>
    <xf numFmtId="0" fontId="125" fillId="3" borderId="115" xfId="0" applyFont="1" applyFill="1" applyBorder="1" applyAlignment="1">
      <alignment horizontal="left" vertical="center" wrapText="1" indent="1"/>
    </xf>
    <xf numFmtId="0" fontId="124" fillId="3" borderId="116" xfId="0" applyFont="1" applyFill="1" applyBorder="1" applyAlignment="1">
      <alignment horizontal="left" vertical="center" wrapText="1"/>
    </xf>
    <xf numFmtId="0" fontId="125" fillId="0" borderId="111" xfId="20951" applyFont="1" applyBorder="1" applyAlignment="1">
      <alignment horizontal="left" vertical="center" wrapText="1" indent="1"/>
    </xf>
    <xf numFmtId="0" fontId="124" fillId="0" borderId="111" xfId="0" applyFont="1" applyBorder="1" applyAlignment="1">
      <alignment horizontal="left" vertical="center" wrapText="1"/>
    </xf>
    <xf numFmtId="0" fontId="126" fillId="0" borderId="111" xfId="20951" applyFont="1" applyBorder="1" applyAlignment="1">
      <alignment horizontal="center" vertical="center" wrapText="1"/>
    </xf>
    <xf numFmtId="0" fontId="124" fillId="3" borderId="117" xfId="0" applyFont="1" applyFill="1" applyBorder="1" applyAlignment="1">
      <alignment horizontal="left" vertical="center" wrapText="1"/>
    </xf>
    <xf numFmtId="0" fontId="0" fillId="0" borderId="118" xfId="0" applyBorder="1" applyAlignment="1">
      <alignment horizontal="center"/>
    </xf>
    <xf numFmtId="0" fontId="123" fillId="3" borderId="118" xfId="20951" applyFont="1" applyFill="1" applyBorder="1" applyAlignment="1">
      <alignment horizontal="left" vertical="center" wrapText="1" indent="1"/>
    </xf>
    <xf numFmtId="0" fontId="123" fillId="3" borderId="115" xfId="0" applyFont="1" applyFill="1" applyBorder="1" applyAlignment="1">
      <alignment horizontal="left" vertical="center" wrapText="1" indent="1"/>
    </xf>
    <xf numFmtId="0" fontId="123" fillId="0" borderId="118" xfId="20951" applyFont="1" applyBorder="1" applyAlignment="1">
      <alignment horizontal="left" vertical="center" wrapText="1" indent="1"/>
    </xf>
    <xf numFmtId="0" fontId="124" fillId="0" borderId="118" xfId="20951" applyFont="1" applyBorder="1" applyAlignment="1">
      <alignment horizontal="left" vertical="center" wrapText="1"/>
    </xf>
    <xf numFmtId="0" fontId="124" fillId="0" borderId="118" xfId="0" applyFont="1" applyBorder="1" applyAlignment="1">
      <alignment vertical="center" wrapText="1"/>
    </xf>
    <xf numFmtId="0" fontId="126" fillId="0" borderId="118" xfId="20951" applyFont="1" applyBorder="1" applyAlignment="1">
      <alignment horizontal="center" vertical="center" wrapText="1"/>
    </xf>
    <xf numFmtId="0" fontId="124" fillId="3" borderId="118" xfId="20951" applyFont="1" applyFill="1" applyBorder="1" applyAlignment="1">
      <alignment horizontal="left" vertical="center" wrapText="1"/>
    </xf>
    <xf numFmtId="0" fontId="124" fillId="0" borderId="118" xfId="0" applyFont="1" applyBorder="1" applyAlignment="1">
      <alignment horizontal="left" vertical="center" wrapText="1"/>
    </xf>
    <xf numFmtId="191" fontId="94" fillId="0" borderId="0" xfId="0" applyNumberFormat="1" applyFont="1" applyAlignment="1">
      <alignment horizontal="right"/>
    </xf>
    <xf numFmtId="0" fontId="123" fillId="3" borderId="116" xfId="0" applyFont="1" applyFill="1" applyBorder="1" applyAlignment="1">
      <alignment horizontal="left" vertical="center" wrapText="1" indent="1"/>
    </xf>
    <xf numFmtId="0" fontId="123" fillId="3" borderId="118" xfId="0" applyFont="1" applyFill="1" applyBorder="1" applyAlignment="1">
      <alignment horizontal="left" vertical="center" wrapText="1" indent="1"/>
    </xf>
    <xf numFmtId="167" fontId="84" fillId="0" borderId="118" xfId="0" applyNumberFormat="1" applyFont="1" applyBorder="1" applyAlignment="1">
      <alignment horizontal="center"/>
    </xf>
    <xf numFmtId="0" fontId="84" fillId="0" borderId="118" xfId="0" applyFont="1" applyBorder="1"/>
    <xf numFmtId="0" fontId="123" fillId="0" borderId="118" xfId="0" applyFont="1" applyBorder="1" applyAlignment="1">
      <alignment horizontal="left" vertical="center" wrapText="1" indent="1"/>
    </xf>
    <xf numFmtId="0" fontId="124" fillId="3" borderId="118" xfId="0" applyFont="1" applyFill="1" applyBorder="1" applyAlignment="1">
      <alignment horizontal="left" vertical="center" wrapText="1"/>
    </xf>
    <xf numFmtId="0" fontId="125" fillId="3" borderId="118" xfId="0" applyFont="1" applyFill="1" applyBorder="1" applyAlignment="1">
      <alignment horizontal="left" vertical="center" wrapText="1" indent="1"/>
    </xf>
    <xf numFmtId="0" fontId="127" fillId="0" borderId="118" xfId="0" applyFont="1" applyBorder="1" applyAlignment="1">
      <alignment horizontal="justify"/>
    </xf>
    <xf numFmtId="167" fontId="86" fillId="0" borderId="118"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43" fontId="96" fillId="0" borderId="0" xfId="6" applyFont="1"/>
    <xf numFmtId="0" fontId="111" fillId="0" borderId="0" xfId="0" applyFont="1" applyAlignment="1">
      <alignment wrapText="1"/>
    </xf>
    <xf numFmtId="0" fontId="110" fillId="0" borderId="118" xfId="0" applyFont="1" applyBorder="1"/>
    <xf numFmtId="0" fontId="114" fillId="0" borderId="0" xfId="0" applyFont="1"/>
    <xf numFmtId="0" fontId="113" fillId="0" borderId="118" xfId="0" applyFont="1" applyBorder="1"/>
    <xf numFmtId="0" fontId="110" fillId="0" borderId="118" xfId="0" applyFont="1" applyBorder="1" applyAlignment="1">
      <alignment horizontal="center" vertical="center" wrapText="1"/>
    </xf>
    <xf numFmtId="0" fontId="110" fillId="0" borderId="122" xfId="0" applyFont="1" applyBorder="1" applyAlignment="1">
      <alignment horizontal="center" vertical="center" wrapText="1"/>
    </xf>
    <xf numFmtId="0" fontId="110" fillId="0" borderId="118"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18" xfId="0" applyFont="1" applyBorder="1" applyAlignment="1">
      <alignment horizontal="left" vertical="center" wrapText="1"/>
    </xf>
    <xf numFmtId="0" fontId="110" fillId="0" borderId="118" xfId="0" applyFont="1" applyBorder="1" applyAlignment="1">
      <alignment horizontal="left" indent="1"/>
    </xf>
    <xf numFmtId="0" fontId="110" fillId="0" borderId="118"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4" xfId="0" applyFont="1" applyBorder="1" applyAlignment="1">
      <alignment horizontal="center" vertical="center" wrapText="1"/>
    </xf>
    <xf numFmtId="0" fontId="110" fillId="0" borderId="121" xfId="0" applyFont="1" applyBorder="1" applyAlignment="1">
      <alignment horizontal="center" vertical="center" wrapText="1"/>
    </xf>
    <xf numFmtId="0" fontId="110" fillId="0" borderId="105"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5" fillId="0" borderId="0" xfId="0" applyFont="1"/>
    <xf numFmtId="0" fontId="94" fillId="0" borderId="0" xfId="0" applyFont="1" applyAlignment="1">
      <alignment wrapText="1"/>
    </xf>
    <xf numFmtId="0" fontId="115" fillId="0" borderId="0" xfId="0" applyFont="1" applyAlignment="1">
      <alignment horizontal="center" vertical="center"/>
    </xf>
    <xf numFmtId="0" fontId="131" fillId="0" borderId="0" xfId="0" applyFont="1"/>
    <xf numFmtId="0" fontId="110" fillId="0" borderId="113" xfId="0" applyFont="1" applyBorder="1" applyAlignment="1">
      <alignment horizontal="left" vertical="center" wrapText="1" indent="1" readingOrder="1"/>
    </xf>
    <xf numFmtId="0" fontId="110" fillId="0" borderId="114" xfId="0" applyFont="1" applyBorder="1" applyAlignment="1">
      <alignment vertical="center" wrapText="1" readingOrder="1"/>
    </xf>
    <xf numFmtId="0" fontId="110" fillId="0" borderId="113" xfId="0" applyFont="1" applyBorder="1" applyAlignment="1">
      <alignment vertical="center" wrapText="1" readingOrder="1"/>
    </xf>
    <xf numFmtId="0" fontId="110" fillId="0" borderId="112"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0" applyFont="1"/>
    <xf numFmtId="0" fontId="96" fillId="0" borderId="0" xfId="0" applyFont="1"/>
    <xf numFmtId="0" fontId="133" fillId="0" borderId="0" xfId="10"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18" xfId="0" applyFont="1" applyFill="1" applyBorder="1" applyAlignment="1">
      <alignment horizontal="left" vertical="center"/>
    </xf>
    <xf numFmtId="192" fontId="135" fillId="81" borderId="80" xfId="6" applyNumberFormat="1" applyFont="1" applyFill="1" applyBorder="1" applyAlignment="1">
      <alignment horizontal="left" vertical="center"/>
    </xf>
    <xf numFmtId="49" fontId="137" fillId="0" borderId="118" xfId="0" applyNumberFormat="1" applyFont="1" applyBorder="1" applyAlignment="1">
      <alignment horizontal="left" vertical="center"/>
    </xf>
    <xf numFmtId="192" fontId="137" fillId="0" borderId="80" xfId="6" applyNumberFormat="1" applyFont="1" applyFill="1" applyBorder="1" applyAlignment="1">
      <alignment horizontal="left" vertical="center"/>
    </xf>
    <xf numFmtId="0" fontId="137" fillId="0" borderId="118" xfId="0" applyFont="1" applyBorder="1" applyAlignment="1">
      <alignment horizontal="left" vertical="center"/>
    </xf>
    <xf numFmtId="0" fontId="135" fillId="0" borderId="118"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18" xfId="0" applyFont="1" applyFill="1" applyBorder="1" applyAlignment="1">
      <alignment horizontal="center" vertical="center" wrapText="1"/>
    </xf>
    <xf numFmtId="0" fontId="4" fillId="83" borderId="118" xfId="0" applyFont="1" applyFill="1" applyBorder="1" applyAlignment="1">
      <alignment vertical="center" wrapText="1"/>
    </xf>
    <xf numFmtId="192" fontId="4" fillId="83" borderId="118" xfId="6" applyNumberFormat="1" applyFont="1" applyFill="1" applyBorder="1" applyAlignment="1">
      <alignment vertical="center"/>
    </xf>
    <xf numFmtId="192" fontId="4" fillId="83" borderId="80" xfId="6" applyNumberFormat="1" applyFont="1" applyFill="1" applyBorder="1" applyAlignment="1">
      <alignment vertical="center"/>
    </xf>
    <xf numFmtId="0" fontId="137" fillId="81" borderId="118" xfId="0" applyFont="1" applyFill="1" applyBorder="1" applyAlignment="1">
      <alignment horizontal="left" vertical="center" wrapText="1" indent="3"/>
    </xf>
    <xf numFmtId="192" fontId="4" fillId="35" borderId="118" xfId="6" applyNumberFormat="1" applyFont="1" applyFill="1" applyBorder="1" applyAlignment="1">
      <alignment vertical="center"/>
    </xf>
    <xf numFmtId="0" fontId="143" fillId="81" borderId="118" xfId="0" applyFont="1" applyFill="1" applyBorder="1" applyAlignment="1">
      <alignment horizontal="left" vertical="center" wrapText="1" indent="5"/>
    </xf>
    <xf numFmtId="0" fontId="144" fillId="80" borderId="118" xfId="0" applyFont="1" applyFill="1" applyBorder="1" applyAlignment="1">
      <alignment horizontal="left" vertical="center" wrapText="1" indent="1"/>
    </xf>
    <xf numFmtId="192" fontId="144" fillId="80" borderId="118" xfId="6" applyNumberFormat="1" applyFont="1" applyFill="1" applyBorder="1" applyAlignment="1">
      <alignment vertical="center"/>
    </xf>
    <xf numFmtId="192" fontId="144" fillId="82" borderId="80" xfId="6" applyNumberFormat="1" applyFont="1" applyFill="1" applyBorder="1" applyAlignment="1">
      <alignment vertical="center"/>
    </xf>
    <xf numFmtId="192" fontId="145" fillId="81" borderId="118" xfId="6" applyNumberFormat="1" applyFont="1" applyFill="1" applyBorder="1" applyAlignment="1">
      <alignment vertical="center"/>
    </xf>
    <xf numFmtId="192" fontId="145" fillId="82" borderId="80" xfId="6" applyNumberFormat="1" applyFont="1" applyFill="1" applyBorder="1" applyAlignment="1">
      <alignment vertical="center"/>
    </xf>
    <xf numFmtId="192" fontId="145" fillId="81" borderId="21" xfId="6" applyNumberFormat="1" applyFont="1" applyFill="1" applyBorder="1" applyAlignment="1">
      <alignment vertical="center"/>
    </xf>
    <xf numFmtId="192" fontId="145" fillId="82" borderId="22" xfId="6" applyNumberFormat="1" applyFont="1" applyFill="1" applyBorder="1" applyAlignment="1">
      <alignment vertical="center"/>
    </xf>
    <xf numFmtId="0" fontId="349" fillId="0" borderId="0" xfId="0" applyFont="1"/>
    <xf numFmtId="169" fontId="9" fillId="36" borderId="95" xfId="18" applyBorder="1"/>
    <xf numFmtId="0" fontId="94" fillId="0" borderId="178"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0" fontId="350" fillId="0" borderId="0" xfId="0" applyFont="1" applyAlignment="1">
      <alignment horizontal="center"/>
    </xf>
    <xf numFmtId="0" fontId="350" fillId="0" borderId="0" xfId="0" applyFont="1" applyAlignment="1">
      <alignment horizontal="left" vertical="center"/>
    </xf>
    <xf numFmtId="0" fontId="6" fillId="0" borderId="184" xfId="15" applyFill="1" applyBorder="1" applyAlignment="1" applyProtection="1"/>
    <xf numFmtId="49" fontId="84" fillId="0" borderId="184" xfId="0" applyNumberFormat="1" applyFont="1" applyBorder="1" applyAlignment="1">
      <alignment horizontal="right"/>
    </xf>
    <xf numFmtId="0" fontId="84" fillId="0" borderId="184" xfId="0" applyFont="1" applyBorder="1"/>
    <xf numFmtId="0" fontId="355" fillId="3" borderId="0" xfId="0" applyFont="1" applyFill="1" applyAlignment="1" applyProtection="1">
      <alignment vertical="center"/>
      <protection locked="0"/>
    </xf>
    <xf numFmtId="0" fontId="131" fillId="3" borderId="184" xfId="4" applyFont="1" applyFill="1" applyBorder="1" applyAlignment="1" applyProtection="1">
      <alignment vertical="center" wrapText="1"/>
      <protection locked="0"/>
    </xf>
    <xf numFmtId="0" fontId="131" fillId="0" borderId="184" xfId="0" applyFont="1" applyBorder="1" applyAlignment="1" applyProtection="1">
      <alignment horizontal="center" vertical="center" wrapText="1"/>
      <protection locked="0"/>
    </xf>
    <xf numFmtId="3" fontId="131" fillId="3" borderId="184" xfId="1" applyNumberFormat="1" applyFont="1" applyFill="1" applyBorder="1" applyAlignment="1" applyProtection="1">
      <alignment horizontal="center" vertical="center" wrapText="1"/>
      <protection locked="0"/>
    </xf>
    <xf numFmtId="9" fontId="131" fillId="3" borderId="184" xfId="13" applyNumberFormat="1" applyFont="1" applyFill="1" applyBorder="1" applyAlignment="1" applyProtection="1">
      <alignment horizontal="center" vertical="center" wrapText="1"/>
      <protection locked="0"/>
    </xf>
    <xf numFmtId="0" fontId="131" fillId="3" borderId="184" xfId="0" applyFont="1" applyFill="1" applyBorder="1" applyAlignment="1" applyProtection="1">
      <alignment horizontal="center" vertical="center" wrapText="1"/>
      <protection locked="0"/>
    </xf>
    <xf numFmtId="0" fontId="355" fillId="3" borderId="184" xfId="0" applyFont="1" applyFill="1" applyBorder="1" applyProtection="1">
      <protection locked="0"/>
    </xf>
    <xf numFmtId="3" fontId="131" fillId="151" borderId="184" xfId="4" applyNumberFormat="1" applyFont="1" applyFill="1" applyBorder="1"/>
    <xf numFmtId="0" fontId="356" fillId="3" borderId="184" xfId="0" applyFont="1" applyFill="1" applyBorder="1" applyAlignment="1" applyProtection="1">
      <alignment horizontal="right"/>
      <protection locked="0"/>
    </xf>
    <xf numFmtId="359" fontId="131" fillId="151" borderId="184" xfId="4" applyNumberFormat="1" applyFont="1" applyFill="1" applyBorder="1" applyProtection="1">
      <protection locked="0"/>
    </xf>
    <xf numFmtId="164" fontId="131" fillId="151" borderId="184" xfId="1" applyNumberFormat="1" applyFont="1" applyFill="1" applyBorder="1" applyAlignment="1" applyProtection="1"/>
    <xf numFmtId="0" fontId="131" fillId="3" borderId="184" xfId="0" applyFont="1" applyFill="1" applyBorder="1" applyAlignment="1" applyProtection="1">
      <alignment horizontal="left" vertical="center"/>
      <protection locked="0"/>
    </xf>
    <xf numFmtId="0" fontId="131" fillId="3" borderId="184" xfId="4" applyFont="1" applyFill="1" applyBorder="1" applyProtection="1">
      <protection locked="0"/>
    </xf>
    <xf numFmtId="0" fontId="357" fillId="3" borderId="184" xfId="0" applyFont="1" applyFill="1" applyBorder="1" applyAlignment="1" applyProtection="1">
      <alignment horizontal="right"/>
      <protection locked="0"/>
    </xf>
    <xf numFmtId="0" fontId="131" fillId="0" borderId="184" xfId="0" applyFont="1" applyBorder="1" applyAlignment="1" applyProtection="1">
      <alignment horizontal="left" vertical="center"/>
      <protection locked="0"/>
    </xf>
    <xf numFmtId="0" fontId="355" fillId="3" borderId="184" xfId="14" applyFont="1" applyFill="1" applyBorder="1" applyProtection="1">
      <protection locked="0"/>
    </xf>
    <xf numFmtId="3" fontId="355" fillId="75" borderId="184" xfId="14" applyNumberFormat="1" applyFont="1" applyFill="1" applyBorder="1"/>
    <xf numFmtId="0" fontId="360" fillId="0" borderId="0" xfId="0" applyFont="1" applyAlignment="1" applyProtection="1">
      <alignment vertical="center"/>
      <protection locked="0"/>
    </xf>
    <xf numFmtId="0" fontId="131" fillId="0" borderId="184" xfId="0" applyFont="1" applyBorder="1" applyAlignment="1" applyProtection="1">
      <alignment horizontal="center" vertical="top" wrapText="1"/>
      <protection locked="0"/>
    </xf>
    <xf numFmtId="0" fontId="355" fillId="3" borderId="184" xfId="0" applyFont="1" applyFill="1" applyBorder="1" applyAlignment="1" applyProtection="1">
      <alignment wrapText="1"/>
      <protection locked="0"/>
    </xf>
    <xf numFmtId="3" fontId="131" fillId="0" borderId="184" xfId="4" applyNumberFormat="1" applyFont="1" applyBorder="1"/>
    <xf numFmtId="0" fontId="350" fillId="0" borderId="0" xfId="0" applyFont="1" applyAlignment="1">
      <alignment wrapText="1"/>
    </xf>
    <xf numFmtId="0" fontId="362" fillId="0" borderId="0" xfId="0" applyFont="1" applyAlignment="1">
      <alignment horizontal="justify"/>
    </xf>
    <xf numFmtId="14" fontId="2" fillId="0" borderId="0" xfId="0" applyNumberFormat="1" applyFont="1" applyAlignment="1">
      <alignment horizontal="left"/>
    </xf>
    <xf numFmtId="165" fontId="84" fillId="0" borderId="3" xfId="20948" applyNumberFormat="1" applyFont="1" applyBorder="1" applyAlignment="1" applyProtection="1">
      <alignment vertical="center" wrapText="1"/>
      <protection locked="0"/>
    </xf>
    <xf numFmtId="165" fontId="84" fillId="0" borderId="18" xfId="20948" applyNumberFormat="1" applyFont="1" applyBorder="1" applyAlignment="1" applyProtection="1">
      <alignment vertical="center" wrapText="1"/>
      <protection locked="0"/>
    </xf>
    <xf numFmtId="165" fontId="2" fillId="0" borderId="3" xfId="20948" applyNumberFormat="1" applyFont="1" applyBorder="1" applyAlignment="1" applyProtection="1">
      <alignment horizontal="right" vertical="center" wrapText="1"/>
      <protection locked="0"/>
    </xf>
    <xf numFmtId="165" fontId="2" fillId="2" borderId="3" xfId="20948" applyNumberFormat="1" applyFont="1" applyFill="1" applyBorder="1" applyAlignment="1" applyProtection="1">
      <alignment vertical="center"/>
      <protection locked="0"/>
    </xf>
    <xf numFmtId="165" fontId="87" fillId="2" borderId="3" xfId="20948" applyNumberFormat="1" applyFont="1" applyFill="1" applyBorder="1" applyAlignment="1" applyProtection="1">
      <alignment vertical="center"/>
      <protection locked="0"/>
    </xf>
    <xf numFmtId="165" fontId="87" fillId="2" borderId="18" xfId="20948" applyNumberFormat="1" applyFont="1" applyFill="1" applyBorder="1" applyAlignment="1" applyProtection="1">
      <alignment vertical="center"/>
      <protection locked="0"/>
    </xf>
    <xf numFmtId="165" fontId="2" fillId="36" borderId="0" xfId="20948" applyNumberFormat="1" applyFont="1" applyFill="1"/>
    <xf numFmtId="165" fontId="2" fillId="36" borderId="95" xfId="20948" applyNumberFormat="1" applyFont="1" applyFill="1" applyBorder="1"/>
    <xf numFmtId="165" fontId="2" fillId="2" borderId="96" xfId="20948" applyNumberFormat="1" applyFont="1" applyFill="1" applyBorder="1" applyAlignment="1" applyProtection="1">
      <alignment vertical="center"/>
      <protection locked="0"/>
    </xf>
    <xf numFmtId="165" fontId="87" fillId="2" borderId="96" xfId="20948" applyNumberFormat="1" applyFont="1" applyFill="1" applyBorder="1" applyAlignment="1" applyProtection="1">
      <alignment vertical="center"/>
      <protection locked="0"/>
    </xf>
    <xf numFmtId="165" fontId="87" fillId="2" borderId="90" xfId="20948" applyNumberFormat="1" applyFont="1" applyFill="1" applyBorder="1" applyAlignment="1" applyProtection="1">
      <alignment vertical="center"/>
      <protection locked="0"/>
    </xf>
    <xf numFmtId="165" fontId="2" fillId="2" borderId="21" xfId="20948" applyNumberFormat="1" applyFont="1" applyFill="1" applyBorder="1" applyAlignment="1" applyProtection="1">
      <alignment vertical="center"/>
      <protection locked="0"/>
    </xf>
    <xf numFmtId="165" fontId="87" fillId="2" borderId="21" xfId="20948" applyNumberFormat="1" applyFont="1" applyFill="1" applyBorder="1" applyAlignment="1" applyProtection="1">
      <alignment vertical="center"/>
      <protection locked="0"/>
    </xf>
    <xf numFmtId="165" fontId="87" fillId="2" borderId="22" xfId="20948" applyNumberFormat="1" applyFont="1" applyFill="1" applyBorder="1" applyAlignment="1" applyProtection="1">
      <alignment vertical="center"/>
      <protection locked="0"/>
    </xf>
    <xf numFmtId="169" fontId="9" fillId="36" borderId="198" xfId="18" applyBorder="1"/>
    <xf numFmtId="169" fontId="9" fillId="36" borderId="199" xfId="18" applyBorder="1"/>
    <xf numFmtId="169" fontId="9" fillId="36" borderId="201" xfId="18" applyBorder="1"/>
    <xf numFmtId="14" fontId="94" fillId="0" borderId="0" xfId="0" applyNumberFormat="1" applyFont="1" applyAlignment="1">
      <alignment horizontal="left"/>
    </xf>
    <xf numFmtId="360" fontId="84" fillId="0" borderId="19" xfId="20948" applyNumberFormat="1" applyFont="1" applyBorder="1"/>
    <xf numFmtId="360" fontId="84" fillId="0" borderId="37" xfId="20948" applyNumberFormat="1" applyFont="1" applyBorder="1"/>
    <xf numFmtId="164" fontId="84" fillId="0" borderId="18" xfId="6" applyNumberFormat="1" applyFont="1" applyBorder="1"/>
    <xf numFmtId="164" fontId="84" fillId="0" borderId="18" xfId="6" applyNumberFormat="1" applyFont="1" applyBorder="1" applyAlignment="1">
      <alignment wrapText="1"/>
    </xf>
    <xf numFmtId="164" fontId="2" fillId="35" borderId="18" xfId="6" applyNumberFormat="1" applyFont="1" applyFill="1" applyBorder="1" applyAlignment="1" applyProtection="1">
      <alignment vertical="top"/>
    </xf>
    <xf numFmtId="164" fontId="2" fillId="3" borderId="18" xfId="6" applyNumberFormat="1" applyFont="1" applyFill="1" applyBorder="1" applyAlignment="1" applyProtection="1">
      <alignment vertical="top"/>
      <protection locked="0"/>
    </xf>
    <xf numFmtId="164" fontId="2" fillId="35" borderId="18" xfId="6" applyNumberFormat="1" applyFont="1" applyFill="1" applyBorder="1" applyAlignment="1" applyProtection="1">
      <alignment vertical="top" wrapText="1"/>
    </xf>
    <xf numFmtId="164" fontId="2" fillId="3" borderId="18" xfId="6" applyNumberFormat="1" applyFont="1" applyFill="1" applyBorder="1" applyAlignment="1" applyProtection="1">
      <alignment vertical="top" wrapText="1"/>
      <protection locked="0"/>
    </xf>
    <xf numFmtId="164" fontId="2" fillId="3" borderId="80" xfId="6" applyNumberFormat="1" applyFont="1" applyFill="1" applyBorder="1" applyAlignment="1" applyProtection="1">
      <alignment vertical="top" wrapText="1"/>
      <protection locked="0"/>
    </xf>
    <xf numFmtId="164" fontId="2" fillId="35" borderId="18" xfId="6" applyNumberFormat="1" applyFont="1" applyFill="1" applyBorder="1" applyAlignment="1" applyProtection="1">
      <alignment vertical="top" wrapText="1"/>
      <protection locked="0"/>
    </xf>
    <xf numFmtId="164" fontId="2" fillId="35" borderId="22" xfId="6" applyNumberFormat="1" applyFont="1" applyFill="1" applyBorder="1" applyAlignment="1" applyProtection="1">
      <alignment vertical="top" wrapText="1"/>
    </xf>
    <xf numFmtId="164" fontId="3" fillId="0" borderId="80" xfId="6" applyNumberFormat="1" applyFont="1" applyBorder="1" applyAlignment="1">
      <alignment horizontal="right" vertical="center" wrapText="1"/>
    </xf>
    <xf numFmtId="164" fontId="3" fillId="0" borderId="22" xfId="6" applyNumberFormat="1" applyFont="1" applyBorder="1" applyAlignment="1">
      <alignment horizontal="right" vertical="center" wrapText="1"/>
    </xf>
    <xf numFmtId="14" fontId="3" fillId="0" borderId="0" xfId="0" applyNumberFormat="1" applyFont="1" applyAlignment="1">
      <alignment horizontal="left"/>
    </xf>
    <xf numFmtId="164" fontId="351" fillId="0" borderId="30" xfId="6" applyNumberFormat="1" applyFont="1" applyBorder="1" applyAlignment="1">
      <alignment horizontal="center" vertical="center"/>
    </xf>
    <xf numFmtId="164" fontId="350" fillId="0" borderId="11" xfId="6" applyNumberFormat="1" applyFont="1" applyBorder="1" applyAlignment="1">
      <alignment horizontal="center" vertical="center"/>
    </xf>
    <xf numFmtId="164" fontId="351" fillId="0" borderId="11" xfId="6" applyNumberFormat="1" applyFont="1" applyBorder="1" applyAlignment="1">
      <alignment horizontal="center" vertical="center"/>
    </xf>
    <xf numFmtId="164" fontId="132" fillId="0" borderId="11" xfId="6" applyNumberFormat="1" applyFont="1" applyBorder="1" applyAlignment="1">
      <alignment horizontal="center" vertical="center"/>
    </xf>
    <xf numFmtId="164" fontId="363" fillId="0" borderId="11" xfId="6" applyNumberFormat="1" applyFont="1" applyBorder="1" applyAlignment="1">
      <alignment horizontal="center" vertical="center"/>
    </xf>
    <xf numFmtId="164" fontId="350" fillId="0" borderId="12" xfId="6" applyNumberFormat="1" applyFont="1" applyBorder="1" applyAlignment="1">
      <alignment horizontal="center" vertical="center"/>
    </xf>
    <xf numFmtId="164" fontId="351" fillId="0" borderId="202" xfId="6" applyNumberFormat="1" applyFont="1" applyBorder="1" applyAlignment="1">
      <alignment horizontal="center" vertical="center"/>
    </xf>
    <xf numFmtId="164" fontId="351" fillId="0" borderId="13" xfId="6" applyNumberFormat="1" applyFont="1" applyBorder="1" applyAlignment="1">
      <alignment horizontal="center" vertical="center"/>
    </xf>
    <xf numFmtId="164" fontId="351" fillId="0" borderId="12" xfId="6" applyNumberFormat="1" applyFont="1" applyBorder="1" applyAlignment="1">
      <alignment horizontal="center" vertical="center"/>
    </xf>
    <xf numFmtId="164" fontId="132" fillId="0" borderId="12" xfId="6" applyNumberFormat="1" applyFont="1" applyBorder="1" applyAlignment="1">
      <alignment vertical="center"/>
    </xf>
    <xf numFmtId="164" fontId="350" fillId="0" borderId="197" xfId="6" applyNumberFormat="1" applyFont="1" applyBorder="1" applyAlignment="1">
      <alignment horizontal="center" vertical="center"/>
    </xf>
    <xf numFmtId="164" fontId="351" fillId="0" borderId="197" xfId="6" applyNumberFormat="1" applyFont="1" applyBorder="1" applyAlignment="1">
      <alignment horizontal="center" vertical="center"/>
    </xf>
    <xf numFmtId="164" fontId="351" fillId="0" borderId="197" xfId="6" applyNumberFormat="1" applyFont="1" applyBorder="1" applyAlignment="1">
      <alignment horizontal="center"/>
    </xf>
    <xf numFmtId="164" fontId="350" fillId="0" borderId="197" xfId="6" applyNumberFormat="1" applyFont="1" applyBorder="1" applyAlignment="1">
      <alignment horizontal="center"/>
    </xf>
    <xf numFmtId="164" fontId="350" fillId="0" borderId="197" xfId="6" applyNumberFormat="1" applyFont="1" applyBorder="1"/>
    <xf numFmtId="164" fontId="85" fillId="0" borderId="0" xfId="0" applyNumberFormat="1" applyFont="1"/>
    <xf numFmtId="164" fontId="84" fillId="0" borderId="3" xfId="6" applyNumberFormat="1" applyFont="1" applyBorder="1"/>
    <xf numFmtId="164" fontId="84" fillId="0" borderId="17" xfId="6" applyNumberFormat="1" applyFont="1" applyBorder="1"/>
    <xf numFmtId="164" fontId="84" fillId="0" borderId="19" xfId="6" applyNumberFormat="1" applyFont="1" applyBorder="1"/>
    <xf numFmtId="164" fontId="3" fillId="0" borderId="3" xfId="6" applyNumberFormat="1" applyFont="1" applyBorder="1"/>
    <xf numFmtId="164" fontId="3" fillId="0" borderId="8" xfId="6" applyNumberFormat="1" applyFont="1" applyBorder="1"/>
    <xf numFmtId="164" fontId="3" fillId="0" borderId="79" xfId="6" applyNumberFormat="1" applyFont="1" applyBorder="1" applyAlignment="1">
      <alignment vertical="center"/>
    </xf>
    <xf numFmtId="164" fontId="3" fillId="0" borderId="85" xfId="6" applyNumberFormat="1" applyFont="1" applyBorder="1" applyAlignment="1">
      <alignment vertical="center"/>
    </xf>
    <xf numFmtId="164" fontId="3" fillId="0" borderId="80" xfId="6" applyNumberFormat="1" applyFont="1" applyBorder="1" applyAlignment="1">
      <alignment vertical="center"/>
    </xf>
    <xf numFmtId="164" fontId="3" fillId="3" borderId="82" xfId="6" applyNumberFormat="1" applyFont="1" applyFill="1" applyBorder="1" applyAlignment="1">
      <alignment vertical="center"/>
    </xf>
    <xf numFmtId="164" fontId="3" fillId="3" borderId="83" xfId="6" applyNumberFormat="1" applyFont="1" applyFill="1" applyBorder="1" applyAlignment="1">
      <alignment vertical="center"/>
    </xf>
    <xf numFmtId="164" fontId="3" fillId="0" borderId="21" xfId="6" applyNumberFormat="1" applyFont="1" applyBorder="1" applyAlignment="1">
      <alignment vertical="center"/>
    </xf>
    <xf numFmtId="164" fontId="3" fillId="0" borderId="23" xfId="6" applyNumberFormat="1" applyFont="1" applyBorder="1" applyAlignment="1">
      <alignment vertical="center"/>
    </xf>
    <xf numFmtId="164" fontId="3" fillId="0" borderId="22" xfId="6" applyNumberFormat="1" applyFont="1" applyBorder="1" applyAlignment="1">
      <alignment vertical="center"/>
    </xf>
    <xf numFmtId="164" fontId="3" fillId="0" borderId="84" xfId="6" applyNumberFormat="1" applyFont="1" applyBorder="1" applyAlignment="1">
      <alignment vertical="center"/>
    </xf>
    <xf numFmtId="164" fontId="3" fillId="0" borderId="63" xfId="6" applyNumberFormat="1" applyFont="1" applyBorder="1" applyAlignment="1">
      <alignment vertical="center"/>
    </xf>
    <xf numFmtId="164" fontId="3" fillId="0" borderId="25" xfId="6" applyNumberFormat="1" applyFont="1" applyBorder="1" applyAlignment="1">
      <alignment vertical="center"/>
    </xf>
    <xf numFmtId="164" fontId="3" fillId="0" borderId="16" xfId="6" applyNumberFormat="1" applyFont="1" applyBorder="1" applyAlignment="1">
      <alignment vertical="center"/>
    </xf>
    <xf numFmtId="164" fontId="3" fillId="0" borderId="89" xfId="6" applyNumberFormat="1" applyFont="1" applyBorder="1" applyAlignment="1">
      <alignment vertical="center"/>
    </xf>
    <xf numFmtId="164" fontId="3" fillId="0" borderId="90" xfId="6" applyNumberFormat="1" applyFont="1" applyBorder="1" applyAlignment="1">
      <alignment vertical="center"/>
    </xf>
    <xf numFmtId="9" fontId="3" fillId="0" borderId="93" xfId="20948" applyFont="1" applyBorder="1" applyAlignment="1">
      <alignment vertical="center"/>
    </xf>
    <xf numFmtId="9" fontId="3" fillId="0" borderId="94" xfId="20948" applyFont="1" applyBorder="1" applyAlignment="1">
      <alignment vertical="center"/>
    </xf>
    <xf numFmtId="164" fontId="131" fillId="3" borderId="184" xfId="6" applyNumberFormat="1" applyFont="1" applyFill="1" applyBorder="1" applyProtection="1">
      <protection locked="0"/>
    </xf>
    <xf numFmtId="14" fontId="111" fillId="0" borderId="0" xfId="0" applyNumberFormat="1" applyFont="1" applyAlignment="1">
      <alignment horizontal="left"/>
    </xf>
    <xf numFmtId="164" fontId="110" fillId="0" borderId="118" xfId="6" applyNumberFormat="1" applyFont="1" applyBorder="1"/>
    <xf numFmtId="164" fontId="113" fillId="0" borderId="118" xfId="6" applyNumberFormat="1" applyFont="1" applyBorder="1"/>
    <xf numFmtId="164" fontId="113" fillId="35" borderId="118" xfId="6" applyNumberFormat="1" applyFont="1" applyFill="1" applyBorder="1"/>
    <xf numFmtId="164" fontId="113" fillId="0" borderId="197" xfId="6" applyNumberFormat="1" applyFont="1" applyBorder="1"/>
    <xf numFmtId="164" fontId="110" fillId="0" borderId="197" xfId="6" applyNumberFormat="1" applyFont="1" applyBorder="1"/>
    <xf numFmtId="164" fontId="110" fillId="0" borderId="197" xfId="6" applyNumberFormat="1" applyFont="1" applyBorder="1" applyAlignment="1">
      <alignment horizontal="left" indent="1"/>
    </xf>
    <xf numFmtId="164" fontId="113" fillId="151" borderId="197" xfId="6" applyNumberFormat="1" applyFont="1" applyFill="1" applyBorder="1"/>
    <xf numFmtId="164" fontId="113" fillId="0" borderId="66" xfId="6" applyNumberFormat="1" applyFont="1" applyBorder="1"/>
    <xf numFmtId="164" fontId="110" fillId="0" borderId="200" xfId="6" applyNumberFormat="1" applyFont="1" applyBorder="1"/>
    <xf numFmtId="164" fontId="110" fillId="0" borderId="17" xfId="6" applyNumberFormat="1" applyFont="1" applyBorder="1" applyAlignment="1">
      <alignment horizontal="left" indent="1"/>
    </xf>
    <xf numFmtId="164" fontId="110" fillId="0" borderId="17" xfId="6" applyNumberFormat="1" applyFont="1" applyBorder="1" applyAlignment="1">
      <alignment horizontal="left" indent="2"/>
    </xf>
    <xf numFmtId="164" fontId="110" fillId="0" borderId="17" xfId="6" applyNumberFormat="1" applyFont="1" applyBorder="1" applyAlignment="1">
      <alignment horizontal="left" indent="3"/>
    </xf>
    <xf numFmtId="0" fontId="110" fillId="78" borderId="197" xfId="0" applyFont="1" applyFill="1" applyBorder="1"/>
    <xf numFmtId="0" fontId="110" fillId="78" borderId="200" xfId="0" applyFont="1" applyFill="1" applyBorder="1"/>
    <xf numFmtId="164" fontId="110" fillId="0" borderId="17" xfId="6" applyNumberFormat="1" applyFont="1" applyBorder="1" applyAlignment="1">
      <alignment horizontal="left" vertical="top" wrapText="1" indent="2"/>
    </xf>
    <xf numFmtId="164" fontId="110" fillId="0" borderId="17" xfId="6" applyNumberFormat="1" applyFont="1" applyBorder="1" applyAlignment="1">
      <alignment horizontal="left" wrapText="1" indent="3"/>
    </xf>
    <xf numFmtId="164" fontId="110" fillId="0" borderId="17" xfId="6" applyNumberFormat="1" applyFont="1" applyBorder="1" applyAlignment="1">
      <alignment horizontal="left" wrapText="1" indent="2"/>
    </xf>
    <xf numFmtId="164" fontId="110" fillId="0" borderId="17" xfId="6" applyNumberFormat="1" applyFont="1" applyBorder="1" applyAlignment="1">
      <alignment horizontal="left" wrapText="1" indent="1"/>
    </xf>
    <xf numFmtId="164" fontId="110" fillId="0" borderId="20" xfId="6" applyNumberFormat="1" applyFont="1" applyBorder="1" applyAlignment="1">
      <alignment horizontal="left" wrapText="1" indent="1"/>
    </xf>
    <xf numFmtId="164" fontId="110" fillId="0" borderId="21" xfId="6" applyNumberFormat="1" applyFont="1" applyBorder="1"/>
    <xf numFmtId="164" fontId="110" fillId="0" borderId="22" xfId="6" applyNumberFormat="1" applyFont="1" applyBorder="1"/>
    <xf numFmtId="164" fontId="115" fillId="0" borderId="197" xfId="6" applyNumberFormat="1" applyFont="1" applyBorder="1"/>
    <xf numFmtId="10" fontId="115" fillId="0" borderId="197" xfId="20948" applyNumberFormat="1" applyFont="1" applyBorder="1"/>
    <xf numFmtId="164" fontId="115" fillId="0" borderId="191" xfId="6" applyNumberFormat="1" applyFont="1" applyBorder="1"/>
    <xf numFmtId="10" fontId="115" fillId="0" borderId="191" xfId="20948"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24" xfId="0" applyFont="1" applyBorder="1" applyAlignment="1">
      <alignment horizontal="center" vertical="center"/>
    </xf>
    <xf numFmtId="0" fontId="93" fillId="0" borderId="29" xfId="0" applyFont="1" applyBorder="1" applyAlignment="1">
      <alignment horizontal="center" vertical="center"/>
    </xf>
    <xf numFmtId="0" fontId="93" fillId="0" borderId="125" xfId="0" applyFont="1" applyBorder="1" applyAlignment="1">
      <alignment horizontal="center" vertical="center"/>
    </xf>
    <xf numFmtId="0" fontId="351" fillId="0" borderId="7" xfId="0" applyFont="1" applyBorder="1" applyAlignment="1">
      <alignment horizontal="center" vertical="center"/>
    </xf>
    <xf numFmtId="0" fontId="120" fillId="0" borderId="15" xfId="0" applyFont="1" applyBorder="1" applyAlignment="1">
      <alignment horizontal="center" vertical="center"/>
    </xf>
    <xf numFmtId="0" fontId="120" fillId="0" borderId="16" xfId="0" applyFont="1" applyBorder="1" applyAlignment="1">
      <alignment horizontal="center" vertical="center"/>
    </xf>
    <xf numFmtId="0" fontId="119" fillId="0" borderId="7"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69" xfId="10" applyFont="1" applyBorder="1" applyAlignment="1">
      <alignment horizontal="center" vertical="center" wrapText="1"/>
    </xf>
    <xf numFmtId="0" fontId="45" fillId="0" borderId="0" xfId="10" applyFont="1" applyAlignment="1">
      <alignment horizontal="center" vertical="center" wrapText="1"/>
    </xf>
    <xf numFmtId="0" fontId="3" fillId="84" borderId="7" xfId="0" applyFont="1" applyFill="1" applyBorder="1" applyAlignment="1">
      <alignment horizontal="center" vertical="center" wrapText="1"/>
    </xf>
    <xf numFmtId="0" fontId="3" fillId="84" borderId="118" xfId="0" applyFont="1" applyFill="1" applyBorder="1" applyAlignment="1">
      <alignment horizontal="center" vertical="center" wrapText="1"/>
    </xf>
    <xf numFmtId="0" fontId="3" fillId="84" borderId="7" xfId="10"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0" fontId="98" fillId="3" borderId="63"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2" xfId="0" applyFont="1" applyBorder="1" applyAlignment="1">
      <alignment horizontal="left" vertical="center" wrapText="1"/>
    </xf>
    <xf numFmtId="0" fontId="113" fillId="0" borderId="103" xfId="0" applyFont="1" applyBorder="1" applyAlignment="1">
      <alignment horizontal="left" vertical="center" wrapText="1"/>
    </xf>
    <xf numFmtId="0" fontId="113" fillId="0" borderId="107"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0" xfId="0" applyFont="1" applyBorder="1" applyAlignment="1">
      <alignment horizontal="left" vertical="center" wrapText="1"/>
    </xf>
    <xf numFmtId="0" fontId="114" fillId="0" borderId="84" xfId="0" applyFont="1" applyBorder="1" applyAlignment="1">
      <alignment horizontal="center" vertical="center" wrapText="1"/>
    </xf>
    <xf numFmtId="0" fontId="110" fillId="0" borderId="122"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18" xfId="0" applyFont="1" applyBorder="1" applyAlignment="1">
      <alignment horizontal="center" vertical="center" wrapText="1"/>
    </xf>
    <xf numFmtId="0" fontId="110" fillId="0" borderId="121"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106"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19" xfId="0" applyFont="1" applyBorder="1" applyAlignment="1">
      <alignment horizontal="center" vertical="center" wrapText="1"/>
    </xf>
    <xf numFmtId="0" fontId="110" fillId="0" borderId="120"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5" xfId="0" applyFont="1" applyBorder="1" applyAlignment="1">
      <alignment horizontal="left" vertical="top" wrapText="1"/>
    </xf>
    <xf numFmtId="0" fontId="113" fillId="0" borderId="101" xfId="0" applyFont="1" applyBorder="1" applyAlignment="1">
      <alignment horizontal="left" vertical="top" wrapText="1"/>
    </xf>
    <xf numFmtId="0" fontId="113" fillId="0" borderId="123"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20" fillId="0" borderId="197" xfId="0" applyFont="1" applyBorder="1" applyAlignment="1">
      <alignment horizontal="left" vertical="center" wrapText="1"/>
    </xf>
    <xf numFmtId="0" fontId="352" fillId="0" borderId="197" xfId="0" applyFont="1" applyBorder="1" applyAlignment="1">
      <alignment horizontal="left" vertical="center" wrapText="1"/>
    </xf>
    <xf numFmtId="0" fontId="352" fillId="0" borderId="197" xfId="0" applyFont="1" applyBorder="1" applyAlignment="1">
      <alignment vertical="center" wrapText="1"/>
    </xf>
    <xf numFmtId="0" fontId="353" fillId="0" borderId="197" xfId="0" applyFont="1" applyBorder="1" applyAlignment="1">
      <alignment horizontal="left" vertical="center" wrapText="1" indent="1"/>
    </xf>
    <xf numFmtId="0" fontId="353" fillId="3" borderId="197" xfId="0" applyFont="1" applyFill="1" applyBorder="1" applyAlignment="1">
      <alignment horizontal="left" vertical="center" wrapText="1" indent="1"/>
    </xf>
    <xf numFmtId="0" fontId="353" fillId="0" borderId="197" xfId="20951" applyFont="1" applyBorder="1" applyAlignment="1">
      <alignment horizontal="left" vertical="center" wrapText="1" indent="1"/>
    </xf>
    <xf numFmtId="0" fontId="94" fillId="3" borderId="197" xfId="0" applyFont="1" applyFill="1" applyBorder="1" applyAlignment="1">
      <alignment horizontal="left" vertical="center" wrapText="1" indent="1"/>
    </xf>
    <xf numFmtId="0" fontId="94" fillId="0" borderId="197" xfId="0" applyFont="1" applyBorder="1" applyAlignment="1">
      <alignment horizontal="left" vertical="center" wrapText="1" indent="1"/>
    </xf>
    <xf numFmtId="0" fontId="352" fillId="0" borderId="197" xfId="20951" applyFont="1" applyBorder="1" applyAlignment="1">
      <alignment horizontal="left" vertical="center" wrapText="1"/>
    </xf>
    <xf numFmtId="164" fontId="350" fillId="35" borderId="197" xfId="6" applyNumberFormat="1" applyFont="1" applyFill="1" applyBorder="1"/>
    <xf numFmtId="0" fontId="352" fillId="3" borderId="197" xfId="20951" applyFont="1" applyFill="1" applyBorder="1" applyAlignment="1">
      <alignment horizontal="left" vertical="center" wrapText="1"/>
    </xf>
    <xf numFmtId="0" fontId="354" fillId="0" borderId="197" xfId="0" applyFont="1" applyBorder="1" applyAlignment="1">
      <alignment horizontal="justify"/>
    </xf>
    <xf numFmtId="0" fontId="350" fillId="0" borderId="14" xfId="0" applyFont="1" applyBorder="1" applyAlignment="1">
      <alignment horizontal="center" vertical="center"/>
    </xf>
    <xf numFmtId="0" fontId="351" fillId="0" borderId="5" xfId="0" applyFont="1" applyBorder="1" applyAlignment="1">
      <alignment horizontal="center" vertical="center"/>
    </xf>
    <xf numFmtId="0" fontId="350" fillId="0" borderId="203" xfId="0" applyFont="1" applyBorder="1" applyAlignment="1">
      <alignment horizontal="center" vertical="center"/>
    </xf>
    <xf numFmtId="0" fontId="94" fillId="0" borderId="197" xfId="0" applyFont="1" applyBorder="1" applyAlignment="1">
      <alignment horizontal="center" vertical="center" wrapText="1"/>
    </xf>
    <xf numFmtId="0" fontId="94" fillId="0" borderId="200" xfId="0" applyFont="1" applyBorder="1" applyAlignment="1">
      <alignment horizontal="center" vertical="center" wrapText="1"/>
    </xf>
    <xf numFmtId="0" fontId="351" fillId="0" borderId="197" xfId="0" applyFont="1" applyBorder="1" applyAlignment="1">
      <alignment horizontal="center" vertical="center"/>
    </xf>
    <xf numFmtId="0" fontId="350" fillId="0" borderId="198" xfId="0" applyFont="1" applyBorder="1" applyAlignment="1">
      <alignment horizontal="center"/>
    </xf>
    <xf numFmtId="0" fontId="350" fillId="0" borderId="199" xfId="0" applyFont="1" applyBorder="1" applyAlignment="1">
      <alignment horizontal="center"/>
    </xf>
    <xf numFmtId="0" fontId="350" fillId="0" borderId="201" xfId="0" applyFont="1" applyBorder="1" applyAlignment="1">
      <alignment horizontal="center"/>
    </xf>
    <xf numFmtId="0" fontId="350" fillId="0" borderId="203" xfId="0" applyFont="1" applyBorder="1" applyAlignment="1">
      <alignment horizontal="center"/>
    </xf>
    <xf numFmtId="164" fontId="350" fillId="35" borderId="200" xfId="6" applyNumberFormat="1" applyFont="1" applyFill="1" applyBorder="1"/>
    <xf numFmtId="164" fontId="350" fillId="0" borderId="197" xfId="6" applyNumberFormat="1" applyFont="1" applyBorder="1" applyAlignment="1">
      <alignment vertical="center"/>
    </xf>
    <xf numFmtId="164" fontId="350" fillId="35" borderId="197" xfId="6" applyNumberFormat="1" applyFont="1" applyFill="1" applyBorder="1" applyAlignment="1">
      <alignment vertical="center"/>
    </xf>
    <xf numFmtId="164" fontId="350" fillId="35" borderId="200" xfId="6" applyNumberFormat="1" applyFont="1" applyFill="1" applyBorder="1" applyAlignment="1">
      <alignment vertical="center"/>
    </xf>
    <xf numFmtId="0" fontId="352" fillId="0" borderId="197" xfId="20951" applyFont="1" applyBorder="1" applyAlignment="1">
      <alignment horizontal="center" vertical="center" wrapText="1"/>
    </xf>
    <xf numFmtId="164" fontId="350" fillId="0" borderId="198" xfId="6" applyNumberFormat="1" applyFont="1" applyBorder="1" applyAlignment="1">
      <alignment horizontal="center"/>
    </xf>
    <xf numFmtId="164" fontId="350" fillId="0" borderId="199" xfId="6" applyNumberFormat="1" applyFont="1" applyBorder="1" applyAlignment="1">
      <alignment horizontal="center"/>
    </xf>
    <xf numFmtId="164" fontId="350" fillId="0" borderId="201" xfId="6" applyNumberFormat="1" applyFont="1" applyBorder="1" applyAlignment="1">
      <alignment horizontal="center"/>
    </xf>
    <xf numFmtId="0" fontId="350" fillId="0" borderId="204" xfId="0" applyFont="1" applyBorder="1" applyAlignment="1">
      <alignment horizontal="center"/>
    </xf>
    <xf numFmtId="0" fontId="352" fillId="0" borderId="205" xfId="0" applyFont="1" applyBorder="1" applyAlignment="1">
      <alignment horizontal="left" vertical="center" wrapText="1"/>
    </xf>
    <xf numFmtId="164" fontId="350" fillId="0" borderId="205" xfId="6" applyNumberFormat="1" applyFont="1" applyBorder="1"/>
    <xf numFmtId="164" fontId="350" fillId="35" borderId="205" xfId="6" applyNumberFormat="1" applyFont="1" applyFill="1" applyBorder="1"/>
    <xf numFmtId="164" fontId="350" fillId="35" borderId="206" xfId="6" applyNumberFormat="1" applyFont="1" applyFill="1" applyBorder="1"/>
    <xf numFmtId="0" fontId="124" fillId="0" borderId="197" xfId="0" applyFont="1" applyBorder="1" applyAlignment="1">
      <alignment horizontal="justify" vertical="center" wrapText="1"/>
    </xf>
    <xf numFmtId="164" fontId="0" fillId="0" borderId="197" xfId="6" applyNumberFormat="1" applyFont="1" applyBorder="1"/>
    <xf numFmtId="164" fontId="0" fillId="35" borderId="197" xfId="6" applyNumberFormat="1" applyFont="1" applyFill="1" applyBorder="1"/>
    <xf numFmtId="0" fontId="123" fillId="0" borderId="197" xfId="0" applyFont="1" applyBorder="1" applyAlignment="1">
      <alignment horizontal="left" vertical="center" wrapText="1" indent="1"/>
    </xf>
    <xf numFmtId="0" fontId="122" fillId="0" borderId="197" xfId="0" applyFont="1" applyBorder="1" applyAlignment="1">
      <alignment horizontal="justify" vertical="center" wrapText="1"/>
    </xf>
    <xf numFmtId="0" fontId="124" fillId="3" borderId="197" xfId="0" applyFont="1" applyFill="1" applyBorder="1" applyAlignment="1">
      <alignment horizontal="justify" vertical="center" wrapText="1"/>
    </xf>
    <xf numFmtId="0" fontId="125" fillId="0" borderId="197" xfId="0" applyFont="1" applyBorder="1" applyAlignment="1">
      <alignment horizontal="left" vertical="center" wrapText="1" indent="1"/>
    </xf>
    <xf numFmtId="0" fontId="124" fillId="0" borderId="197" xfId="0" applyFont="1" applyBorder="1" applyAlignment="1">
      <alignment horizontal="left" vertical="center" wrapText="1"/>
    </xf>
    <xf numFmtId="0" fontId="122" fillId="0" borderId="197" xfId="0" applyFont="1" applyBorder="1" applyAlignment="1">
      <alignment vertical="center" wrapText="1"/>
    </xf>
    <xf numFmtId="0" fontId="123" fillId="0" borderId="197" xfId="0" applyFont="1" applyBorder="1" applyAlignment="1">
      <alignment horizontal="left" vertical="center" wrapText="1"/>
    </xf>
    <xf numFmtId="0" fontId="124" fillId="0" borderId="197" xfId="0" applyFont="1" applyBorder="1" applyAlignment="1">
      <alignment vertical="center" wrapText="1"/>
    </xf>
    <xf numFmtId="0" fontId="0" fillId="0" borderId="4" xfId="0" applyBorder="1" applyAlignment="1">
      <alignment horizontal="center" vertical="center"/>
    </xf>
    <xf numFmtId="0" fontId="119" fillId="0" borderId="5" xfId="0" applyFont="1" applyBorder="1" applyAlignment="1">
      <alignment horizontal="center" vertical="center" wrapText="1"/>
    </xf>
    <xf numFmtId="0" fontId="0" fillId="0" borderId="66" xfId="0" applyBorder="1" applyAlignment="1">
      <alignment horizontal="center" vertical="center"/>
    </xf>
    <xf numFmtId="0" fontId="2" fillId="0" borderId="197" xfId="0" applyFont="1" applyBorder="1" applyAlignment="1">
      <alignment horizontal="center" vertical="center" wrapText="1"/>
    </xf>
    <xf numFmtId="0" fontId="2" fillId="0" borderId="200" xfId="0" applyFont="1" applyBorder="1" applyAlignment="1">
      <alignment horizontal="center" vertical="center" wrapText="1"/>
    </xf>
    <xf numFmtId="0" fontId="0" fillId="0" borderId="203" xfId="0" applyBorder="1" applyAlignment="1">
      <alignment horizontal="center" vertical="center"/>
    </xf>
    <xf numFmtId="164" fontId="0" fillId="35" borderId="200" xfId="6" applyNumberFormat="1" applyFont="1" applyFill="1" applyBorder="1"/>
    <xf numFmtId="0" fontId="0" fillId="0" borderId="204" xfId="0" applyBorder="1" applyAlignment="1">
      <alignment horizontal="center" vertical="center"/>
    </xf>
    <xf numFmtId="0" fontId="124" fillId="3" borderId="205" xfId="0" applyFont="1" applyFill="1" applyBorder="1" applyAlignment="1">
      <alignment vertical="center" wrapText="1"/>
    </xf>
    <xf numFmtId="164" fontId="0" fillId="0" borderId="205" xfId="6" applyNumberFormat="1" applyFont="1" applyBorder="1"/>
    <xf numFmtId="164" fontId="0" fillId="35" borderId="205" xfId="6" applyNumberFormat="1" applyFont="1" applyFill="1" applyBorder="1"/>
    <xf numFmtId="164" fontId="0" fillId="35" borderId="206" xfId="6" applyNumberFormat="1" applyFont="1" applyFill="1" applyBorder="1"/>
    <xf numFmtId="0" fontId="84" fillId="0" borderId="14" xfId="0" applyFont="1" applyBorder="1" applyAlignment="1">
      <alignment horizontal="center" vertical="center"/>
    </xf>
    <xf numFmtId="0" fontId="84" fillId="0" borderId="15" xfId="0" applyFont="1" applyBorder="1" applyAlignment="1">
      <alignment horizontal="center" vertical="center" wrapText="1"/>
    </xf>
    <xf numFmtId="0" fontId="84" fillId="0" borderId="203" xfId="0" applyFont="1" applyBorder="1" applyAlignment="1">
      <alignment horizontal="center" vertical="center"/>
    </xf>
    <xf numFmtId="0" fontId="84" fillId="0" borderId="197" xfId="0" applyFont="1" applyBorder="1" applyAlignment="1">
      <alignment horizontal="center" vertical="center" wrapText="1"/>
    </xf>
    <xf numFmtId="0" fontId="84" fillId="0" borderId="203" xfId="0" applyFont="1" applyBorder="1" applyAlignment="1">
      <alignment horizontal="center"/>
    </xf>
    <xf numFmtId="0" fontId="45" fillId="0" borderId="207" xfId="0" applyFont="1" applyBorder="1" applyAlignment="1">
      <alignment vertical="center" wrapText="1"/>
    </xf>
    <xf numFmtId="164" fontId="2" fillId="0" borderId="197" xfId="6" applyNumberFormat="1" applyFont="1" applyBorder="1" applyAlignment="1">
      <alignment horizontal="right"/>
    </xf>
    <xf numFmtId="164" fontId="2" fillId="35" borderId="197" xfId="6" applyNumberFormat="1" applyFont="1" applyFill="1" applyBorder="1" applyAlignment="1">
      <alignment horizontal="right"/>
    </xf>
    <xf numFmtId="164" fontId="2" fillId="35" borderId="200" xfId="6" applyNumberFormat="1" applyFont="1" applyFill="1" applyBorder="1" applyAlignment="1">
      <alignment horizontal="right"/>
    </xf>
    <xf numFmtId="0" fontId="2" fillId="0" borderId="207" xfId="0" applyFont="1" applyBorder="1" applyAlignment="1">
      <alignment horizontal="left" vertical="center" wrapText="1" indent="4"/>
    </xf>
    <xf numFmtId="0" fontId="2" fillId="0" borderId="197" xfId="0" applyFont="1" applyBorder="1" applyAlignment="1" applyProtection="1">
      <alignment horizontal="left" vertical="center" indent="11"/>
      <protection locked="0"/>
    </xf>
    <xf numFmtId="0" fontId="46" fillId="0" borderId="197" xfId="0" applyFont="1" applyBorder="1" applyAlignment="1" applyProtection="1">
      <alignment horizontal="left" vertical="center" indent="17"/>
      <protection locked="0"/>
    </xf>
    <xf numFmtId="0" fontId="86" fillId="0" borderId="197" xfId="0" applyFont="1" applyBorder="1" applyAlignment="1">
      <alignment vertical="center"/>
    </xf>
    <xf numFmtId="0" fontId="45" fillId="0" borderId="197" xfId="0" applyFont="1" applyBorder="1" applyAlignment="1">
      <alignment vertical="center" wrapText="1"/>
    </xf>
    <xf numFmtId="0" fontId="2" fillId="0" borderId="207" xfId="0" applyFont="1" applyBorder="1" applyAlignment="1">
      <alignment horizontal="left" vertical="center" wrapText="1"/>
    </xf>
    <xf numFmtId="164" fontId="94" fillId="0" borderId="197" xfId="6" applyNumberFormat="1" applyFont="1" applyBorder="1" applyAlignment="1">
      <alignment horizontal="right"/>
    </xf>
    <xf numFmtId="164" fontId="94" fillId="35" borderId="197" xfId="6" applyNumberFormat="1" applyFont="1" applyFill="1" applyBorder="1" applyAlignment="1">
      <alignment horizontal="right"/>
    </xf>
    <xf numFmtId="0" fontId="84" fillId="0" borderId="204" xfId="0" applyFont="1" applyBorder="1" applyAlignment="1">
      <alignment horizontal="center"/>
    </xf>
    <xf numFmtId="0" fontId="45" fillId="0" borderId="208" xfId="0" applyFont="1" applyBorder="1" applyAlignment="1">
      <alignment vertical="center" wrapText="1"/>
    </xf>
    <xf numFmtId="164" fontId="2" fillId="0" borderId="205" xfId="6" applyNumberFormat="1" applyFont="1" applyBorder="1" applyAlignment="1">
      <alignment horizontal="right"/>
    </xf>
    <xf numFmtId="164" fontId="2" fillId="35" borderId="205" xfId="6" applyNumberFormat="1" applyFont="1" applyFill="1" applyBorder="1" applyAlignment="1">
      <alignment horizontal="right"/>
    </xf>
    <xf numFmtId="164" fontId="2" fillId="35" borderId="206" xfId="6" applyNumberFormat="1" applyFont="1" applyFill="1" applyBorder="1" applyAlignment="1">
      <alignment horizontal="right"/>
    </xf>
    <xf numFmtId="0" fontId="84" fillId="0" borderId="203" xfId="0" applyFont="1" applyBorder="1"/>
    <xf numFmtId="0" fontId="86" fillId="0" borderId="197" xfId="0" applyFont="1" applyBorder="1" applyAlignment="1">
      <alignment horizontal="center" vertical="center" wrapText="1"/>
    </xf>
    <xf numFmtId="0" fontId="45" fillId="0" borderId="197" xfId="10" applyFont="1" applyBorder="1" applyAlignment="1">
      <alignment horizontal="center" vertical="center" wrapText="1"/>
    </xf>
    <xf numFmtId="0" fontId="45" fillId="0" borderId="200" xfId="10" applyFont="1" applyBorder="1" applyAlignment="1">
      <alignment horizontal="center" vertical="center" wrapText="1"/>
    </xf>
    <xf numFmtId="0" fontId="86" fillId="0" borderId="197" xfId="0" applyFont="1" applyBorder="1" applyAlignment="1">
      <alignment horizontal="center" vertical="center" wrapText="1"/>
    </xf>
    <xf numFmtId="0" fontId="86" fillId="0" borderId="200" xfId="0" applyFont="1" applyBorder="1" applyAlignment="1">
      <alignment horizontal="center" vertical="center" wrapText="1"/>
    </xf>
    <xf numFmtId="0" fontId="0" fillId="0" borderId="203" xfId="0" applyBorder="1" applyAlignment="1">
      <alignment horizontal="center"/>
    </xf>
    <xf numFmtId="0" fontId="122" fillId="3" borderId="197" xfId="20951" applyFont="1" applyFill="1" applyBorder="1" applyAlignment="1">
      <alignment horizontal="left" vertical="center" wrapText="1"/>
    </xf>
    <xf numFmtId="43" fontId="84" fillId="0" borderId="197" xfId="6" applyFont="1" applyFill="1" applyBorder="1" applyAlignment="1">
      <alignment horizontal="center" vertical="center"/>
    </xf>
    <xf numFmtId="43" fontId="84" fillId="0" borderId="200" xfId="6" applyFont="1" applyFill="1" applyBorder="1" applyAlignment="1">
      <alignment horizontal="center" vertical="center"/>
    </xf>
    <xf numFmtId="0" fontId="123" fillId="0" borderId="197" xfId="20951" applyFont="1" applyBorder="1" applyAlignment="1">
      <alignment horizontal="left" vertical="center" wrapText="1" indent="1"/>
    </xf>
    <xf numFmtId="0" fontId="123" fillId="3" borderId="197" xfId="20951" applyFont="1" applyFill="1" applyBorder="1" applyAlignment="1">
      <alignment horizontal="left" vertical="center" wrapText="1" indent="1"/>
    </xf>
    <xf numFmtId="0" fontId="125" fillId="0" borderId="197" xfId="20951" applyFont="1" applyBorder="1" applyAlignment="1">
      <alignment horizontal="left" vertical="center" wrapText="1" indent="1"/>
    </xf>
    <xf numFmtId="0" fontId="84" fillId="0" borderId="204" xfId="0" applyFont="1" applyBorder="1"/>
    <xf numFmtId="191" fontId="86" fillId="35" borderId="205" xfId="0" applyNumberFormat="1" applyFont="1" applyFill="1" applyBorder="1" applyAlignment="1">
      <alignment horizontal="left" vertical="center" wrapText="1"/>
    </xf>
    <xf numFmtId="191" fontId="86" fillId="35" borderId="205" xfId="0" applyNumberFormat="1" applyFont="1" applyFill="1" applyBorder="1" applyAlignment="1">
      <alignment horizontal="center" vertical="center"/>
    </xf>
    <xf numFmtId="191" fontId="86" fillId="35" borderId="206" xfId="0" applyNumberFormat="1" applyFont="1" applyFill="1" applyBorder="1" applyAlignment="1">
      <alignment horizontal="center" vertical="center"/>
    </xf>
    <xf numFmtId="0" fontId="0" fillId="0" borderId="197" xfId="0" applyBorder="1" applyAlignment="1">
      <alignment horizontal="center"/>
    </xf>
    <xf numFmtId="0" fontId="124" fillId="3" borderId="197" xfId="0" applyFont="1" applyFill="1" applyBorder="1" applyAlignment="1">
      <alignment horizontal="left" vertical="center" wrapText="1"/>
    </xf>
    <xf numFmtId="0" fontId="122" fillId="0" borderId="197" xfId="0" applyFont="1" applyBorder="1" applyAlignment="1">
      <alignment horizontal="left" vertical="center" wrapText="1"/>
    </xf>
    <xf numFmtId="0" fontId="125" fillId="3" borderId="197" xfId="0" applyFont="1" applyFill="1" applyBorder="1" applyAlignment="1">
      <alignment horizontal="left" vertical="center" wrapText="1" indent="1"/>
    </xf>
    <xf numFmtId="0" fontId="3" fillId="0" borderId="191" xfId="0" applyFont="1" applyBorder="1" applyAlignment="1">
      <alignment horizontal="center" vertical="center" wrapText="1"/>
    </xf>
    <xf numFmtId="9" fontId="3" fillId="0" borderId="198" xfId="0" applyNumberFormat="1" applyFont="1" applyBorder="1" applyAlignment="1">
      <alignment horizontal="center" vertical="center"/>
    </xf>
    <xf numFmtId="9" fontId="3" fillId="0" borderId="207" xfId="0" applyNumberFormat="1" applyFont="1" applyBorder="1" applyAlignment="1">
      <alignment horizontal="center" vertical="center"/>
    </xf>
    <xf numFmtId="0" fontId="98" fillId="3" borderId="90" xfId="0" applyFont="1" applyFill="1" applyBorder="1" applyAlignment="1" applyProtection="1">
      <alignment horizontal="center" vertical="center" wrapText="1"/>
      <protection locked="0"/>
    </xf>
    <xf numFmtId="0" fontId="84" fillId="0" borderId="197" xfId="0" applyFont="1" applyBorder="1" applyAlignment="1">
      <alignment horizontal="center" vertical="center" wrapText="1"/>
    </xf>
    <xf numFmtId="0" fontId="84" fillId="0" borderId="203" xfId="0" applyFont="1" applyBorder="1" applyAlignment="1">
      <alignment vertical="center"/>
    </xf>
    <xf numFmtId="0" fontId="2" fillId="3" borderId="197" xfId="10" applyFill="1" applyBorder="1" applyAlignment="1">
      <alignment horizontal="left" vertical="center" wrapText="1"/>
    </xf>
    <xf numFmtId="164" fontId="84" fillId="0" borderId="197" xfId="6" applyNumberFormat="1" applyFont="1" applyBorder="1"/>
    <xf numFmtId="164" fontId="84" fillId="0" borderId="200" xfId="6" applyNumberFormat="1" applyFont="1" applyBorder="1"/>
    <xf numFmtId="0" fontId="2" fillId="3" borderId="204" xfId="8" applyFont="1" applyFill="1" applyBorder="1" applyAlignment="1" applyProtection="1">
      <alignment horizontal="left" vertical="center"/>
      <protection locked="0"/>
    </xf>
    <xf numFmtId="0" fontId="45" fillId="3" borderId="205" xfId="14" applyFont="1" applyFill="1" applyBorder="1" applyProtection="1">
      <protection locked="0"/>
    </xf>
    <xf numFmtId="191" fontId="84" fillId="35" borderId="205" xfId="0" applyNumberFormat="1" applyFont="1" applyFill="1" applyBorder="1"/>
    <xf numFmtId="167" fontId="84" fillId="35" borderId="206" xfId="0" applyNumberFormat="1" applyFont="1" applyFill="1" applyBorder="1"/>
    <xf numFmtId="0" fontId="120" fillId="75" borderId="68" xfId="20949" applyFont="1" applyFill="1" applyBorder="1">
      <alignment vertical="center"/>
    </xf>
    <xf numFmtId="0" fontId="120" fillId="75" borderId="26" xfId="20949" applyFont="1" applyFill="1" applyBorder="1">
      <alignment vertical="center"/>
    </xf>
    <xf numFmtId="0" fontId="120" fillId="75" borderId="27" xfId="20949" applyFont="1" applyFill="1" applyBorder="1">
      <alignment vertical="center"/>
    </xf>
    <xf numFmtId="0" fontId="94" fillId="69" borderId="86" xfId="20949" applyFont="1" applyFill="1" applyBorder="1" applyAlignment="1">
      <alignment horizontal="center" vertical="center"/>
    </xf>
    <xf numFmtId="0" fontId="94" fillId="69" borderId="207" xfId="20949" applyFont="1" applyFill="1" applyBorder="1" applyAlignment="1">
      <alignment horizontal="left" vertical="center" wrapText="1"/>
    </xf>
    <xf numFmtId="164" fontId="94" fillId="0" borderId="200" xfId="6" applyNumberFormat="1" applyFont="1" applyFill="1" applyBorder="1" applyAlignment="1" applyProtection="1">
      <alignment horizontal="right" vertical="center"/>
      <protection locked="0"/>
    </xf>
    <xf numFmtId="0" fontId="120" fillId="76" borderId="203" xfId="20949" applyFont="1" applyFill="1" applyBorder="1" applyAlignment="1">
      <alignment horizontal="center" vertical="center"/>
    </xf>
    <xf numFmtId="0" fontId="120" fillId="76" borderId="199" xfId="20949" applyFont="1" applyFill="1" applyBorder="1" applyAlignment="1">
      <alignment vertical="top" wrapText="1"/>
    </xf>
    <xf numFmtId="0" fontId="120" fillId="75" borderId="209" xfId="20949" applyFont="1" applyFill="1" applyBorder="1">
      <alignment vertical="center"/>
    </xf>
    <xf numFmtId="0" fontId="120" fillId="75" borderId="199" xfId="20949" applyFont="1" applyFill="1" applyBorder="1">
      <alignment vertical="center"/>
    </xf>
    <xf numFmtId="164" fontId="120" fillId="75" borderId="201" xfId="6" applyNumberFormat="1" applyFont="1" applyFill="1" applyBorder="1" applyAlignment="1">
      <alignment horizontal="right" vertical="center"/>
    </xf>
    <xf numFmtId="0" fontId="94" fillId="69" borderId="199" xfId="20949" applyFont="1" applyFill="1" applyBorder="1" applyAlignment="1">
      <alignment vertical="center" wrapText="1"/>
    </xf>
    <xf numFmtId="0" fontId="94" fillId="69" borderId="207" xfId="20949" applyFont="1" applyFill="1" applyBorder="1" applyAlignment="1">
      <alignment horizontal="left" vertical="center"/>
    </xf>
    <xf numFmtId="0" fontId="94" fillId="3" borderId="86" xfId="20949" applyFont="1" applyFill="1" applyBorder="1" applyAlignment="1">
      <alignment horizontal="center" vertical="center"/>
    </xf>
    <xf numFmtId="0" fontId="120" fillId="76" borderId="199" xfId="20949" applyFont="1" applyFill="1" applyBorder="1">
      <alignment vertical="center"/>
    </xf>
    <xf numFmtId="164" fontId="94" fillId="76" borderId="200" xfId="6" applyNumberFormat="1" applyFont="1" applyFill="1" applyBorder="1" applyAlignment="1" applyProtection="1">
      <alignment horizontal="right" vertical="center"/>
      <protection locked="0"/>
    </xf>
    <xf numFmtId="0" fontId="106" fillId="69" borderId="86" xfId="20949" applyFont="1" applyFill="1" applyBorder="1" applyAlignment="1" applyProtection="1">
      <alignment horizontal="center" vertical="center"/>
      <protection locked="0"/>
    </xf>
    <xf numFmtId="0" fontId="107" fillId="76" borderId="203" xfId="20949" applyFont="1" applyFill="1" applyBorder="1" applyAlignment="1" applyProtection="1">
      <alignment horizontal="center" vertical="center"/>
      <protection locked="0"/>
    </xf>
    <xf numFmtId="164" fontId="94" fillId="3" borderId="200" xfId="6" applyNumberFormat="1" applyFont="1" applyFill="1" applyBorder="1" applyAlignment="1" applyProtection="1">
      <alignment horizontal="right" vertical="center"/>
      <protection locked="0"/>
    </xf>
    <xf numFmtId="0" fontId="120" fillId="3" borderId="199" xfId="20949" applyFont="1" applyFill="1" applyBorder="1">
      <alignment vertical="center"/>
    </xf>
    <xf numFmtId="10" fontId="94" fillId="0" borderId="200" xfId="20948" applyNumberFormat="1" applyFont="1" applyFill="1" applyBorder="1" applyAlignment="1" applyProtection="1">
      <alignment horizontal="right" vertical="center"/>
      <protection locked="0"/>
    </xf>
    <xf numFmtId="0" fontId="94" fillId="69" borderId="203" xfId="20949" applyFont="1" applyFill="1" applyBorder="1" applyAlignment="1">
      <alignment horizontal="center" vertical="center"/>
    </xf>
    <xf numFmtId="0" fontId="94" fillId="69" borderId="204" xfId="20949" applyFont="1" applyFill="1" applyBorder="1" applyAlignment="1">
      <alignment horizontal="center" vertical="center"/>
    </xf>
    <xf numFmtId="0" fontId="94" fillId="69" borderId="208" xfId="20949" applyFont="1" applyFill="1" applyBorder="1" applyAlignment="1">
      <alignment horizontal="left" vertical="center" wrapText="1"/>
    </xf>
    <xf numFmtId="164" fontId="94" fillId="3" borderId="206" xfId="6" applyNumberFormat="1" applyFont="1" applyFill="1" applyBorder="1" applyAlignment="1" applyProtection="1">
      <alignment horizontal="right" vertical="center"/>
      <protection locked="0"/>
    </xf>
    <xf numFmtId="0" fontId="113" fillId="0" borderId="210" xfId="0" applyFont="1" applyBorder="1" applyAlignment="1">
      <alignment horizontal="left" vertical="center" wrapText="1"/>
    </xf>
    <xf numFmtId="0" fontId="113" fillId="0" borderId="211" xfId="0" applyFont="1" applyBorder="1" applyAlignment="1">
      <alignment horizontal="left" vertical="center" wrapText="1"/>
    </xf>
    <xf numFmtId="0" fontId="114" fillId="0" borderId="58"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76" xfId="0" applyFont="1" applyBorder="1" applyAlignment="1">
      <alignment horizontal="center" vertical="center" wrapText="1"/>
    </xf>
    <xf numFmtId="0" fontId="113" fillId="0" borderId="212" xfId="0" applyFont="1" applyBorder="1" applyAlignment="1">
      <alignment horizontal="left" vertical="center" wrapText="1"/>
    </xf>
    <xf numFmtId="0" fontId="114" fillId="0" borderId="213" xfId="0" applyFont="1" applyBorder="1" applyAlignment="1">
      <alignment horizontal="center" vertical="center" wrapText="1"/>
    </xf>
    <xf numFmtId="0" fontId="114" fillId="0" borderId="214" xfId="0" applyFont="1" applyBorder="1" applyAlignment="1">
      <alignment horizontal="center" vertical="center" wrapText="1"/>
    </xf>
    <xf numFmtId="0" fontId="113" fillId="0" borderId="215" xfId="0" applyFont="1" applyBorder="1" applyAlignment="1">
      <alignment horizontal="left" vertical="center" wrapText="1"/>
    </xf>
    <xf numFmtId="0" fontId="114" fillId="0" borderId="197" xfId="0" applyFont="1" applyBorder="1" applyAlignment="1">
      <alignment horizontal="center" vertical="center" wrapText="1"/>
    </xf>
    <xf numFmtId="0" fontId="114" fillId="0" borderId="200" xfId="0" applyFont="1" applyBorder="1" applyAlignment="1">
      <alignment horizontal="center" vertical="center" wrapText="1"/>
    </xf>
    <xf numFmtId="49" fontId="115" fillId="3" borderId="203" xfId="4" applyNumberFormat="1" applyFont="1" applyFill="1" applyBorder="1" applyAlignment="1" applyProtection="1">
      <alignment horizontal="right" vertical="center"/>
      <protection locked="0"/>
    </xf>
    <xf numFmtId="0" fontId="115" fillId="3" borderId="197" xfId="0" applyFont="1" applyFill="1" applyBorder="1" applyAlignment="1" applyProtection="1">
      <alignment horizontal="left" vertical="center" wrapText="1"/>
      <protection locked="0"/>
    </xf>
    <xf numFmtId="164" fontId="111" fillId="0" borderId="197" xfId="6" applyNumberFormat="1" applyFont="1" applyBorder="1"/>
    <xf numFmtId="164" fontId="114" fillId="0" borderId="200" xfId="6" applyNumberFormat="1" applyFont="1" applyBorder="1"/>
    <xf numFmtId="0" fontId="115" fillId="0" borderId="197" xfId="0" applyFont="1" applyBorder="1" applyAlignment="1" applyProtection="1">
      <alignment horizontal="left" vertical="center" wrapText="1"/>
      <protection locked="0"/>
    </xf>
    <xf numFmtId="0" fontId="117" fillId="0" borderId="197" xfId="0" applyFont="1" applyBorder="1" applyAlignment="1" applyProtection="1">
      <alignment horizontal="left" vertical="center" wrapText="1"/>
      <protection locked="0"/>
    </xf>
    <xf numFmtId="49" fontId="115" fillId="0" borderId="203" xfId="4" applyNumberFormat="1" applyFont="1" applyBorder="1" applyAlignment="1" applyProtection="1">
      <alignment horizontal="right" vertical="center"/>
      <protection locked="0"/>
    </xf>
    <xf numFmtId="49" fontId="116" fillId="0" borderId="204" xfId="4" applyNumberFormat="1" applyFont="1" applyBorder="1" applyAlignment="1" applyProtection="1">
      <alignment horizontal="right" vertical="center"/>
      <protection locked="0"/>
    </xf>
    <xf numFmtId="0" fontId="114" fillId="0" borderId="205" xfId="0" applyFont="1" applyBorder="1"/>
    <xf numFmtId="164" fontId="114" fillId="0" borderId="205" xfId="6" applyNumberFormat="1" applyFont="1" applyBorder="1"/>
    <xf numFmtId="164" fontId="114" fillId="0" borderId="206" xfId="6" applyNumberFormat="1" applyFont="1" applyBorder="1"/>
    <xf numFmtId="0" fontId="110" fillId="0" borderId="191" xfId="0" applyFont="1" applyBorder="1" applyAlignment="1">
      <alignment horizontal="center" vertical="center" wrapText="1"/>
    </xf>
    <xf numFmtId="0" fontId="110" fillId="0" borderId="197" xfId="0" applyFont="1" applyBorder="1" applyAlignment="1">
      <alignment horizontal="center" vertical="center" wrapText="1"/>
    </xf>
    <xf numFmtId="0" fontId="110" fillId="0" borderId="200" xfId="0" applyFont="1" applyBorder="1" applyAlignment="1">
      <alignment horizontal="center" vertical="center" wrapText="1"/>
    </xf>
    <xf numFmtId="49" fontId="115" fillId="3" borderId="203" xfId="4" applyNumberFormat="1" applyFont="1" applyFill="1" applyBorder="1" applyAlignment="1" applyProtection="1">
      <alignment horizontal="right" vertical="center" wrapText="1"/>
      <protection locked="0"/>
    </xf>
    <xf numFmtId="164" fontId="110" fillId="35" borderId="200" xfId="6" applyNumberFormat="1" applyFont="1" applyFill="1" applyBorder="1"/>
    <xf numFmtId="49" fontId="115" fillId="0" borderId="203" xfId="4" applyNumberFormat="1" applyFont="1" applyBorder="1" applyAlignment="1" applyProtection="1">
      <alignment horizontal="right" vertical="center" wrapText="1"/>
      <protection locked="0"/>
    </xf>
    <xf numFmtId="49" fontId="116" fillId="0" borderId="203" xfId="4" applyNumberFormat="1" applyFont="1" applyBorder="1" applyAlignment="1" applyProtection="1">
      <alignment horizontal="right" vertical="center" wrapText="1"/>
      <protection locked="0"/>
    </xf>
    <xf numFmtId="0" fontId="113" fillId="0" borderId="197" xfId="0" applyFont="1" applyBorder="1"/>
    <xf numFmtId="0" fontId="110" fillId="0" borderId="203" xfId="0" applyFont="1" applyBorder="1" applyAlignment="1">
      <alignment wrapText="1"/>
    </xf>
    <xf numFmtId="0" fontId="110" fillId="0" borderId="197" xfId="0" applyFont="1" applyBorder="1" applyAlignment="1">
      <alignment horizontal="left" indent="8"/>
    </xf>
    <xf numFmtId="0" fontId="110" fillId="0" borderId="204" xfId="0" applyFont="1" applyBorder="1" applyAlignment="1">
      <alignment wrapText="1"/>
    </xf>
    <xf numFmtId="0" fontId="110" fillId="0" borderId="205" xfId="0" applyFont="1" applyBorder="1" applyAlignment="1">
      <alignment horizontal="left" indent="8"/>
    </xf>
    <xf numFmtId="164" fontId="110" fillId="0" borderId="205" xfId="6" applyNumberFormat="1" applyFont="1" applyBorder="1"/>
    <xf numFmtId="164" fontId="110" fillId="35" borderId="206" xfId="6" applyNumberFormat="1" applyFont="1" applyFill="1" applyBorder="1"/>
    <xf numFmtId="0" fontId="110" fillId="0" borderId="53" xfId="0" applyFont="1" applyBorder="1" applyAlignment="1">
      <alignment wrapText="1"/>
    </xf>
    <xf numFmtId="0" fontId="110" fillId="0" borderId="54" xfId="0" applyFont="1" applyBorder="1"/>
    <xf numFmtId="0" fontId="110" fillId="0" borderId="15" xfId="0" applyFont="1" applyBorder="1" applyAlignment="1">
      <alignment horizontal="center" vertical="center"/>
    </xf>
    <xf numFmtId="0" fontId="110" fillId="0" borderId="16" xfId="0" applyFont="1" applyBorder="1" applyAlignment="1">
      <alignment horizontal="center" vertical="center"/>
    </xf>
    <xf numFmtId="0" fontId="113" fillId="0" borderId="216" xfId="0" applyFont="1" applyBorder="1" applyAlignment="1">
      <alignment horizontal="left" vertical="center" wrapText="1"/>
    </xf>
    <xf numFmtId="0" fontId="110" fillId="0" borderId="191" xfId="0" applyFont="1" applyBorder="1" applyAlignment="1">
      <alignment horizontal="center" vertical="center" wrapText="1"/>
    </xf>
    <xf numFmtId="0" fontId="118" fillId="0" borderId="14" xfId="0" applyFont="1" applyBorder="1" applyAlignment="1">
      <alignment horizontal="center" vertical="center"/>
    </xf>
    <xf numFmtId="0" fontId="118" fillId="0" borderId="15" xfId="0" applyFont="1" applyBorder="1" applyAlignment="1">
      <alignment horizontal="center" vertical="center"/>
    </xf>
    <xf numFmtId="0" fontId="114" fillId="0" borderId="15" xfId="0" applyFont="1" applyBorder="1" applyAlignment="1">
      <alignment horizontal="center" vertical="center" wrapText="1"/>
    </xf>
    <xf numFmtId="0" fontId="114" fillId="0" borderId="16" xfId="0" applyFont="1" applyBorder="1" applyAlignment="1">
      <alignment horizontal="center" vertical="center" wrapText="1"/>
    </xf>
    <xf numFmtId="0" fontId="113" fillId="0" borderId="203" xfId="0" applyFont="1" applyBorder="1" applyAlignment="1">
      <alignment horizontal="left" indent="1"/>
    </xf>
    <xf numFmtId="0" fontId="113" fillId="0" borderId="197" xfId="0" applyFont="1" applyBorder="1" applyAlignment="1">
      <alignment horizontal="left" wrapText="1" indent="1"/>
    </xf>
    <xf numFmtId="164" fontId="111" fillId="0" borderId="200" xfId="6" applyNumberFormat="1" applyFont="1" applyBorder="1"/>
    <xf numFmtId="0" fontId="110" fillId="0" borderId="203" xfId="0" applyFont="1" applyBorder="1" applyAlignment="1">
      <alignment horizontal="left" indent="1"/>
    </xf>
    <xf numFmtId="0" fontId="110" fillId="0" borderId="203" xfId="0" applyFont="1" applyBorder="1" applyAlignment="1">
      <alignment horizontal="left" indent="3"/>
    </xf>
    <xf numFmtId="0" fontId="110" fillId="0" borderId="197" xfId="0" applyFont="1" applyBorder="1" applyAlignment="1">
      <alignment horizontal="left" wrapText="1" indent="4"/>
    </xf>
    <xf numFmtId="0" fontId="110" fillId="0" borderId="197" xfId="0" applyFont="1" applyBorder="1" applyAlignment="1">
      <alignment horizontal="left" wrapText="1" indent="1"/>
    </xf>
    <xf numFmtId="0" fontId="113" fillId="0" borderId="204" xfId="0" applyFont="1" applyBorder="1" applyAlignment="1">
      <alignment horizontal="left" vertical="center" indent="1"/>
    </xf>
    <xf numFmtId="0" fontId="113" fillId="0" borderId="205" xfId="0" applyFont="1" applyBorder="1" applyAlignment="1">
      <alignment horizontal="left" wrapText="1" indent="1"/>
    </xf>
    <xf numFmtId="0" fontId="118" fillId="0" borderId="53" xfId="0" applyFont="1" applyBorder="1" applyAlignment="1">
      <alignment horizontal="center" vertical="center"/>
    </xf>
    <xf numFmtId="0" fontId="118" fillId="0" borderId="100" xfId="0" applyFont="1" applyBorder="1" applyAlignment="1">
      <alignment horizontal="center" vertical="center"/>
    </xf>
    <xf numFmtId="0" fontId="114" fillId="0" borderId="15" xfId="0" applyFont="1" applyBorder="1" applyAlignment="1">
      <alignment horizontal="center" vertical="center" wrapText="1"/>
    </xf>
    <xf numFmtId="0" fontId="114" fillId="0" borderId="16" xfId="0" applyFont="1" applyBorder="1" applyAlignment="1">
      <alignment horizontal="center" vertical="center" wrapText="1"/>
    </xf>
    <xf numFmtId="0" fontId="118" fillId="0" borderId="101" xfId="0" applyFont="1" applyBorder="1" applyAlignment="1">
      <alignment horizontal="center" vertical="center"/>
    </xf>
    <xf numFmtId="0" fontId="118" fillId="0" borderId="217" xfId="0" applyFont="1" applyBorder="1" applyAlignment="1">
      <alignment horizontal="center" vertical="center"/>
    </xf>
    <xf numFmtId="0" fontId="114" fillId="0" borderId="197" xfId="0" applyFont="1" applyBorder="1" applyAlignment="1">
      <alignment horizontal="center" vertical="center" wrapText="1"/>
    </xf>
    <xf numFmtId="0" fontId="114" fillId="0" borderId="200" xfId="0" applyFont="1" applyBorder="1" applyAlignment="1">
      <alignment horizontal="center" vertical="center" wrapText="1"/>
    </xf>
    <xf numFmtId="0" fontId="114" fillId="0" borderId="203" xfId="0" applyFont="1" applyBorder="1"/>
    <xf numFmtId="0" fontId="114" fillId="0" borderId="197" xfId="0" applyFont="1" applyBorder="1"/>
    <xf numFmtId="164" fontId="111" fillId="77" borderId="200" xfId="6" applyNumberFormat="1" applyFont="1" applyFill="1" applyBorder="1"/>
    <xf numFmtId="0" fontId="111" fillId="0" borderId="203" xfId="0" applyFont="1" applyBorder="1"/>
    <xf numFmtId="0" fontId="111" fillId="0" borderId="197" xfId="0" applyFont="1" applyBorder="1"/>
    <xf numFmtId="0" fontId="111" fillId="0" borderId="197" xfId="0" applyFont="1" applyBorder="1" applyAlignment="1">
      <alignment horizontal="left" wrapText="1"/>
    </xf>
    <xf numFmtId="0" fontId="111" fillId="0" borderId="197" xfId="0" applyFont="1" applyBorder="1" applyAlignment="1">
      <alignment horizontal="left" wrapText="1" indent="2"/>
    </xf>
    <xf numFmtId="0" fontId="114" fillId="0" borderId="204" xfId="0" applyFont="1" applyBorder="1"/>
    <xf numFmtId="0" fontId="114" fillId="0" borderId="218" xfId="0" applyFont="1" applyBorder="1"/>
    <xf numFmtId="0" fontId="111" fillId="77" borderId="206" xfId="0" applyFont="1" applyFill="1" applyBorder="1"/>
    <xf numFmtId="0" fontId="110" fillId="0" borderId="58" xfId="0" applyFont="1" applyBorder="1" applyAlignment="1">
      <alignment horizontal="center" vertical="top" wrapText="1"/>
    </xf>
    <xf numFmtId="0" fontId="110" fillId="0" borderId="54" xfId="0" applyFont="1" applyBorder="1" applyAlignment="1">
      <alignment horizontal="center" vertical="top" wrapText="1"/>
    </xf>
    <xf numFmtId="0" fontId="110" fillId="0" borderId="26" xfId="0" applyFont="1" applyBorder="1" applyAlignment="1">
      <alignment horizontal="center" vertical="top" wrapText="1"/>
    </xf>
    <xf numFmtId="0" fontId="110" fillId="0" borderId="27" xfId="0" applyFont="1" applyBorder="1" applyAlignment="1">
      <alignment horizontal="center" vertical="top" wrapText="1"/>
    </xf>
    <xf numFmtId="0" fontId="113" fillId="0" borderId="188" xfId="0" applyFont="1" applyBorder="1" applyAlignment="1">
      <alignment horizontal="left" vertical="center" wrapText="1"/>
    </xf>
    <xf numFmtId="0" fontId="110" fillId="0" borderId="90" xfId="0" applyFont="1" applyBorder="1" applyAlignment="1">
      <alignment horizontal="center" vertical="center" wrapText="1"/>
    </xf>
    <xf numFmtId="0" fontId="110" fillId="0" borderId="203" xfId="0" applyFont="1" applyBorder="1"/>
    <xf numFmtId="0" fontId="110" fillId="0" borderId="197" xfId="0" applyFont="1" applyBorder="1" applyAlignment="1">
      <alignment horizontal="left" vertical="center" wrapText="1"/>
    </xf>
    <xf numFmtId="164" fontId="110" fillId="0" borderId="197" xfId="6" applyNumberFormat="1" applyFont="1" applyBorder="1" applyAlignment="1">
      <alignment horizontal="left" vertical="center" wrapText="1"/>
    </xf>
    <xf numFmtId="164" fontId="110" fillId="0" borderId="197" xfId="6" applyNumberFormat="1" applyFont="1" applyBorder="1" applyAlignment="1">
      <alignment horizontal="center" vertical="center"/>
    </xf>
    <xf numFmtId="164" fontId="110" fillId="0" borderId="200" xfId="6" applyNumberFormat="1" applyFont="1" applyBorder="1" applyAlignment="1">
      <alignment horizontal="center" vertical="center"/>
    </xf>
    <xf numFmtId="164" fontId="110" fillId="0" borderId="197" xfId="6" applyNumberFormat="1" applyFont="1" applyBorder="1" applyAlignment="1">
      <alignment horizontal="center" vertical="center" wrapText="1"/>
    </xf>
    <xf numFmtId="164" fontId="110" fillId="0" borderId="200" xfId="6" applyNumberFormat="1" applyFont="1" applyBorder="1" applyAlignment="1">
      <alignment horizontal="center" vertical="center" wrapText="1"/>
    </xf>
    <xf numFmtId="0" fontId="110" fillId="0" borderId="204" xfId="0" applyFont="1" applyBorder="1"/>
    <xf numFmtId="0" fontId="113" fillId="0" borderId="205" xfId="0" applyFont="1" applyBorder="1" applyAlignment="1">
      <alignment horizontal="left" vertical="center" wrapText="1"/>
    </xf>
    <xf numFmtId="164" fontId="113" fillId="0" borderId="205" xfId="6" applyNumberFormat="1" applyFont="1" applyBorder="1" applyAlignment="1">
      <alignment horizontal="left" vertical="center" wrapText="1"/>
    </xf>
    <xf numFmtId="164" fontId="110" fillId="0" borderId="205" xfId="6" applyNumberFormat="1" applyFont="1" applyBorder="1" applyAlignment="1">
      <alignment horizontal="center" vertical="center"/>
    </xf>
    <xf numFmtId="164" fontId="110" fillId="0" borderId="206" xfId="6" applyNumberFormat="1" applyFont="1" applyBorder="1" applyAlignment="1">
      <alignment horizontal="center" vertical="center"/>
    </xf>
    <xf numFmtId="0" fontId="130" fillId="0" borderId="219" xfId="0" applyFont="1" applyBorder="1" applyAlignment="1">
      <alignment horizontal="left" vertical="top" wrapText="1"/>
    </xf>
    <xf numFmtId="0" fontId="130" fillId="0" borderId="220" xfId="0" applyFont="1" applyBorder="1" applyAlignment="1">
      <alignment horizontal="left" vertical="top" wrapText="1"/>
    </xf>
    <xf numFmtId="0" fontId="113" fillId="0" borderId="15" xfId="0" applyFont="1" applyBorder="1" applyAlignment="1">
      <alignment horizontal="center" vertical="center" wrapText="1"/>
    </xf>
    <xf numFmtId="0" fontId="113" fillId="0" borderId="16" xfId="0" applyFont="1" applyBorder="1" applyAlignment="1">
      <alignment horizontal="center" vertical="center" wrapText="1"/>
    </xf>
    <xf numFmtId="0" fontId="110" fillId="0" borderId="197" xfId="0" applyFont="1" applyBorder="1"/>
    <xf numFmtId="0" fontId="110" fillId="0" borderId="197" xfId="0" applyFont="1" applyBorder="1" applyAlignment="1">
      <alignment horizontal="left" indent="1"/>
    </xf>
    <xf numFmtId="164" fontId="115" fillId="0" borderId="200" xfId="6" applyNumberFormat="1" applyFont="1" applyBorder="1"/>
    <xf numFmtId="0" fontId="110" fillId="0" borderId="205" xfId="0" applyFont="1" applyBorder="1" applyAlignment="1">
      <alignment horizontal="left" indent="1"/>
    </xf>
    <xf numFmtId="164" fontId="115" fillId="0" borderId="205" xfId="6" applyNumberFormat="1" applyFont="1" applyBorder="1"/>
    <xf numFmtId="164" fontId="115" fillId="0" borderId="206" xfId="6" applyNumberFormat="1" applyFont="1" applyBorder="1"/>
    <xf numFmtId="0" fontId="116" fillId="0" borderId="53" xfId="0" applyFont="1" applyBorder="1" applyAlignment="1">
      <alignment horizontal="center" vertical="center"/>
    </xf>
    <xf numFmtId="0" fontId="116" fillId="0" borderId="100" xfId="0" applyFont="1" applyBorder="1" applyAlignment="1">
      <alignment horizontal="center" vertical="center"/>
    </xf>
    <xf numFmtId="0" fontId="115" fillId="0" borderId="5" xfId="0" applyFont="1" applyBorder="1" applyAlignment="1">
      <alignment horizontal="center" vertical="center" wrapText="1"/>
    </xf>
    <xf numFmtId="0" fontId="115" fillId="0" borderId="15" xfId="0" applyFont="1" applyBorder="1" applyAlignment="1">
      <alignment horizontal="center" vertical="center" wrapText="1"/>
    </xf>
    <xf numFmtId="0" fontId="115" fillId="0" borderId="16" xfId="0" applyFont="1" applyBorder="1" applyAlignment="1">
      <alignment horizontal="center" vertical="center" wrapText="1"/>
    </xf>
    <xf numFmtId="0" fontId="116" fillId="0" borderId="101" xfId="0" applyFont="1" applyBorder="1" applyAlignment="1">
      <alignment horizontal="center" vertical="center"/>
    </xf>
    <xf numFmtId="0" fontId="116" fillId="0" borderId="217" xfId="0" applyFont="1" applyBorder="1" applyAlignment="1">
      <alignment horizontal="center" vertical="center"/>
    </xf>
    <xf numFmtId="0" fontId="115" fillId="0" borderId="197" xfId="0" applyFont="1" applyBorder="1" applyAlignment="1">
      <alignment horizontal="center" vertical="center" wrapText="1"/>
    </xf>
    <xf numFmtId="0" fontId="115" fillId="0" borderId="200" xfId="0" applyFont="1" applyBorder="1" applyAlignment="1">
      <alignment horizontal="center" vertical="center" wrapText="1"/>
    </xf>
    <xf numFmtId="0" fontId="131" fillId="0" borderId="203" xfId="0" applyFont="1" applyBorder="1" applyAlignment="1">
      <alignment horizontal="left" indent="2"/>
    </xf>
    <xf numFmtId="1" fontId="115" fillId="0" borderId="200" xfId="6" applyNumberFormat="1" applyFont="1" applyBorder="1"/>
    <xf numFmtId="0" fontId="131" fillId="0" borderId="203" xfId="0" applyFont="1" applyBorder="1" applyAlignment="1">
      <alignment horizontal="left" indent="3"/>
    </xf>
    <xf numFmtId="0" fontId="131" fillId="0" borderId="86" xfId="0" applyFont="1" applyBorder="1" applyAlignment="1">
      <alignment horizontal="left" indent="2"/>
    </xf>
    <xf numFmtId="1" fontId="115" fillId="0" borderId="90" xfId="6" applyNumberFormat="1" applyFont="1" applyBorder="1"/>
    <xf numFmtId="0" fontId="113" fillId="0" borderId="197" xfId="0" applyFont="1" applyBorder="1" applyAlignment="1">
      <alignment vertical="center" wrapText="1" readingOrder="1"/>
    </xf>
    <xf numFmtId="0" fontId="131" fillId="0" borderId="204" xfId="0" applyFont="1" applyBorder="1" applyAlignment="1">
      <alignment horizontal="left" indent="3"/>
    </xf>
    <xf numFmtId="0" fontId="110" fillId="0" borderId="221" xfId="0" applyFont="1" applyBorder="1" applyAlignment="1">
      <alignment horizontal="left" vertical="center" wrapText="1" indent="1" readingOrder="1"/>
    </xf>
    <xf numFmtId="10" fontId="115" fillId="0" borderId="205" xfId="20948" applyNumberFormat="1" applyFont="1" applyBorder="1"/>
    <xf numFmtId="1" fontId="115" fillId="0" borderId="206" xfId="6" applyNumberFormat="1" applyFont="1" applyBorder="1"/>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B1" sqref="B1"/>
    </sheetView>
  </sheetViews>
  <sheetFormatPr defaultColWidth="9.140625" defaultRowHeight="14.25"/>
  <cols>
    <col min="1" max="1" width="10.140625" style="8" customWidth="1"/>
    <col min="2" max="2" width="138.42578125" style="9" bestFit="1" customWidth="1"/>
    <col min="3" max="3" width="39.42578125" style="9" customWidth="1"/>
    <col min="4" max="6" width="9.140625" style="9"/>
    <col min="7" max="7" width="25" style="9" customWidth="1"/>
    <col min="8" max="16384" width="9.140625" style="9"/>
  </cols>
  <sheetData>
    <row r="1" spans="1:3" ht="15">
      <c r="A1" s="102"/>
      <c r="B1" s="107" t="s">
        <v>209</v>
      </c>
      <c r="C1" s="102"/>
    </row>
    <row r="2" spans="1:3">
      <c r="A2" s="108">
        <v>1</v>
      </c>
      <c r="B2" s="211" t="s">
        <v>210</v>
      </c>
      <c r="C2" s="48" t="s">
        <v>754</v>
      </c>
    </row>
    <row r="3" spans="1:3">
      <c r="A3" s="108">
        <v>2</v>
      </c>
      <c r="B3" s="212" t="s">
        <v>206</v>
      </c>
      <c r="C3" s="48" t="s">
        <v>755</v>
      </c>
    </row>
    <row r="4" spans="1:3">
      <c r="A4" s="108">
        <v>3</v>
      </c>
      <c r="B4" s="213" t="s">
        <v>211</v>
      </c>
      <c r="C4" s="48" t="s">
        <v>756</v>
      </c>
    </row>
    <row r="5" spans="1:3">
      <c r="A5" s="109">
        <v>4</v>
      </c>
      <c r="B5" s="214" t="s">
        <v>207</v>
      </c>
      <c r="C5" s="48" t="s">
        <v>757</v>
      </c>
    </row>
    <row r="6" spans="1:3" s="110" customFormat="1" ht="45.75" customHeight="1">
      <c r="A6" s="557" t="s">
        <v>283</v>
      </c>
      <c r="B6" s="558"/>
      <c r="C6" s="558"/>
    </row>
    <row r="7" spans="1:3" ht="15">
      <c r="A7" s="111" t="s">
        <v>29</v>
      </c>
      <c r="B7" s="107" t="s">
        <v>208</v>
      </c>
    </row>
    <row r="8" spans="1:3">
      <c r="A8" s="102">
        <v>1</v>
      </c>
      <c r="B8" s="139" t="s">
        <v>20</v>
      </c>
    </row>
    <row r="9" spans="1:3">
      <c r="A9" s="102">
        <v>2</v>
      </c>
      <c r="B9" s="140" t="s">
        <v>21</v>
      </c>
    </row>
    <row r="10" spans="1:3">
      <c r="A10" s="102">
        <v>3</v>
      </c>
      <c r="B10" s="140" t="s">
        <v>22</v>
      </c>
    </row>
    <row r="11" spans="1:3">
      <c r="A11" s="102">
        <v>4</v>
      </c>
      <c r="B11" s="140" t="s">
        <v>23</v>
      </c>
    </row>
    <row r="12" spans="1:3">
      <c r="A12" s="102">
        <v>5</v>
      </c>
      <c r="B12" s="140" t="s">
        <v>24</v>
      </c>
    </row>
    <row r="13" spans="1:3">
      <c r="A13" s="102">
        <v>6</v>
      </c>
      <c r="B13" s="141" t="s">
        <v>218</v>
      </c>
    </row>
    <row r="14" spans="1:3">
      <c r="A14" s="102">
        <v>7</v>
      </c>
      <c r="B14" s="140" t="s">
        <v>212</v>
      </c>
    </row>
    <row r="15" spans="1:3">
      <c r="A15" s="102">
        <v>8</v>
      </c>
      <c r="B15" s="140" t="s">
        <v>213</v>
      </c>
    </row>
    <row r="16" spans="1:3">
      <c r="A16" s="102">
        <v>9</v>
      </c>
      <c r="B16" s="140" t="s">
        <v>25</v>
      </c>
    </row>
    <row r="17" spans="1:2">
      <c r="A17" s="210" t="s">
        <v>282</v>
      </c>
      <c r="B17" s="209" t="s">
        <v>269</v>
      </c>
    </row>
    <row r="18" spans="1:2">
      <c r="A18" s="210" t="s">
        <v>711</v>
      </c>
      <c r="B18" s="434" t="s">
        <v>713</v>
      </c>
    </row>
    <row r="19" spans="1:2">
      <c r="A19" s="435" t="s">
        <v>712</v>
      </c>
      <c r="B19" s="434" t="s">
        <v>714</v>
      </c>
    </row>
    <row r="20" spans="1:2">
      <c r="A20" s="102">
        <v>10</v>
      </c>
      <c r="B20" s="140" t="s">
        <v>26</v>
      </c>
    </row>
    <row r="21" spans="1:2">
      <c r="A21" s="102">
        <v>11</v>
      </c>
      <c r="B21" s="141" t="s">
        <v>214</v>
      </c>
    </row>
    <row r="22" spans="1:2">
      <c r="A22" s="102">
        <v>12</v>
      </c>
      <c r="B22" s="141" t="s">
        <v>27</v>
      </c>
    </row>
    <row r="23" spans="1:2">
      <c r="A23" s="233">
        <v>13</v>
      </c>
      <c r="B23" s="234" t="s">
        <v>215</v>
      </c>
    </row>
    <row r="24" spans="1:2">
      <c r="A24" s="233">
        <v>14</v>
      </c>
      <c r="B24" s="235" t="s">
        <v>240</v>
      </c>
    </row>
    <row r="25" spans="1:2">
      <c r="A25" s="233">
        <v>15</v>
      </c>
      <c r="B25" s="236" t="s">
        <v>28</v>
      </c>
    </row>
    <row r="26" spans="1:2">
      <c r="A26" s="233">
        <v>15.1</v>
      </c>
      <c r="B26" s="237" t="s">
        <v>296</v>
      </c>
    </row>
    <row r="27" spans="1:2">
      <c r="A27" s="436">
        <v>15.2</v>
      </c>
      <c r="B27" s="434" t="s">
        <v>716</v>
      </c>
    </row>
    <row r="28" spans="1:2">
      <c r="A28" s="233">
        <v>16</v>
      </c>
      <c r="B28" s="237" t="s">
        <v>337</v>
      </c>
    </row>
    <row r="29" spans="1:2">
      <c r="A29" s="233">
        <v>17</v>
      </c>
      <c r="B29" s="237" t="s">
        <v>378</v>
      </c>
    </row>
    <row r="30" spans="1:2">
      <c r="A30" s="233">
        <v>18</v>
      </c>
      <c r="B30" s="237" t="s">
        <v>666</v>
      </c>
    </row>
    <row r="31" spans="1:2">
      <c r="A31" s="233">
        <v>19</v>
      </c>
      <c r="B31" s="237" t="s">
        <v>667</v>
      </c>
    </row>
    <row r="32" spans="1:2">
      <c r="A32" s="233">
        <v>20</v>
      </c>
      <c r="B32" s="299" t="s">
        <v>668</v>
      </c>
    </row>
    <row r="33" spans="1:2">
      <c r="A33" s="233">
        <v>21</v>
      </c>
      <c r="B33" s="237" t="s">
        <v>494</v>
      </c>
    </row>
    <row r="34" spans="1:2">
      <c r="A34" s="233">
        <v>22</v>
      </c>
      <c r="B34" s="237" t="s">
        <v>669</v>
      </c>
    </row>
    <row r="35" spans="1:2">
      <c r="A35" s="233">
        <v>23</v>
      </c>
      <c r="B35" s="237" t="s">
        <v>670</v>
      </c>
    </row>
    <row r="36" spans="1:2">
      <c r="A36" s="233">
        <v>24</v>
      </c>
      <c r="B36" s="237" t="s">
        <v>671</v>
      </c>
    </row>
    <row r="37" spans="1:2">
      <c r="A37" s="233">
        <v>25</v>
      </c>
      <c r="B37" s="237" t="s">
        <v>379</v>
      </c>
    </row>
    <row r="38" spans="1:2">
      <c r="A38" s="233">
        <v>26</v>
      </c>
      <c r="B38" s="237"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14" activePane="bottomRight" state="frozen"/>
      <selection activeCell="B19" sqref="B19"/>
      <selection pane="topRight" activeCell="B19" sqref="B19"/>
      <selection pane="bottomLeft" activeCell="B19" sqref="B19"/>
      <selection pane="bottomRight" activeCell="I27" sqref="I27"/>
    </sheetView>
  </sheetViews>
  <sheetFormatPr defaultColWidth="9.140625" defaultRowHeight="12.75"/>
  <cols>
    <col min="1" max="1" width="9.5703125" style="8" bestFit="1" customWidth="1"/>
    <col min="2" max="2" width="132.42578125" style="8" customWidth="1"/>
    <col min="3" max="3" width="18.42578125" style="8" customWidth="1"/>
    <col min="4" max="16384" width="9.140625" style="8"/>
  </cols>
  <sheetData>
    <row r="1" spans="1:3">
      <c r="A1" s="6" t="s">
        <v>30</v>
      </c>
      <c r="B1" s="7" t="str">
        <f>'Info '!C2</f>
        <v>JSC Basisbank</v>
      </c>
    </row>
    <row r="2" spans="1:3" s="6" customFormat="1" ht="15.75" customHeight="1">
      <c r="A2" s="6" t="s">
        <v>31</v>
      </c>
      <c r="B2" s="460">
        <f>'1. key ratios '!B2</f>
        <v>46022</v>
      </c>
    </row>
    <row r="3" spans="1:3" s="6" customFormat="1" ht="15.75" customHeight="1"/>
    <row r="4" spans="1:3" ht="13.5" thickBot="1">
      <c r="A4" s="8" t="s">
        <v>143</v>
      </c>
      <c r="B4" s="85" t="s">
        <v>142</v>
      </c>
    </row>
    <row r="5" spans="1:3">
      <c r="A5" s="53" t="s">
        <v>6</v>
      </c>
      <c r="B5" s="54"/>
      <c r="C5" s="55" t="s">
        <v>35</v>
      </c>
    </row>
    <row r="6" spans="1:3">
      <c r="A6" s="56">
        <v>1</v>
      </c>
      <c r="B6" s="57" t="s">
        <v>141</v>
      </c>
      <c r="C6" s="483">
        <f>SUM(C7:C11)</f>
        <v>687017590.38</v>
      </c>
    </row>
    <row r="7" spans="1:3">
      <c r="A7" s="56">
        <v>2</v>
      </c>
      <c r="B7" s="58" t="s">
        <v>140</v>
      </c>
      <c r="C7" s="484">
        <v>18251557</v>
      </c>
    </row>
    <row r="8" spans="1:3">
      <c r="A8" s="56">
        <v>3</v>
      </c>
      <c r="B8" s="59" t="s">
        <v>139</v>
      </c>
      <c r="C8" s="484">
        <v>131442316.56999999</v>
      </c>
    </row>
    <row r="9" spans="1:3">
      <c r="A9" s="56">
        <v>4</v>
      </c>
      <c r="B9" s="59" t="s">
        <v>138</v>
      </c>
      <c r="C9" s="484">
        <v>14435895.879999999</v>
      </c>
    </row>
    <row r="10" spans="1:3">
      <c r="A10" s="56">
        <v>5</v>
      </c>
      <c r="B10" s="59" t="s">
        <v>137</v>
      </c>
      <c r="C10" s="484">
        <v>0</v>
      </c>
    </row>
    <row r="11" spans="1:3">
      <c r="A11" s="56">
        <v>6</v>
      </c>
      <c r="B11" s="60" t="s">
        <v>136</v>
      </c>
      <c r="C11" s="484">
        <v>522887820.93000001</v>
      </c>
    </row>
    <row r="12" spans="1:3" s="33" customFormat="1">
      <c r="A12" s="56">
        <v>7</v>
      </c>
      <c r="B12" s="57" t="s">
        <v>135</v>
      </c>
      <c r="C12" s="485">
        <f>SUM(C13:C28)</f>
        <v>35177222.899999999</v>
      </c>
    </row>
    <row r="13" spans="1:3" s="33" customFormat="1">
      <c r="A13" s="56">
        <v>8</v>
      </c>
      <c r="B13" s="61" t="s">
        <v>134</v>
      </c>
      <c r="C13" s="486">
        <v>14435895.879999999</v>
      </c>
    </row>
    <row r="14" spans="1:3" s="33" customFormat="1" ht="25.5">
      <c r="A14" s="56">
        <v>9</v>
      </c>
      <c r="B14" s="62" t="s">
        <v>133</v>
      </c>
      <c r="C14" s="486">
        <v>0</v>
      </c>
    </row>
    <row r="15" spans="1:3" s="33" customFormat="1">
      <c r="A15" s="56">
        <v>10</v>
      </c>
      <c r="B15" s="63" t="s">
        <v>132</v>
      </c>
      <c r="C15" s="486">
        <v>16944677.02</v>
      </c>
    </row>
    <row r="16" spans="1:3" s="33" customFormat="1">
      <c r="A16" s="56">
        <v>11</v>
      </c>
      <c r="B16" s="64" t="s">
        <v>131</v>
      </c>
      <c r="C16" s="486">
        <v>0</v>
      </c>
    </row>
    <row r="17" spans="1:3" s="33" customFormat="1">
      <c r="A17" s="56">
        <v>12</v>
      </c>
      <c r="B17" s="63" t="s">
        <v>130</v>
      </c>
      <c r="C17" s="486">
        <v>0</v>
      </c>
    </row>
    <row r="18" spans="1:3" s="33" customFormat="1">
      <c r="A18" s="56">
        <v>13</v>
      </c>
      <c r="B18" s="63" t="s">
        <v>129</v>
      </c>
      <c r="C18" s="486">
        <v>0</v>
      </c>
    </row>
    <row r="19" spans="1:3" s="33" customFormat="1">
      <c r="A19" s="56">
        <v>14</v>
      </c>
      <c r="B19" s="63" t="s">
        <v>128</v>
      </c>
      <c r="C19" s="486">
        <v>0</v>
      </c>
    </row>
    <row r="20" spans="1:3" s="33" customFormat="1">
      <c r="A20" s="56">
        <v>15</v>
      </c>
      <c r="B20" s="63" t="s">
        <v>127</v>
      </c>
      <c r="C20" s="486">
        <v>0</v>
      </c>
    </row>
    <row r="21" spans="1:3" s="33" customFormat="1" ht="25.5">
      <c r="A21" s="56">
        <v>16</v>
      </c>
      <c r="B21" s="62" t="s">
        <v>126</v>
      </c>
      <c r="C21" s="486">
        <v>0</v>
      </c>
    </row>
    <row r="22" spans="1:3" s="33" customFormat="1">
      <c r="A22" s="56">
        <v>17</v>
      </c>
      <c r="B22" s="65" t="s">
        <v>125</v>
      </c>
      <c r="C22" s="486">
        <v>3796650</v>
      </c>
    </row>
    <row r="23" spans="1:3" s="33" customFormat="1">
      <c r="A23" s="56">
        <v>18</v>
      </c>
      <c r="B23" s="65" t="s">
        <v>517</v>
      </c>
      <c r="C23" s="487">
        <v>0</v>
      </c>
    </row>
    <row r="24" spans="1:3" s="33" customFormat="1">
      <c r="A24" s="56">
        <v>19</v>
      </c>
      <c r="B24" s="62" t="s">
        <v>124</v>
      </c>
      <c r="C24" s="486">
        <v>0</v>
      </c>
    </row>
    <row r="25" spans="1:3" s="33" customFormat="1" ht="25.5">
      <c r="A25" s="56">
        <v>20</v>
      </c>
      <c r="B25" s="62" t="s">
        <v>101</v>
      </c>
      <c r="C25" s="486">
        <v>0</v>
      </c>
    </row>
    <row r="26" spans="1:3" s="33" customFormat="1">
      <c r="A26" s="56">
        <v>21</v>
      </c>
      <c r="B26" s="64" t="s">
        <v>123</v>
      </c>
      <c r="C26" s="486">
        <v>0</v>
      </c>
    </row>
    <row r="27" spans="1:3" s="33" customFormat="1">
      <c r="A27" s="56">
        <v>22</v>
      </c>
      <c r="B27" s="64" t="s">
        <v>122</v>
      </c>
      <c r="C27" s="486">
        <v>0</v>
      </c>
    </row>
    <row r="28" spans="1:3" s="33" customFormat="1">
      <c r="A28" s="56">
        <v>23</v>
      </c>
      <c r="B28" s="64" t="s">
        <v>121</v>
      </c>
      <c r="C28" s="486">
        <v>0</v>
      </c>
    </row>
    <row r="29" spans="1:3" s="33" customFormat="1">
      <c r="A29" s="56">
        <v>24</v>
      </c>
      <c r="B29" s="66" t="s">
        <v>120</v>
      </c>
      <c r="C29" s="485">
        <f>C6-C12</f>
        <v>651840367.48000002</v>
      </c>
    </row>
    <row r="30" spans="1:3" s="33" customFormat="1">
      <c r="A30" s="67"/>
      <c r="B30" s="68"/>
      <c r="C30" s="486"/>
    </row>
    <row r="31" spans="1:3" s="33" customFormat="1">
      <c r="A31" s="67">
        <v>25</v>
      </c>
      <c r="B31" s="66" t="s">
        <v>119</v>
      </c>
      <c r="C31" s="485">
        <f>C32+C35</f>
        <v>0</v>
      </c>
    </row>
    <row r="32" spans="1:3" s="33" customFormat="1">
      <c r="A32" s="67">
        <v>26</v>
      </c>
      <c r="B32" s="59" t="s">
        <v>118</v>
      </c>
      <c r="C32" s="488">
        <f>C33+C34</f>
        <v>0</v>
      </c>
    </row>
    <row r="33" spans="1:3" s="33" customFormat="1">
      <c r="A33" s="67">
        <v>27</v>
      </c>
      <c r="B33" s="69" t="s">
        <v>179</v>
      </c>
      <c r="C33" s="486">
        <v>0</v>
      </c>
    </row>
    <row r="34" spans="1:3" s="33" customFormat="1">
      <c r="A34" s="67">
        <v>28</v>
      </c>
      <c r="B34" s="69" t="s">
        <v>117</v>
      </c>
      <c r="C34" s="486">
        <v>0</v>
      </c>
    </row>
    <row r="35" spans="1:3" s="33" customFormat="1">
      <c r="A35" s="67">
        <v>29</v>
      </c>
      <c r="B35" s="59" t="s">
        <v>116</v>
      </c>
      <c r="C35" s="486">
        <v>0</v>
      </c>
    </row>
    <row r="36" spans="1:3" s="33" customFormat="1">
      <c r="A36" s="67">
        <v>30</v>
      </c>
      <c r="B36" s="66" t="s">
        <v>115</v>
      </c>
      <c r="C36" s="485">
        <f>SUM(C37:C41)</f>
        <v>0</v>
      </c>
    </row>
    <row r="37" spans="1:3" s="33" customFormat="1">
      <c r="A37" s="67">
        <v>31</v>
      </c>
      <c r="B37" s="62" t="s">
        <v>114</v>
      </c>
      <c r="C37" s="486">
        <v>0</v>
      </c>
    </row>
    <row r="38" spans="1:3" s="33" customFormat="1">
      <c r="A38" s="67">
        <v>32</v>
      </c>
      <c r="B38" s="63" t="s">
        <v>113</v>
      </c>
      <c r="C38" s="486">
        <v>0</v>
      </c>
    </row>
    <row r="39" spans="1:3" s="33" customFormat="1" ht="25.5">
      <c r="A39" s="67">
        <v>33</v>
      </c>
      <c r="B39" s="62" t="s">
        <v>112</v>
      </c>
      <c r="C39" s="486">
        <v>0</v>
      </c>
    </row>
    <row r="40" spans="1:3" s="33" customFormat="1" ht="25.5">
      <c r="A40" s="67">
        <v>34</v>
      </c>
      <c r="B40" s="62" t="s">
        <v>101</v>
      </c>
      <c r="C40" s="486">
        <v>0</v>
      </c>
    </row>
    <row r="41" spans="1:3" s="33" customFormat="1">
      <c r="A41" s="67">
        <v>35</v>
      </c>
      <c r="B41" s="64" t="s">
        <v>111</v>
      </c>
      <c r="C41" s="486">
        <v>0</v>
      </c>
    </row>
    <row r="42" spans="1:3" s="33" customFormat="1">
      <c r="A42" s="67">
        <v>36</v>
      </c>
      <c r="B42" s="66" t="s">
        <v>110</v>
      </c>
      <c r="C42" s="485">
        <f>C31-C36</f>
        <v>0</v>
      </c>
    </row>
    <row r="43" spans="1:3" s="33" customFormat="1">
      <c r="A43" s="67"/>
      <c r="B43" s="68"/>
      <c r="C43" s="486"/>
    </row>
    <row r="44" spans="1:3" s="33" customFormat="1">
      <c r="A44" s="67">
        <v>37</v>
      </c>
      <c r="B44" s="70" t="s">
        <v>109</v>
      </c>
      <c r="C44" s="485">
        <f>SUM(C45:C47)</f>
        <v>169339485.04000002</v>
      </c>
    </row>
    <row r="45" spans="1:3" s="33" customFormat="1">
      <c r="A45" s="67">
        <v>38</v>
      </c>
      <c r="B45" s="59" t="s">
        <v>108</v>
      </c>
      <c r="C45" s="486">
        <v>169339485.04000002</v>
      </c>
    </row>
    <row r="46" spans="1:3" s="33" customFormat="1">
      <c r="A46" s="67">
        <v>39</v>
      </c>
      <c r="B46" s="59" t="s">
        <v>107</v>
      </c>
      <c r="C46" s="486">
        <v>0</v>
      </c>
    </row>
    <row r="47" spans="1:3" s="33" customFormat="1">
      <c r="A47" s="67">
        <v>40</v>
      </c>
      <c r="B47" s="59" t="s">
        <v>106</v>
      </c>
      <c r="C47" s="486">
        <v>0</v>
      </c>
    </row>
    <row r="48" spans="1:3" s="33" customFormat="1">
      <c r="A48" s="67">
        <v>41</v>
      </c>
      <c r="B48" s="70" t="s">
        <v>105</v>
      </c>
      <c r="C48" s="485">
        <f>SUM(C49:C52)</f>
        <v>0</v>
      </c>
    </row>
    <row r="49" spans="1:3" s="33" customFormat="1">
      <c r="A49" s="67">
        <v>42</v>
      </c>
      <c r="B49" s="62" t="s">
        <v>104</v>
      </c>
      <c r="C49" s="486">
        <v>0</v>
      </c>
    </row>
    <row r="50" spans="1:3" s="33" customFormat="1">
      <c r="A50" s="67">
        <v>43</v>
      </c>
      <c r="B50" s="63" t="s">
        <v>103</v>
      </c>
      <c r="C50" s="486">
        <v>0</v>
      </c>
    </row>
    <row r="51" spans="1:3" s="33" customFormat="1">
      <c r="A51" s="67">
        <v>44</v>
      </c>
      <c r="B51" s="62" t="s">
        <v>102</v>
      </c>
      <c r="C51" s="486">
        <v>0</v>
      </c>
    </row>
    <row r="52" spans="1:3" s="33" customFormat="1" ht="25.5">
      <c r="A52" s="67">
        <v>45</v>
      </c>
      <c r="B52" s="62" t="s">
        <v>101</v>
      </c>
      <c r="C52" s="486">
        <v>0</v>
      </c>
    </row>
    <row r="53" spans="1:3" s="33" customFormat="1" ht="13.5" thickBot="1">
      <c r="A53" s="67">
        <v>46</v>
      </c>
      <c r="B53" s="71" t="s">
        <v>100</v>
      </c>
      <c r="C53" s="489">
        <f>C44-C48</f>
        <v>169339485.04000002</v>
      </c>
    </row>
    <row r="56" spans="1:3">
      <c r="B56" s="8"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G39" sqref="G39"/>
    </sheetView>
  </sheetViews>
  <sheetFormatPr defaultColWidth="9.140625" defaultRowHeight="12.75"/>
  <cols>
    <col min="1" max="1" width="9.42578125" style="131" bestFit="1" customWidth="1"/>
    <col min="2" max="2" width="59" style="131" customWidth="1"/>
    <col min="3" max="3" width="16.85546875" style="131" bestFit="1" customWidth="1"/>
    <col min="4" max="4" width="15.5703125" style="131" bestFit="1" customWidth="1"/>
    <col min="5" max="16384" width="9.140625" style="131"/>
  </cols>
  <sheetData>
    <row r="1" spans="1:4" ht="15">
      <c r="A1" s="129" t="s">
        <v>30</v>
      </c>
      <c r="B1" s="7" t="str">
        <f>'Info '!C2</f>
        <v>JSC Basisbank</v>
      </c>
    </row>
    <row r="2" spans="1:4" s="129" customFormat="1" ht="15.75" customHeight="1">
      <c r="A2" s="129" t="s">
        <v>31</v>
      </c>
      <c r="B2" s="460">
        <f>'1. key ratios '!B2</f>
        <v>46022</v>
      </c>
    </row>
    <row r="3" spans="1:4" s="129" customFormat="1" ht="15.75" customHeight="1"/>
    <row r="4" spans="1:4" ht="13.5" thickBot="1">
      <c r="A4" s="131" t="s">
        <v>268</v>
      </c>
      <c r="B4" s="199" t="s">
        <v>269</v>
      </c>
    </row>
    <row r="5" spans="1:4" s="136" customFormat="1" ht="12.75" customHeight="1">
      <c r="A5" s="231"/>
      <c r="B5" s="232" t="s">
        <v>272</v>
      </c>
      <c r="C5" s="192" t="s">
        <v>270</v>
      </c>
      <c r="D5" s="193" t="s">
        <v>271</v>
      </c>
    </row>
    <row r="6" spans="1:4" s="200" customFormat="1">
      <c r="A6" s="194">
        <v>1</v>
      </c>
      <c r="B6" s="224" t="s">
        <v>273</v>
      </c>
      <c r="C6" s="224"/>
      <c r="D6" s="195"/>
    </row>
    <row r="7" spans="1:4" s="200" customFormat="1">
      <c r="A7" s="196" t="s">
        <v>259</v>
      </c>
      <c r="B7" s="225" t="s">
        <v>274</v>
      </c>
      <c r="C7" s="217">
        <v>4.4999999999999998E-2</v>
      </c>
      <c r="D7" s="490">
        <f>C7*'5. RWA '!$C$13</f>
        <v>181817194.38676128</v>
      </c>
    </row>
    <row r="8" spans="1:4" s="200" customFormat="1">
      <c r="A8" s="196" t="s">
        <v>260</v>
      </c>
      <c r="B8" s="225" t="s">
        <v>275</v>
      </c>
      <c r="C8" s="218">
        <v>0.06</v>
      </c>
      <c r="D8" s="490">
        <f>C8*'5. RWA '!$C$13</f>
        <v>242422925.84901506</v>
      </c>
    </row>
    <row r="9" spans="1:4" s="200" customFormat="1">
      <c r="A9" s="196" t="s">
        <v>261</v>
      </c>
      <c r="B9" s="225" t="s">
        <v>276</v>
      </c>
      <c r="C9" s="218">
        <v>0.08</v>
      </c>
      <c r="D9" s="490">
        <f>C9*'5. RWA '!$C$13</f>
        <v>323230567.79868674</v>
      </c>
    </row>
    <row r="10" spans="1:4" s="200" customFormat="1">
      <c r="A10" s="194" t="s">
        <v>262</v>
      </c>
      <c r="B10" s="224" t="s">
        <v>277</v>
      </c>
      <c r="C10" s="219"/>
      <c r="D10" s="226"/>
    </row>
    <row r="11" spans="1:4" s="201" customFormat="1">
      <c r="A11" s="197" t="s">
        <v>263</v>
      </c>
      <c r="B11" s="216" t="s">
        <v>747</v>
      </c>
      <c r="C11" s="220">
        <v>2.5000000000000001E-2</v>
      </c>
      <c r="D11" s="490">
        <f>C11*'5. RWA '!$C$13</f>
        <v>101009552.43708962</v>
      </c>
    </row>
    <row r="12" spans="1:4" s="201" customFormat="1">
      <c r="A12" s="197" t="s">
        <v>264</v>
      </c>
      <c r="B12" s="216" t="s">
        <v>278</v>
      </c>
      <c r="C12" s="220">
        <v>5.0000000000000001E-3</v>
      </c>
      <c r="D12" s="490">
        <f>C12*'5. RWA '!$C$13</f>
        <v>20201910.487417921</v>
      </c>
    </row>
    <row r="13" spans="1:4" s="201" customFormat="1">
      <c r="A13" s="197" t="s">
        <v>265</v>
      </c>
      <c r="B13" s="216" t="s">
        <v>279</v>
      </c>
      <c r="C13" s="220"/>
      <c r="D13" s="490">
        <f>C13*'5. RWA '!$C$13</f>
        <v>0</v>
      </c>
    </row>
    <row r="14" spans="1:4" s="201" customFormat="1">
      <c r="A14" s="194" t="s">
        <v>266</v>
      </c>
      <c r="B14" s="224" t="s">
        <v>326</v>
      </c>
      <c r="C14" s="221"/>
      <c r="D14" s="227"/>
    </row>
    <row r="15" spans="1:4" s="201" customFormat="1">
      <c r="A15" s="197">
        <v>3.1</v>
      </c>
      <c r="B15" s="216" t="s">
        <v>284</v>
      </c>
      <c r="C15" s="220">
        <v>5.497245266365644E-2</v>
      </c>
      <c r="D15" s="490">
        <f>C15*'5. RWA '!$C$13</f>
        <v>222109713.59700125</v>
      </c>
    </row>
    <row r="16" spans="1:4" s="201" customFormat="1">
      <c r="A16" s="197">
        <v>3.2</v>
      </c>
      <c r="B16" s="216" t="s">
        <v>285</v>
      </c>
      <c r="C16" s="220">
        <v>6.465883782359852E-2</v>
      </c>
      <c r="D16" s="490">
        <f>C16*'5. RWA '!$C$13</f>
        <v>261246410.78656191</v>
      </c>
    </row>
    <row r="17" spans="1:4" s="200" customFormat="1">
      <c r="A17" s="197">
        <v>3.3</v>
      </c>
      <c r="B17" s="216" t="s">
        <v>286</v>
      </c>
      <c r="C17" s="220">
        <v>7.7404081455101248E-2</v>
      </c>
      <c r="D17" s="490">
        <f>C17*'5. RWA '!$C$13</f>
        <v>312742064.98335218</v>
      </c>
    </row>
    <row r="18" spans="1:4" s="136" customFormat="1" ht="12.75" customHeight="1">
      <c r="A18" s="229"/>
      <c r="B18" s="230" t="s">
        <v>325</v>
      </c>
      <c r="C18" s="222" t="s">
        <v>270</v>
      </c>
      <c r="D18" s="228" t="s">
        <v>271</v>
      </c>
    </row>
    <row r="19" spans="1:4" s="200" customFormat="1">
      <c r="A19" s="198">
        <v>4</v>
      </c>
      <c r="B19" s="216" t="s">
        <v>280</v>
      </c>
      <c r="C19" s="220">
        <f>C7+C11+C12+C13+C15</f>
        <v>0.12997245266365645</v>
      </c>
      <c r="D19" s="490">
        <f>C19*'5. RWA '!$C$13</f>
        <v>525138370.90827012</v>
      </c>
    </row>
    <row r="20" spans="1:4" s="200" customFormat="1">
      <c r="A20" s="198">
        <v>5</v>
      </c>
      <c r="B20" s="216" t="s">
        <v>90</v>
      </c>
      <c r="C20" s="220">
        <f>C8+C11+C12+C13+C16</f>
        <v>0.15465883782359852</v>
      </c>
      <c r="D20" s="490">
        <f>C20*'5. RWA '!$C$13</f>
        <v>624880799.56008446</v>
      </c>
    </row>
    <row r="21" spans="1:4" s="200" customFormat="1" ht="13.5" thickBot="1">
      <c r="A21" s="202" t="s">
        <v>267</v>
      </c>
      <c r="B21" s="203" t="s">
        <v>281</v>
      </c>
      <c r="C21" s="223">
        <f>C9+C11+C12+C13+C17</f>
        <v>0.18740408145510126</v>
      </c>
      <c r="D21" s="491">
        <f>C21*'5. RWA '!$C$13</f>
        <v>757184095.70654655</v>
      </c>
    </row>
    <row r="23" spans="1:4">
      <c r="B23" s="16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2" sqref="B2"/>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93" t="str">
        <f>'9.1. Capital Requirements'!A1</f>
        <v>Bank:</v>
      </c>
      <c r="B1" s="394" t="str">
        <f>'Info '!C2</f>
        <v>JSC Basisbank</v>
      </c>
    </row>
    <row r="2" spans="1:3">
      <c r="A2" s="393" t="str">
        <f>'9.1. Capital Requirements'!A2</f>
        <v>Date:</v>
      </c>
      <c r="B2" s="492">
        <f>'1. key ratios '!B2</f>
        <v>46022</v>
      </c>
    </row>
    <row r="3" spans="1:3">
      <c r="A3" s="395" t="s">
        <v>675</v>
      </c>
      <c r="B3" s="396" t="s">
        <v>676</v>
      </c>
    </row>
    <row r="4" spans="1:3" ht="15.75" thickBot="1"/>
    <row r="5" spans="1:3">
      <c r="A5" s="397"/>
      <c r="B5" s="398" t="s">
        <v>677</v>
      </c>
      <c r="C5" s="429"/>
    </row>
    <row r="6" spans="1:3">
      <c r="A6" s="399" t="s">
        <v>697</v>
      </c>
      <c r="B6" s="400">
        <f>SUM(B7,B11)</f>
        <v>821179852.51999998</v>
      </c>
      <c r="C6" s="429"/>
    </row>
    <row r="7" spans="1:3">
      <c r="A7" s="399" t="s">
        <v>683</v>
      </c>
      <c r="B7" s="400">
        <f>SUM(B8:B10)</f>
        <v>821179852.51999998</v>
      </c>
      <c r="C7" s="429"/>
    </row>
    <row r="8" spans="1:3">
      <c r="A8" s="401" t="s">
        <v>678</v>
      </c>
      <c r="B8" s="402">
        <f>'9.Capital'!C29</f>
        <v>651840367.48000002</v>
      </c>
      <c r="C8" s="429"/>
    </row>
    <row r="9" spans="1:3">
      <c r="A9" s="401" t="s">
        <v>679</v>
      </c>
      <c r="B9" s="402">
        <f>'9.Capital'!C42</f>
        <v>0</v>
      </c>
      <c r="C9" s="429"/>
    </row>
    <row r="10" spans="1:3">
      <c r="A10" s="401" t="s">
        <v>680</v>
      </c>
      <c r="B10" s="402">
        <f>'9.Capital'!C53</f>
        <v>169339485.04000002</v>
      </c>
      <c r="C10" s="429"/>
    </row>
    <row r="11" spans="1:3">
      <c r="A11" s="399" t="s">
        <v>684</v>
      </c>
      <c r="B11" s="400">
        <f>SUM(B12:B13)</f>
        <v>0</v>
      </c>
      <c r="C11" s="429"/>
    </row>
    <row r="12" spans="1:3">
      <c r="A12" s="401" t="s">
        <v>703</v>
      </c>
      <c r="B12" s="402"/>
      <c r="C12" s="429"/>
    </row>
    <row r="13" spans="1:3">
      <c r="A13" s="401" t="s">
        <v>685</v>
      </c>
      <c r="B13" s="402"/>
      <c r="C13" s="429"/>
    </row>
    <row r="14" spans="1:3">
      <c r="A14" s="399" t="s">
        <v>686</v>
      </c>
      <c r="B14" s="400">
        <f>SUM(B15:B16)</f>
        <v>821179852.51999998</v>
      </c>
      <c r="C14" s="429"/>
    </row>
    <row r="15" spans="1:3">
      <c r="A15" s="403" t="s">
        <v>687</v>
      </c>
      <c r="B15" s="402"/>
      <c r="C15" s="429"/>
    </row>
    <row r="16" spans="1:3">
      <c r="A16" s="403" t="s">
        <v>688</v>
      </c>
      <c r="B16" s="402">
        <f>B7</f>
        <v>821179852.51999998</v>
      </c>
      <c r="C16" s="429"/>
    </row>
    <row r="17" spans="1:5">
      <c r="A17" s="399" t="s">
        <v>691</v>
      </c>
      <c r="B17" s="400"/>
      <c r="C17" s="429"/>
    </row>
    <row r="18" spans="1:5">
      <c r="A18" s="403" t="s">
        <v>689</v>
      </c>
      <c r="B18" s="402">
        <f>'5. RWA '!C13</f>
        <v>4040382097.4835844</v>
      </c>
      <c r="C18" s="429"/>
    </row>
    <row r="19" spans="1:5">
      <c r="A19" s="403" t="s">
        <v>690</v>
      </c>
      <c r="B19" s="402">
        <f>'15.1 LR'!C32</f>
        <v>5252171682.1422319</v>
      </c>
      <c r="C19" s="429"/>
    </row>
    <row r="20" spans="1:5">
      <c r="A20" s="399" t="s">
        <v>705</v>
      </c>
      <c r="B20" s="400"/>
      <c r="C20" s="429"/>
    </row>
    <row r="21" spans="1:5">
      <c r="A21" s="404" t="s">
        <v>692</v>
      </c>
      <c r="B21" s="405">
        <f>IFERROR(B6/B18,0)</f>
        <v>0.20324311728622008</v>
      </c>
      <c r="C21" s="429"/>
    </row>
    <row r="22" spans="1:5">
      <c r="A22" s="404" t="s">
        <v>709</v>
      </c>
      <c r="B22" s="405">
        <f>IFERROR(B6/B19,0)</f>
        <v>0.1563505350200321</v>
      </c>
      <c r="C22" s="429"/>
    </row>
    <row r="23" spans="1:5" ht="15.75" thickBot="1">
      <c r="A23" s="406" t="s">
        <v>693</v>
      </c>
      <c r="B23" s="407">
        <f>IFERROR(B6/B14,0)</f>
        <v>1</v>
      </c>
    </row>
    <row r="24" spans="1:5" ht="16.5" customHeight="1">
      <c r="A24" s="408" t="s">
        <v>681</v>
      </c>
      <c r="B24" s="409"/>
      <c r="C24" s="409"/>
      <c r="D24" s="409"/>
      <c r="E24" s="409"/>
    </row>
    <row r="25" spans="1:5" ht="25.5" customHeight="1">
      <c r="A25" s="408" t="s">
        <v>702</v>
      </c>
    </row>
    <row r="26" spans="1:5" ht="42.6" customHeight="1">
      <c r="A26" s="408" t="s">
        <v>704</v>
      </c>
      <c r="B26" s="131"/>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 sqref="B2"/>
    </sheetView>
  </sheetViews>
  <sheetFormatPr defaultRowHeight="15"/>
  <cols>
    <col min="1" max="1" width="56.85546875" customWidth="1"/>
    <col min="2" max="2" width="28.140625" bestFit="1" customWidth="1"/>
    <col min="3" max="6" width="28.140625" customWidth="1"/>
  </cols>
  <sheetData>
    <row r="1" spans="1:7">
      <c r="A1" s="393" t="s">
        <v>30</v>
      </c>
      <c r="B1" s="394" t="str">
        <f>'Info '!C2</f>
        <v>JSC Basisbank</v>
      </c>
      <c r="C1" s="131"/>
    </row>
    <row r="2" spans="1:7">
      <c r="A2" s="393" t="s">
        <v>31</v>
      </c>
      <c r="B2" s="492">
        <f>'1. key ratios '!B2</f>
        <v>46022</v>
      </c>
      <c r="C2" s="131"/>
    </row>
    <row r="3" spans="1:7">
      <c r="A3" s="395" t="s">
        <v>682</v>
      </c>
      <c r="B3" s="396" t="s">
        <v>676</v>
      </c>
      <c r="C3" s="131"/>
    </row>
    <row r="5" spans="1:7">
      <c r="A5" s="410"/>
    </row>
    <row r="6" spans="1:7" ht="15.75" thickBot="1">
      <c r="A6" s="411"/>
      <c r="B6" s="411"/>
      <c r="C6" s="411"/>
      <c r="D6" s="411"/>
      <c r="E6" s="411"/>
      <c r="F6" s="411"/>
    </row>
    <row r="7" spans="1:7">
      <c r="A7" s="572"/>
      <c r="B7" s="574" t="s">
        <v>708</v>
      </c>
      <c r="C7" s="574"/>
      <c r="D7" s="574"/>
      <c r="E7" s="574"/>
      <c r="F7" s="575" t="s">
        <v>64</v>
      </c>
    </row>
    <row r="8" spans="1:7">
      <c r="A8" s="573"/>
      <c r="B8" s="412" t="s">
        <v>694</v>
      </c>
      <c r="C8" s="412" t="s">
        <v>695</v>
      </c>
      <c r="D8" s="412" t="s">
        <v>696</v>
      </c>
      <c r="E8" s="412" t="s">
        <v>706</v>
      </c>
      <c r="F8" s="576"/>
    </row>
    <row r="9" spans="1:7">
      <c r="A9" s="413" t="s">
        <v>697</v>
      </c>
      <c r="B9" s="414">
        <f>B13+B17</f>
        <v>0</v>
      </c>
      <c r="C9" s="414">
        <f t="shared" ref="C9:E9" si="0">C13+C17</f>
        <v>0</v>
      </c>
      <c r="D9" s="414">
        <f t="shared" si="0"/>
        <v>0</v>
      </c>
      <c r="E9" s="414">
        <f t="shared" si="0"/>
        <v>0</v>
      </c>
      <c r="F9" s="415">
        <f>F13+F17</f>
        <v>0</v>
      </c>
    </row>
    <row r="10" spans="1:7">
      <c r="A10" s="416" t="s">
        <v>699</v>
      </c>
      <c r="B10" s="417">
        <f t="shared" ref="B10:E12" si="1">B14+B18</f>
        <v>0</v>
      </c>
      <c r="C10" s="417">
        <f t="shared" si="1"/>
        <v>0</v>
      </c>
      <c r="D10" s="417">
        <f t="shared" si="1"/>
        <v>0</v>
      </c>
      <c r="E10" s="417">
        <f t="shared" si="1"/>
        <v>0</v>
      </c>
      <c r="F10" s="415">
        <f>SUM(B10:E10)</f>
        <v>0</v>
      </c>
      <c r="G10" s="429"/>
    </row>
    <row r="11" spans="1:7">
      <c r="A11" s="416" t="s">
        <v>707</v>
      </c>
      <c r="B11" s="417">
        <f t="shared" si="1"/>
        <v>0</v>
      </c>
      <c r="C11" s="417">
        <f t="shared" si="1"/>
        <v>0</v>
      </c>
      <c r="D11" s="417">
        <f t="shared" si="1"/>
        <v>0</v>
      </c>
      <c r="E11" s="417">
        <f t="shared" si="1"/>
        <v>0</v>
      </c>
      <c r="F11" s="415">
        <f t="shared" ref="F11:F12" si="2">SUM(B11:E11)</f>
        <v>0</v>
      </c>
      <c r="G11" s="429"/>
    </row>
    <row r="12" spans="1:7">
      <c r="A12" s="418" t="s">
        <v>698</v>
      </c>
      <c r="B12" s="417">
        <f t="shared" si="1"/>
        <v>0</v>
      </c>
      <c r="C12" s="417">
        <f t="shared" si="1"/>
        <v>0</v>
      </c>
      <c r="D12" s="417">
        <f t="shared" si="1"/>
        <v>0</v>
      </c>
      <c r="E12" s="417">
        <f t="shared" si="1"/>
        <v>0</v>
      </c>
      <c r="F12" s="415">
        <f t="shared" si="2"/>
        <v>0</v>
      </c>
      <c r="G12" s="429"/>
    </row>
    <row r="13" spans="1:7">
      <c r="A13" s="419" t="s">
        <v>688</v>
      </c>
      <c r="B13" s="420"/>
      <c r="C13" s="420"/>
      <c r="D13" s="420"/>
      <c r="E13" s="420"/>
      <c r="F13" s="421"/>
    </row>
    <row r="14" spans="1:7">
      <c r="A14" s="416" t="s">
        <v>699</v>
      </c>
      <c r="B14" s="422"/>
      <c r="C14" s="422"/>
      <c r="D14" s="422"/>
      <c r="E14" s="422"/>
      <c r="F14" s="423"/>
    </row>
    <row r="15" spans="1:7">
      <c r="A15" s="416" t="s">
        <v>707</v>
      </c>
      <c r="B15" s="422"/>
      <c r="C15" s="422"/>
      <c r="D15" s="422"/>
      <c r="E15" s="422"/>
      <c r="F15" s="423"/>
    </row>
    <row r="16" spans="1:7">
      <c r="A16" s="418" t="s">
        <v>698</v>
      </c>
      <c r="B16" s="422"/>
      <c r="C16" s="422"/>
      <c r="D16" s="422"/>
      <c r="E16" s="422"/>
      <c r="F16" s="423"/>
    </row>
    <row r="17" spans="1:6">
      <c r="A17" s="419" t="s">
        <v>684</v>
      </c>
      <c r="B17" s="420"/>
      <c r="C17" s="420"/>
      <c r="D17" s="420"/>
      <c r="E17" s="420"/>
      <c r="F17" s="423"/>
    </row>
    <row r="18" spans="1:6">
      <c r="A18" s="416" t="s">
        <v>699</v>
      </c>
      <c r="B18" s="422"/>
      <c r="C18" s="422"/>
      <c r="D18" s="422"/>
      <c r="E18" s="422"/>
      <c r="F18" s="423"/>
    </row>
    <row r="19" spans="1:6">
      <c r="A19" s="416" t="s">
        <v>707</v>
      </c>
      <c r="B19" s="422"/>
      <c r="C19" s="422"/>
      <c r="D19" s="422"/>
      <c r="E19" s="422"/>
      <c r="F19" s="423"/>
    </row>
    <row r="20" spans="1:6" ht="15.75" thickBot="1">
      <c r="A20" s="418" t="s">
        <v>698</v>
      </c>
      <c r="B20" s="424"/>
      <c r="C20" s="424"/>
      <c r="D20" s="424"/>
      <c r="E20" s="424"/>
      <c r="F20" s="425"/>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G68"/>
  <sheetViews>
    <sheetView zoomScale="80" zoomScaleNormal="80" workbookViewId="0">
      <pane xSplit="1" ySplit="5" topLeftCell="B36" activePane="bottomRight" state="frozen"/>
      <selection activeCell="B19" sqref="B19"/>
      <selection pane="topRight" activeCell="B19" sqref="B19"/>
      <selection pane="bottomLeft" activeCell="B19" sqref="B19"/>
      <selection pane="bottomRight" activeCell="J65" sqref="J65"/>
    </sheetView>
  </sheetViews>
  <sheetFormatPr defaultColWidth="9.140625" defaultRowHeight="14.25"/>
  <cols>
    <col min="1" max="1" width="10.85546875" style="8" customWidth="1"/>
    <col min="2" max="2" width="91.85546875" style="8" customWidth="1"/>
    <col min="3" max="3" width="53.140625" style="8" customWidth="1"/>
    <col min="4" max="4" width="32.140625" style="8" customWidth="1"/>
    <col min="5" max="5" width="9.42578125" style="9" customWidth="1"/>
    <col min="6" max="16384" width="9.140625" style="9"/>
  </cols>
  <sheetData>
    <row r="1" spans="1:7">
      <c r="A1" s="6" t="s">
        <v>30</v>
      </c>
      <c r="B1" s="7" t="str">
        <f>'Info '!C2</f>
        <v>JSC Basisbank</v>
      </c>
      <c r="E1" s="8"/>
      <c r="F1" s="8"/>
    </row>
    <row r="2" spans="1:7" s="6" customFormat="1" ht="15.75" customHeight="1">
      <c r="A2" s="6" t="s">
        <v>31</v>
      </c>
      <c r="B2" s="460">
        <f>'1. key ratios '!B2</f>
        <v>46022</v>
      </c>
    </row>
    <row r="3" spans="1:7" s="6" customFormat="1" ht="15.75" customHeight="1">
      <c r="A3" s="72"/>
    </row>
    <row r="4" spans="1:7" s="6" customFormat="1" ht="15.75" customHeight="1" thickBot="1">
      <c r="A4" s="6" t="s">
        <v>47</v>
      </c>
      <c r="B4" s="125" t="s">
        <v>165</v>
      </c>
      <c r="D4" s="24" t="s">
        <v>35</v>
      </c>
    </row>
    <row r="5" spans="1:7" ht="25.5">
      <c r="A5" s="73" t="s">
        <v>6</v>
      </c>
      <c r="B5" s="142" t="s">
        <v>205</v>
      </c>
      <c r="C5" s="74" t="s">
        <v>624</v>
      </c>
      <c r="D5" s="75" t="s">
        <v>49</v>
      </c>
    </row>
    <row r="6" spans="1:7" ht="15">
      <c r="A6" s="301">
        <v>1</v>
      </c>
      <c r="B6" s="302" t="s">
        <v>525</v>
      </c>
      <c r="C6" s="493">
        <f>SUM(C7:C9)</f>
        <v>780887776.49979997</v>
      </c>
      <c r="D6" s="76"/>
      <c r="E6" s="77"/>
      <c r="G6" s="508"/>
    </row>
    <row r="7" spans="1:7" ht="15">
      <c r="A7" s="301">
        <v>1.1000000000000001</v>
      </c>
      <c r="B7" s="303" t="s">
        <v>526</v>
      </c>
      <c r="C7" s="494">
        <v>56541655.886700004</v>
      </c>
      <c r="D7" s="78"/>
      <c r="E7" s="77"/>
      <c r="G7" s="508"/>
    </row>
    <row r="8" spans="1:7" ht="15">
      <c r="A8" s="301">
        <v>1.2</v>
      </c>
      <c r="B8" s="303" t="s">
        <v>527</v>
      </c>
      <c r="C8" s="494">
        <v>447259944.39069998</v>
      </c>
      <c r="D8" s="78"/>
      <c r="E8" s="77"/>
      <c r="G8" s="508"/>
    </row>
    <row r="9" spans="1:7" ht="15">
      <c r="A9" s="301">
        <v>1.3</v>
      </c>
      <c r="B9" s="303" t="s">
        <v>528</v>
      </c>
      <c r="C9" s="494">
        <v>277086176.22240001</v>
      </c>
      <c r="D9" s="78"/>
      <c r="E9" s="77"/>
      <c r="G9" s="508"/>
    </row>
    <row r="10" spans="1:7" ht="15">
      <c r="A10" s="301">
        <v>2</v>
      </c>
      <c r="B10" s="304" t="s">
        <v>529</v>
      </c>
      <c r="C10" s="495">
        <v>0</v>
      </c>
      <c r="D10" s="78"/>
      <c r="E10" s="77"/>
      <c r="G10" s="508"/>
    </row>
    <row r="11" spans="1:7" ht="15">
      <c r="A11" s="301">
        <v>2.1</v>
      </c>
      <c r="B11" s="305" t="s">
        <v>530</v>
      </c>
      <c r="C11" s="496">
        <v>0</v>
      </c>
      <c r="D11" s="336"/>
      <c r="E11" s="79"/>
      <c r="G11" s="508"/>
    </row>
    <row r="12" spans="1:7" ht="15">
      <c r="A12" s="301">
        <v>3</v>
      </c>
      <c r="B12" s="306" t="s">
        <v>531</v>
      </c>
      <c r="C12" s="497">
        <v>0</v>
      </c>
      <c r="D12" s="336"/>
      <c r="E12" s="79"/>
      <c r="G12" s="508"/>
    </row>
    <row r="13" spans="1:7" ht="15">
      <c r="A13" s="301">
        <v>4</v>
      </c>
      <c r="B13" s="307" t="s">
        <v>532</v>
      </c>
      <c r="C13" s="497">
        <v>0</v>
      </c>
      <c r="D13" s="336"/>
      <c r="E13" s="79"/>
      <c r="G13" s="508"/>
    </row>
    <row r="14" spans="1:7" ht="15">
      <c r="A14" s="301">
        <v>5</v>
      </c>
      <c r="B14" s="308" t="s">
        <v>533</v>
      </c>
      <c r="C14" s="497">
        <f>SUM(C15:C17)</f>
        <v>240406233.77000001</v>
      </c>
      <c r="D14" s="336"/>
      <c r="E14" s="79"/>
      <c r="G14" s="508"/>
    </row>
    <row r="15" spans="1:7" ht="15">
      <c r="A15" s="301">
        <v>5.0999999999999996</v>
      </c>
      <c r="B15" s="309" t="s">
        <v>534</v>
      </c>
      <c r="C15" s="494">
        <v>0</v>
      </c>
      <c r="D15" s="336"/>
      <c r="E15" s="77"/>
      <c r="G15" s="508"/>
    </row>
    <row r="16" spans="1:7" ht="15">
      <c r="A16" s="301">
        <v>5.2</v>
      </c>
      <c r="B16" s="309" t="s">
        <v>535</v>
      </c>
      <c r="C16" s="494">
        <v>240406233.77000001</v>
      </c>
      <c r="D16" s="78"/>
      <c r="E16" s="77"/>
      <c r="G16" s="508"/>
    </row>
    <row r="17" spans="1:7" ht="15">
      <c r="A17" s="301">
        <v>5.3</v>
      </c>
      <c r="B17" s="310" t="s">
        <v>536</v>
      </c>
      <c r="C17" s="494"/>
      <c r="D17" s="78"/>
      <c r="E17" s="77"/>
      <c r="G17" s="508"/>
    </row>
    <row r="18" spans="1:7" ht="15">
      <c r="A18" s="301">
        <v>6</v>
      </c>
      <c r="B18" s="306" t="s">
        <v>537</v>
      </c>
      <c r="C18" s="495">
        <f>SUM(C19:C20)</f>
        <v>3590697772.7810006</v>
      </c>
      <c r="D18" s="78"/>
      <c r="E18" s="77"/>
      <c r="G18" s="508"/>
    </row>
    <row r="19" spans="1:7" ht="15">
      <c r="A19" s="301">
        <v>6.1</v>
      </c>
      <c r="B19" s="309" t="s">
        <v>535</v>
      </c>
      <c r="C19" s="496">
        <v>205564304.38100001</v>
      </c>
      <c r="D19" s="78"/>
      <c r="E19" s="77"/>
      <c r="G19" s="508"/>
    </row>
    <row r="20" spans="1:7" ht="15">
      <c r="A20" s="301">
        <v>6.2</v>
      </c>
      <c r="B20" s="310" t="s">
        <v>536</v>
      </c>
      <c r="C20" s="496">
        <v>3385133468.4000006</v>
      </c>
      <c r="D20" s="78"/>
      <c r="E20" s="77"/>
      <c r="G20" s="508"/>
    </row>
    <row r="21" spans="1:7" ht="15.75">
      <c r="A21" s="301">
        <v>7</v>
      </c>
      <c r="B21" s="304" t="s">
        <v>538</v>
      </c>
      <c r="C21" s="497">
        <v>27859354.66</v>
      </c>
      <c r="D21" s="392" t="s">
        <v>781</v>
      </c>
      <c r="E21" s="77"/>
      <c r="G21" s="508"/>
    </row>
    <row r="22" spans="1:7" ht="15">
      <c r="A22" s="301">
        <v>8</v>
      </c>
      <c r="B22" s="311" t="s">
        <v>539</v>
      </c>
      <c r="C22" s="495">
        <v>752889.05999999994</v>
      </c>
      <c r="D22" s="78"/>
      <c r="E22" s="77"/>
      <c r="G22" s="508"/>
    </row>
    <row r="23" spans="1:7" ht="15">
      <c r="A23" s="301">
        <v>9</v>
      </c>
      <c r="B23" s="307" t="s">
        <v>540</v>
      </c>
      <c r="C23" s="495">
        <f>SUM(C24:C25)</f>
        <v>144648681.10999998</v>
      </c>
      <c r="D23" s="337"/>
      <c r="E23" s="77"/>
      <c r="G23" s="508"/>
    </row>
    <row r="24" spans="1:7" ht="15">
      <c r="A24" s="301">
        <v>9.1</v>
      </c>
      <c r="B24" s="309" t="s">
        <v>541</v>
      </c>
      <c r="C24" s="498">
        <v>144648681.10999998</v>
      </c>
      <c r="D24" s="80"/>
      <c r="E24" s="77"/>
      <c r="G24" s="508"/>
    </row>
    <row r="25" spans="1:7" ht="15">
      <c r="A25" s="301">
        <v>9.1999999999999993</v>
      </c>
      <c r="B25" s="309" t="s">
        <v>542</v>
      </c>
      <c r="C25" s="499">
        <v>0</v>
      </c>
      <c r="D25" s="335"/>
      <c r="E25" s="81"/>
      <c r="G25" s="508"/>
    </row>
    <row r="26" spans="1:7" ht="15.75">
      <c r="A26" s="301">
        <v>10</v>
      </c>
      <c r="B26" s="307" t="s">
        <v>543</v>
      </c>
      <c r="C26" s="500">
        <f>SUM(C27:C28)</f>
        <v>16944677.02</v>
      </c>
      <c r="D26" s="392" t="s">
        <v>665</v>
      </c>
      <c r="E26" s="77"/>
      <c r="G26" s="508"/>
    </row>
    <row r="27" spans="1:7" ht="15">
      <c r="A27" s="301">
        <v>10.1</v>
      </c>
      <c r="B27" s="309" t="s">
        <v>544</v>
      </c>
      <c r="C27" s="494">
        <v>0</v>
      </c>
      <c r="D27" s="78"/>
      <c r="E27" s="77"/>
      <c r="G27" s="508"/>
    </row>
    <row r="28" spans="1:7" ht="15">
      <c r="A28" s="301">
        <v>10.199999999999999</v>
      </c>
      <c r="B28" s="309" t="s">
        <v>545</v>
      </c>
      <c r="C28" s="494">
        <v>16944677.02</v>
      </c>
      <c r="D28" s="78"/>
      <c r="E28" s="77"/>
      <c r="G28" s="508"/>
    </row>
    <row r="29" spans="1:7" ht="15">
      <c r="A29" s="301">
        <v>11</v>
      </c>
      <c r="B29" s="307" t="s">
        <v>546</v>
      </c>
      <c r="C29" s="495">
        <f>SUM(C30:C31)</f>
        <v>58241.19</v>
      </c>
      <c r="D29" s="78"/>
      <c r="E29" s="77"/>
      <c r="G29" s="508"/>
    </row>
    <row r="30" spans="1:7" ht="15">
      <c r="A30" s="301">
        <v>11.1</v>
      </c>
      <c r="B30" s="309" t="s">
        <v>547</v>
      </c>
      <c r="C30" s="494">
        <v>58241.19</v>
      </c>
      <c r="D30" s="78"/>
      <c r="E30" s="77"/>
      <c r="G30" s="508"/>
    </row>
    <row r="31" spans="1:7" ht="15">
      <c r="A31" s="301">
        <v>11.2</v>
      </c>
      <c r="B31" s="309" t="s">
        <v>548</v>
      </c>
      <c r="C31" s="494">
        <v>0</v>
      </c>
      <c r="D31" s="78"/>
      <c r="E31" s="77"/>
      <c r="G31" s="508"/>
    </row>
    <row r="32" spans="1:7" ht="15">
      <c r="A32" s="301">
        <v>13</v>
      </c>
      <c r="B32" s="307" t="s">
        <v>549</v>
      </c>
      <c r="C32" s="495">
        <v>69250959.600000024</v>
      </c>
      <c r="D32" s="78"/>
      <c r="E32" s="77"/>
      <c r="G32" s="508"/>
    </row>
    <row r="33" spans="1:7" ht="15">
      <c r="A33" s="301">
        <v>13.1</v>
      </c>
      <c r="B33" s="312" t="s">
        <v>550</v>
      </c>
      <c r="C33" s="494">
        <v>54025526.420000002</v>
      </c>
      <c r="D33" s="78"/>
      <c r="E33" s="77"/>
      <c r="G33" s="508"/>
    </row>
    <row r="34" spans="1:7" ht="15">
      <c r="A34" s="301">
        <v>13.2</v>
      </c>
      <c r="B34" s="312" t="s">
        <v>551</v>
      </c>
      <c r="C34" s="498">
        <v>0</v>
      </c>
      <c r="D34" s="80"/>
      <c r="E34" s="77"/>
      <c r="G34" s="508"/>
    </row>
    <row r="35" spans="1:7" ht="15">
      <c r="A35" s="301">
        <v>14</v>
      </c>
      <c r="B35" s="313" t="s">
        <v>552</v>
      </c>
      <c r="C35" s="501">
        <f>SUM(C6,C10,C12,C13,C14,C18,C21,C22,C23,C26,C29,C32)</f>
        <v>4871506585.6908007</v>
      </c>
      <c r="D35" s="80"/>
      <c r="E35" s="77"/>
      <c r="G35" s="508"/>
    </row>
    <row r="36" spans="1:7" ht="15">
      <c r="A36" s="301"/>
      <c r="B36" s="314" t="s">
        <v>553</v>
      </c>
      <c r="C36" s="502"/>
      <c r="D36" s="82"/>
      <c r="E36" s="77"/>
      <c r="G36" s="508"/>
    </row>
    <row r="37" spans="1:7" ht="15">
      <c r="A37" s="301">
        <v>15</v>
      </c>
      <c r="B37" s="315" t="s">
        <v>554</v>
      </c>
      <c r="C37" s="499">
        <v>772316.16999999993</v>
      </c>
      <c r="D37" s="335"/>
      <c r="E37" s="81"/>
      <c r="G37" s="508"/>
    </row>
    <row r="38" spans="1:7" ht="15">
      <c r="A38" s="316">
        <v>15.1</v>
      </c>
      <c r="B38" s="317" t="s">
        <v>530</v>
      </c>
      <c r="C38" s="494">
        <v>772316.16999999993</v>
      </c>
      <c r="D38" s="78"/>
      <c r="E38" s="77"/>
      <c r="G38" s="508"/>
    </row>
    <row r="39" spans="1:7" ht="15">
      <c r="A39" s="316">
        <v>16</v>
      </c>
      <c r="B39" s="304" t="s">
        <v>555</v>
      </c>
      <c r="C39" s="495">
        <v>0</v>
      </c>
      <c r="D39" s="78"/>
      <c r="E39" s="77"/>
      <c r="G39" s="508"/>
    </row>
    <row r="40" spans="1:7" ht="15">
      <c r="A40" s="316">
        <v>17</v>
      </c>
      <c r="B40" s="304" t="s">
        <v>556</v>
      </c>
      <c r="C40" s="495">
        <f>SUM(C41:C44)</f>
        <v>3932507884.2699995</v>
      </c>
      <c r="D40" s="78"/>
      <c r="E40" s="77"/>
      <c r="G40" s="508"/>
    </row>
    <row r="41" spans="1:7" ht="15">
      <c r="A41" s="316">
        <v>17.100000000000001</v>
      </c>
      <c r="B41" s="318" t="s">
        <v>557</v>
      </c>
      <c r="C41" s="494">
        <v>3460024939.6999998</v>
      </c>
      <c r="D41" s="78"/>
      <c r="E41" s="77"/>
      <c r="G41" s="508"/>
    </row>
    <row r="42" spans="1:7" ht="15">
      <c r="A42" s="316">
        <v>17.2</v>
      </c>
      <c r="B42" s="319" t="s">
        <v>558</v>
      </c>
      <c r="C42" s="498">
        <v>405197967.12</v>
      </c>
      <c r="D42" s="78"/>
      <c r="E42" s="77"/>
      <c r="G42" s="508"/>
    </row>
    <row r="43" spans="1:7" ht="15">
      <c r="A43" s="316">
        <v>17.3</v>
      </c>
      <c r="B43" s="326" t="s">
        <v>559</v>
      </c>
      <c r="C43" s="503">
        <v>55405810.580000006</v>
      </c>
      <c r="D43" s="80"/>
      <c r="E43" s="77"/>
      <c r="G43" s="508"/>
    </row>
    <row r="44" spans="1:7" ht="15">
      <c r="A44" s="316">
        <v>17.399999999999999</v>
      </c>
      <c r="B44" s="327" t="s">
        <v>560</v>
      </c>
      <c r="C44" s="503">
        <v>11879166.869999999</v>
      </c>
      <c r="D44" s="328"/>
      <c r="E44" s="77"/>
      <c r="G44" s="508"/>
    </row>
    <row r="45" spans="1:7" ht="15">
      <c r="A45" s="316">
        <v>18</v>
      </c>
      <c r="B45" s="324" t="s">
        <v>561</v>
      </c>
      <c r="C45" s="504">
        <v>3082876.67</v>
      </c>
      <c r="D45" s="334"/>
      <c r="E45" s="81"/>
      <c r="G45" s="508"/>
    </row>
    <row r="46" spans="1:7" ht="15.75">
      <c r="A46" s="316">
        <v>19</v>
      </c>
      <c r="B46" s="324" t="s">
        <v>562</v>
      </c>
      <c r="C46" s="505">
        <f>SUM(C47:C48)</f>
        <v>6255226.4900000002</v>
      </c>
      <c r="D46" s="329"/>
      <c r="G46" s="508"/>
    </row>
    <row r="47" spans="1:7" ht="15.75">
      <c r="A47" s="316">
        <v>19.100000000000001</v>
      </c>
      <c r="B47" s="330" t="s">
        <v>563</v>
      </c>
      <c r="C47" s="506">
        <v>6158787.3200000003</v>
      </c>
      <c r="D47" s="329"/>
      <c r="G47" s="508"/>
    </row>
    <row r="48" spans="1:7" ht="15.75">
      <c r="A48" s="316">
        <v>19.2</v>
      </c>
      <c r="B48" s="330" t="s">
        <v>564</v>
      </c>
      <c r="C48" s="506">
        <v>96439.17</v>
      </c>
      <c r="D48" s="329"/>
      <c r="G48" s="508"/>
    </row>
    <row r="49" spans="1:7" ht="15.75">
      <c r="A49" s="316">
        <v>20</v>
      </c>
      <c r="B49" s="320" t="s">
        <v>565</v>
      </c>
      <c r="C49" s="505">
        <v>210654098.30000001</v>
      </c>
      <c r="D49" s="392" t="s">
        <v>782</v>
      </c>
      <c r="G49" s="508"/>
    </row>
    <row r="50" spans="1:7" ht="15.75">
      <c r="A50" s="316">
        <v>21</v>
      </c>
      <c r="B50" s="331" t="s">
        <v>566</v>
      </c>
      <c r="C50" s="505">
        <v>31216593.660000004</v>
      </c>
      <c r="D50" s="329"/>
      <c r="G50" s="508"/>
    </row>
    <row r="51" spans="1:7" ht="15.75">
      <c r="A51" s="316">
        <v>21.1</v>
      </c>
      <c r="B51" s="319" t="s">
        <v>567</v>
      </c>
      <c r="C51" s="506">
        <v>0</v>
      </c>
      <c r="D51" s="329"/>
      <c r="G51" s="508"/>
    </row>
    <row r="52" spans="1:7" ht="15.75">
      <c r="A52" s="316">
        <v>22</v>
      </c>
      <c r="B52" s="321" t="s">
        <v>568</v>
      </c>
      <c r="C52" s="505">
        <f>SUM(C37,C39,C40,C45,C46,C49,C50)</f>
        <v>4184488995.5599995</v>
      </c>
      <c r="D52" s="329"/>
      <c r="G52" s="508"/>
    </row>
    <row r="53" spans="1:7" ht="15.75">
      <c r="A53" s="316"/>
      <c r="B53" s="322" t="s">
        <v>569</v>
      </c>
      <c r="C53" s="507"/>
      <c r="D53" s="329"/>
      <c r="G53" s="508"/>
    </row>
    <row r="54" spans="1:7" ht="15.75">
      <c r="A54" s="316">
        <v>23</v>
      </c>
      <c r="B54" s="320" t="s">
        <v>570</v>
      </c>
      <c r="C54" s="504">
        <v>18251557</v>
      </c>
      <c r="D54" s="392" t="s">
        <v>783</v>
      </c>
      <c r="G54" s="508"/>
    </row>
    <row r="55" spans="1:7" ht="15">
      <c r="A55" s="316">
        <v>24</v>
      </c>
      <c r="B55" s="320" t="s">
        <v>571</v>
      </c>
      <c r="C55" s="504">
        <v>0</v>
      </c>
      <c r="D55" s="329"/>
      <c r="G55" s="508"/>
    </row>
    <row r="56" spans="1:7" ht="15.75">
      <c r="A56" s="316">
        <v>25</v>
      </c>
      <c r="B56" s="324" t="s">
        <v>572</v>
      </c>
      <c r="C56" s="504">
        <v>131442316.56999999</v>
      </c>
      <c r="D56" s="392" t="s">
        <v>784</v>
      </c>
      <c r="G56" s="508"/>
    </row>
    <row r="57" spans="1:7" ht="15">
      <c r="A57" s="316">
        <v>26</v>
      </c>
      <c r="B57" s="324" t="s">
        <v>573</v>
      </c>
      <c r="C57" s="504">
        <v>0</v>
      </c>
      <c r="D57" s="329"/>
      <c r="G57" s="508"/>
    </row>
    <row r="58" spans="1:7" ht="15">
      <c r="A58" s="316">
        <v>27</v>
      </c>
      <c r="B58" s="324" t="s">
        <v>574</v>
      </c>
      <c r="C58" s="504">
        <f>SUM(C59:C60)</f>
        <v>0</v>
      </c>
      <c r="D58" s="329"/>
      <c r="G58" s="508"/>
    </row>
    <row r="59" spans="1:7" ht="15">
      <c r="A59" s="316">
        <v>27.1</v>
      </c>
      <c r="B59" s="327" t="s">
        <v>575</v>
      </c>
      <c r="C59" s="503">
        <v>0</v>
      </c>
      <c r="D59" s="329"/>
      <c r="G59" s="508"/>
    </row>
    <row r="60" spans="1:7" ht="15">
      <c r="A60" s="316">
        <v>27.2</v>
      </c>
      <c r="B60" s="327" t="s">
        <v>576</v>
      </c>
      <c r="C60" s="503">
        <v>0</v>
      </c>
      <c r="D60" s="329"/>
      <c r="G60" s="508"/>
    </row>
    <row r="61" spans="1:7" ht="15">
      <c r="A61" s="316">
        <v>28</v>
      </c>
      <c r="B61" s="323" t="s">
        <v>577</v>
      </c>
      <c r="C61" s="504">
        <v>0</v>
      </c>
      <c r="D61" s="329"/>
      <c r="G61" s="508"/>
    </row>
    <row r="62" spans="1:7" ht="15.75">
      <c r="A62" s="316">
        <v>29</v>
      </c>
      <c r="B62" s="324" t="s">
        <v>578</v>
      </c>
      <c r="C62" s="504">
        <f>SUM(C63:C65)</f>
        <v>14435895.879999999</v>
      </c>
      <c r="D62" s="392" t="s">
        <v>785</v>
      </c>
      <c r="G62" s="508"/>
    </row>
    <row r="63" spans="1:7" ht="15">
      <c r="A63" s="316">
        <v>29.1</v>
      </c>
      <c r="B63" s="332" t="s">
        <v>579</v>
      </c>
      <c r="C63" s="503">
        <v>14362002.669999998</v>
      </c>
      <c r="D63" s="329"/>
      <c r="G63" s="508"/>
    </row>
    <row r="64" spans="1:7" ht="15">
      <c r="A64" s="316">
        <v>29.2</v>
      </c>
      <c r="B64" s="330" t="s">
        <v>580</v>
      </c>
      <c r="C64" s="503">
        <v>0</v>
      </c>
      <c r="D64" s="329"/>
      <c r="G64" s="508"/>
    </row>
    <row r="65" spans="1:7" ht="15">
      <c r="A65" s="316">
        <v>29.3</v>
      </c>
      <c r="B65" s="330" t="s">
        <v>581</v>
      </c>
      <c r="C65" s="503">
        <v>73893.209999999963</v>
      </c>
      <c r="D65" s="329"/>
      <c r="G65" s="508"/>
    </row>
    <row r="66" spans="1:7" ht="15.75">
      <c r="A66" s="316">
        <v>30</v>
      </c>
      <c r="B66" s="324" t="s">
        <v>582</v>
      </c>
      <c r="C66" s="504">
        <v>522887820.93000001</v>
      </c>
      <c r="D66" s="392" t="s">
        <v>786</v>
      </c>
      <c r="G66" s="508"/>
    </row>
    <row r="67" spans="1:7" ht="15">
      <c r="A67" s="316">
        <v>31</v>
      </c>
      <c r="B67" s="333" t="s">
        <v>583</v>
      </c>
      <c r="C67" s="504">
        <f>SUM(C54,C55,C56,C57,C58,C61,C62,C66)</f>
        <v>687017590.38</v>
      </c>
      <c r="D67" s="329"/>
      <c r="G67" s="508"/>
    </row>
    <row r="68" spans="1:7" ht="15">
      <c r="A68" s="316">
        <v>32</v>
      </c>
      <c r="B68" s="324" t="s">
        <v>584</v>
      </c>
      <c r="C68" s="504">
        <f>SUM(C52,C67)</f>
        <v>4871506585.9399996</v>
      </c>
      <c r="D68" s="329"/>
      <c r="G68" s="508"/>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36" sqref="E36"/>
    </sheetView>
  </sheetViews>
  <sheetFormatPr defaultColWidth="9.140625" defaultRowHeight="12.75"/>
  <cols>
    <col min="1" max="1" width="10.5703125" style="8" bestFit="1" customWidth="1"/>
    <col min="2" max="2" width="95" style="8" customWidth="1"/>
    <col min="3" max="3" width="16.28515625" style="8" bestFit="1" customWidth="1"/>
    <col min="4" max="4" width="16.5703125" style="8" bestFit="1" customWidth="1"/>
    <col min="5" max="5" width="16.28515625" style="8" bestFit="1" customWidth="1"/>
    <col min="6" max="6" width="16.5703125" style="8" bestFit="1" customWidth="1"/>
    <col min="7" max="7" width="16.28515625" style="8" bestFit="1" customWidth="1"/>
    <col min="8" max="8" width="13.85546875" style="8" bestFit="1" customWidth="1"/>
    <col min="9" max="9" width="15.140625" style="8" bestFit="1" customWidth="1"/>
    <col min="10" max="10" width="13.28515625" style="8" bestFit="1" customWidth="1"/>
    <col min="11" max="11" width="16.28515625" style="8" bestFit="1" customWidth="1"/>
    <col min="12" max="12" width="13.85546875" style="23" bestFit="1" customWidth="1"/>
    <col min="13" max="13" width="17.85546875" style="23" bestFit="1" customWidth="1"/>
    <col min="14" max="14" width="16.28515625" style="23" bestFit="1" customWidth="1"/>
    <col min="15" max="15" width="15.140625" style="23" bestFit="1" customWidth="1"/>
    <col min="16" max="16" width="13.140625" style="23" bestFit="1" customWidth="1"/>
    <col min="17" max="17" width="14.85546875" style="23" customWidth="1"/>
    <col min="18" max="18" width="13.140625" style="23" bestFit="1" customWidth="1"/>
    <col min="19" max="19" width="34.85546875" style="23" customWidth="1"/>
    <col min="20" max="16384" width="9.140625" style="23"/>
  </cols>
  <sheetData>
    <row r="1" spans="1:19">
      <c r="A1" s="6" t="s">
        <v>30</v>
      </c>
      <c r="B1" s="7" t="str">
        <f>'Info '!C2</f>
        <v>JSC Basisbank</v>
      </c>
    </row>
    <row r="2" spans="1:19">
      <c r="A2" s="6" t="s">
        <v>31</v>
      </c>
      <c r="B2" s="460">
        <f>'1. key ratios '!B2</f>
        <v>46022</v>
      </c>
    </row>
    <row r="4" spans="1:19" ht="26.25" thickBot="1">
      <c r="A4" s="8" t="s">
        <v>146</v>
      </c>
      <c r="B4" s="158" t="s">
        <v>238</v>
      </c>
    </row>
    <row r="5" spans="1:19" s="149" customFormat="1">
      <c r="A5" s="144"/>
      <c r="B5" s="145"/>
      <c r="C5" s="146" t="s">
        <v>0</v>
      </c>
      <c r="D5" s="146" t="s">
        <v>1</v>
      </c>
      <c r="E5" s="146" t="s">
        <v>2</v>
      </c>
      <c r="F5" s="146" t="s">
        <v>3</v>
      </c>
      <c r="G5" s="146" t="s">
        <v>4</v>
      </c>
      <c r="H5" s="146" t="s">
        <v>5</v>
      </c>
      <c r="I5" s="146" t="s">
        <v>8</v>
      </c>
      <c r="J5" s="146" t="s">
        <v>9</v>
      </c>
      <c r="K5" s="146" t="s">
        <v>10</v>
      </c>
      <c r="L5" s="146" t="s">
        <v>11</v>
      </c>
      <c r="M5" s="146" t="s">
        <v>12</v>
      </c>
      <c r="N5" s="146" t="s">
        <v>13</v>
      </c>
      <c r="O5" s="146" t="s">
        <v>222</v>
      </c>
      <c r="P5" s="146" t="s">
        <v>223</v>
      </c>
      <c r="Q5" s="146" t="s">
        <v>224</v>
      </c>
      <c r="R5" s="147" t="s">
        <v>225</v>
      </c>
      <c r="S5" s="148" t="s">
        <v>226</v>
      </c>
    </row>
    <row r="6" spans="1:19" s="149" customFormat="1" ht="99" customHeight="1">
      <c r="A6" s="150"/>
      <c r="B6" s="739" t="s">
        <v>227</v>
      </c>
      <c r="C6" s="740">
        <v>0</v>
      </c>
      <c r="D6" s="741"/>
      <c r="E6" s="740">
        <v>0.2</v>
      </c>
      <c r="F6" s="741"/>
      <c r="G6" s="740">
        <v>0.35</v>
      </c>
      <c r="H6" s="741"/>
      <c r="I6" s="740">
        <v>0.5</v>
      </c>
      <c r="J6" s="741"/>
      <c r="K6" s="740">
        <v>0.75</v>
      </c>
      <c r="L6" s="741"/>
      <c r="M6" s="740">
        <v>1</v>
      </c>
      <c r="N6" s="741"/>
      <c r="O6" s="740">
        <v>1.5</v>
      </c>
      <c r="P6" s="741"/>
      <c r="Q6" s="740">
        <v>2.5</v>
      </c>
      <c r="R6" s="741"/>
      <c r="S6" s="742" t="s">
        <v>145</v>
      </c>
    </row>
    <row r="7" spans="1:19" s="149" customFormat="1" ht="30.75" customHeight="1">
      <c r="A7" s="150"/>
      <c r="B7" s="579"/>
      <c r="C7" s="743" t="s">
        <v>148</v>
      </c>
      <c r="D7" s="743" t="s">
        <v>147</v>
      </c>
      <c r="E7" s="743" t="s">
        <v>148</v>
      </c>
      <c r="F7" s="743" t="s">
        <v>147</v>
      </c>
      <c r="G7" s="743" t="s">
        <v>148</v>
      </c>
      <c r="H7" s="743" t="s">
        <v>147</v>
      </c>
      <c r="I7" s="743" t="s">
        <v>148</v>
      </c>
      <c r="J7" s="743" t="s">
        <v>147</v>
      </c>
      <c r="K7" s="743" t="s">
        <v>148</v>
      </c>
      <c r="L7" s="743" t="s">
        <v>147</v>
      </c>
      <c r="M7" s="743" t="s">
        <v>148</v>
      </c>
      <c r="N7" s="743" t="s">
        <v>147</v>
      </c>
      <c r="O7" s="743" t="s">
        <v>148</v>
      </c>
      <c r="P7" s="743" t="s">
        <v>147</v>
      </c>
      <c r="Q7" s="743" t="s">
        <v>148</v>
      </c>
      <c r="R7" s="743" t="s">
        <v>147</v>
      </c>
      <c r="S7" s="577"/>
    </row>
    <row r="8" spans="1:19">
      <c r="A8" s="744">
        <v>1</v>
      </c>
      <c r="B8" s="745" t="s">
        <v>51</v>
      </c>
      <c r="C8" s="746">
        <v>469045571.44490004</v>
      </c>
      <c r="D8" s="746">
        <v>0</v>
      </c>
      <c r="E8" s="746">
        <v>0</v>
      </c>
      <c r="F8" s="746">
        <v>0</v>
      </c>
      <c r="G8" s="746">
        <v>0</v>
      </c>
      <c r="H8" s="746">
        <v>0</v>
      </c>
      <c r="I8" s="746">
        <v>0</v>
      </c>
      <c r="J8" s="746">
        <v>0</v>
      </c>
      <c r="K8" s="746">
        <v>0</v>
      </c>
      <c r="L8" s="746">
        <v>0</v>
      </c>
      <c r="M8" s="746">
        <v>337981333.29270005</v>
      </c>
      <c r="N8" s="746">
        <v>0</v>
      </c>
      <c r="O8" s="746">
        <v>0</v>
      </c>
      <c r="P8" s="746">
        <v>0</v>
      </c>
      <c r="Q8" s="746">
        <v>0</v>
      </c>
      <c r="R8" s="746">
        <v>0</v>
      </c>
      <c r="S8" s="747">
        <v>337981333.29270005</v>
      </c>
    </row>
    <row r="9" spans="1:19">
      <c r="A9" s="744">
        <v>2</v>
      </c>
      <c r="B9" s="745" t="s">
        <v>52</v>
      </c>
      <c r="C9" s="746">
        <v>0</v>
      </c>
      <c r="D9" s="746">
        <v>0</v>
      </c>
      <c r="E9" s="746">
        <v>0</v>
      </c>
      <c r="F9" s="746">
        <v>0</v>
      </c>
      <c r="G9" s="746">
        <v>0</v>
      </c>
      <c r="H9" s="746">
        <v>0</v>
      </c>
      <c r="I9" s="746">
        <v>0</v>
      </c>
      <c r="J9" s="746">
        <v>0</v>
      </c>
      <c r="K9" s="746">
        <v>0</v>
      </c>
      <c r="L9" s="746">
        <v>0</v>
      </c>
      <c r="M9" s="746">
        <v>0</v>
      </c>
      <c r="N9" s="746">
        <v>0</v>
      </c>
      <c r="O9" s="746">
        <v>0</v>
      </c>
      <c r="P9" s="746">
        <v>0</v>
      </c>
      <c r="Q9" s="746">
        <v>0</v>
      </c>
      <c r="R9" s="746">
        <v>0</v>
      </c>
      <c r="S9" s="747">
        <v>0</v>
      </c>
    </row>
    <row r="10" spans="1:19">
      <c r="A10" s="744">
        <v>3</v>
      </c>
      <c r="B10" s="745" t="s">
        <v>152</v>
      </c>
      <c r="C10" s="746">
        <v>0</v>
      </c>
      <c r="D10" s="746">
        <v>0</v>
      </c>
      <c r="E10" s="746">
        <v>0</v>
      </c>
      <c r="F10" s="746">
        <v>0</v>
      </c>
      <c r="G10" s="746">
        <v>0</v>
      </c>
      <c r="H10" s="746">
        <v>0</v>
      </c>
      <c r="I10" s="746">
        <v>0</v>
      </c>
      <c r="J10" s="746">
        <v>0</v>
      </c>
      <c r="K10" s="746">
        <v>0</v>
      </c>
      <c r="L10" s="746">
        <v>0</v>
      </c>
      <c r="M10" s="746">
        <v>1002536.8236</v>
      </c>
      <c r="N10" s="746">
        <v>0</v>
      </c>
      <c r="O10" s="746">
        <v>0</v>
      </c>
      <c r="P10" s="746">
        <v>0</v>
      </c>
      <c r="Q10" s="746">
        <v>0</v>
      </c>
      <c r="R10" s="746">
        <v>0</v>
      </c>
      <c r="S10" s="747">
        <v>1002536.8236</v>
      </c>
    </row>
    <row r="11" spans="1:19">
      <c r="A11" s="744">
        <v>4</v>
      </c>
      <c r="B11" s="745" t="s">
        <v>53</v>
      </c>
      <c r="C11" s="746">
        <v>1799186.1169999999</v>
      </c>
      <c r="D11" s="746">
        <v>0</v>
      </c>
      <c r="E11" s="746">
        <v>0</v>
      </c>
      <c r="F11" s="746">
        <v>0</v>
      </c>
      <c r="G11" s="746">
        <v>0</v>
      </c>
      <c r="H11" s="746">
        <v>0</v>
      </c>
      <c r="I11" s="746">
        <v>0</v>
      </c>
      <c r="J11" s="746">
        <v>0</v>
      </c>
      <c r="K11" s="746">
        <v>0</v>
      </c>
      <c r="L11" s="746">
        <v>0</v>
      </c>
      <c r="M11" s="746">
        <v>0</v>
      </c>
      <c r="N11" s="746">
        <v>0</v>
      </c>
      <c r="O11" s="746">
        <v>0</v>
      </c>
      <c r="P11" s="746">
        <v>0</v>
      </c>
      <c r="Q11" s="746">
        <v>0</v>
      </c>
      <c r="R11" s="746">
        <v>0</v>
      </c>
      <c r="S11" s="747">
        <v>0</v>
      </c>
    </row>
    <row r="12" spans="1:19">
      <c r="A12" s="744">
        <v>5</v>
      </c>
      <c r="B12" s="745" t="s">
        <v>54</v>
      </c>
      <c r="C12" s="746">
        <v>0</v>
      </c>
      <c r="D12" s="746">
        <v>0</v>
      </c>
      <c r="E12" s="746">
        <v>0</v>
      </c>
      <c r="F12" s="746">
        <v>0</v>
      </c>
      <c r="G12" s="746">
        <v>0</v>
      </c>
      <c r="H12" s="746">
        <v>0</v>
      </c>
      <c r="I12" s="746">
        <v>0</v>
      </c>
      <c r="J12" s="746">
        <v>0</v>
      </c>
      <c r="K12" s="746">
        <v>0</v>
      </c>
      <c r="L12" s="746">
        <v>0</v>
      </c>
      <c r="M12" s="746">
        <v>0</v>
      </c>
      <c r="N12" s="746">
        <v>0</v>
      </c>
      <c r="O12" s="746">
        <v>0</v>
      </c>
      <c r="P12" s="746">
        <v>0</v>
      </c>
      <c r="Q12" s="746">
        <v>0</v>
      </c>
      <c r="R12" s="746">
        <v>0</v>
      </c>
      <c r="S12" s="747">
        <v>0</v>
      </c>
    </row>
    <row r="13" spans="1:19">
      <c r="A13" s="744">
        <v>6</v>
      </c>
      <c r="B13" s="745" t="s">
        <v>55</v>
      </c>
      <c r="C13" s="746">
        <v>0</v>
      </c>
      <c r="D13" s="746">
        <v>0</v>
      </c>
      <c r="E13" s="746">
        <v>362662884.00830001</v>
      </c>
      <c r="F13" s="746">
        <v>0</v>
      </c>
      <c r="G13" s="746">
        <v>0</v>
      </c>
      <c r="H13" s="746">
        <v>0</v>
      </c>
      <c r="I13" s="746">
        <v>13274854.118100001</v>
      </c>
      <c r="J13" s="746">
        <v>0</v>
      </c>
      <c r="K13" s="746">
        <v>0</v>
      </c>
      <c r="L13" s="746">
        <v>0</v>
      </c>
      <c r="M13" s="746">
        <v>11719641.014599999</v>
      </c>
      <c r="N13" s="746">
        <v>0</v>
      </c>
      <c r="O13" s="746">
        <v>292306.26179999998</v>
      </c>
      <c r="P13" s="746">
        <v>0</v>
      </c>
      <c r="Q13" s="746">
        <v>0</v>
      </c>
      <c r="R13" s="746">
        <v>0</v>
      </c>
      <c r="S13" s="747">
        <v>91328104.26800999</v>
      </c>
    </row>
    <row r="14" spans="1:19">
      <c r="A14" s="744">
        <v>7</v>
      </c>
      <c r="B14" s="745" t="s">
        <v>56</v>
      </c>
      <c r="C14" s="746">
        <v>0</v>
      </c>
      <c r="D14" s="746">
        <v>0</v>
      </c>
      <c r="E14" s="746">
        <v>0</v>
      </c>
      <c r="F14" s="746">
        <v>0</v>
      </c>
      <c r="G14" s="746">
        <v>0</v>
      </c>
      <c r="H14" s="746">
        <v>0</v>
      </c>
      <c r="I14" s="746">
        <v>0</v>
      </c>
      <c r="J14" s="746">
        <v>0</v>
      </c>
      <c r="K14" s="746">
        <v>0</v>
      </c>
      <c r="L14" s="746">
        <v>0</v>
      </c>
      <c r="M14" s="746">
        <v>2036660446.8789508</v>
      </c>
      <c r="N14" s="746">
        <v>311067847.00727016</v>
      </c>
      <c r="O14" s="746">
        <v>0</v>
      </c>
      <c r="P14" s="746">
        <v>0</v>
      </c>
      <c r="Q14" s="746">
        <v>0</v>
      </c>
      <c r="R14" s="746">
        <v>0</v>
      </c>
      <c r="S14" s="747">
        <v>2347728293.8862209</v>
      </c>
    </row>
    <row r="15" spans="1:19">
      <c r="A15" s="744">
        <v>8</v>
      </c>
      <c r="B15" s="745" t="s">
        <v>57</v>
      </c>
      <c r="C15" s="746">
        <v>0</v>
      </c>
      <c r="D15" s="746">
        <v>0</v>
      </c>
      <c r="E15" s="746">
        <v>0</v>
      </c>
      <c r="F15" s="746">
        <v>0</v>
      </c>
      <c r="G15" s="746">
        <v>0</v>
      </c>
      <c r="H15" s="746">
        <v>0</v>
      </c>
      <c r="I15" s="746">
        <v>0</v>
      </c>
      <c r="J15" s="746">
        <v>0</v>
      </c>
      <c r="K15" s="746">
        <v>312567930.41774666</v>
      </c>
      <c r="L15" s="746">
        <v>6390311.497350012</v>
      </c>
      <c r="M15" s="746">
        <v>0</v>
      </c>
      <c r="N15" s="746">
        <v>0</v>
      </c>
      <c r="O15" s="746">
        <v>0</v>
      </c>
      <c r="P15" s="746">
        <v>0</v>
      </c>
      <c r="Q15" s="746">
        <v>0</v>
      </c>
      <c r="R15" s="746">
        <v>0</v>
      </c>
      <c r="S15" s="747">
        <v>239218681.43632251</v>
      </c>
    </row>
    <row r="16" spans="1:19">
      <c r="A16" s="744">
        <v>9</v>
      </c>
      <c r="B16" s="745" t="s">
        <v>58</v>
      </c>
      <c r="C16" s="746">
        <v>0</v>
      </c>
      <c r="D16" s="746">
        <v>0</v>
      </c>
      <c r="E16" s="746">
        <v>0</v>
      </c>
      <c r="F16" s="746">
        <v>0</v>
      </c>
      <c r="G16" s="746">
        <v>508984806.77135235</v>
      </c>
      <c r="H16" s="746">
        <v>2898792.7556200009</v>
      </c>
      <c r="I16" s="746">
        <v>0</v>
      </c>
      <c r="J16" s="746">
        <v>0</v>
      </c>
      <c r="K16" s="746">
        <v>0</v>
      </c>
      <c r="L16" s="746">
        <v>0</v>
      </c>
      <c r="M16" s="746">
        <v>0</v>
      </c>
      <c r="N16" s="746">
        <v>0</v>
      </c>
      <c r="O16" s="746">
        <v>0</v>
      </c>
      <c r="P16" s="746">
        <v>0</v>
      </c>
      <c r="Q16" s="746">
        <v>0</v>
      </c>
      <c r="R16" s="746">
        <v>0</v>
      </c>
      <c r="S16" s="747">
        <v>179159259.83444032</v>
      </c>
    </row>
    <row r="17" spans="1:19">
      <c r="A17" s="744">
        <v>10</v>
      </c>
      <c r="B17" s="745" t="s">
        <v>59</v>
      </c>
      <c r="C17" s="746">
        <v>0</v>
      </c>
      <c r="D17" s="746">
        <v>0</v>
      </c>
      <c r="E17" s="746">
        <v>0</v>
      </c>
      <c r="F17" s="746">
        <v>0</v>
      </c>
      <c r="G17" s="746">
        <v>0</v>
      </c>
      <c r="H17" s="746">
        <v>0</v>
      </c>
      <c r="I17" s="746">
        <v>3035223.0714452714</v>
      </c>
      <c r="J17" s="746">
        <v>0</v>
      </c>
      <c r="K17" s="746">
        <v>0</v>
      </c>
      <c r="L17" s="746">
        <v>0</v>
      </c>
      <c r="M17" s="746">
        <v>9031226.8373223338</v>
      </c>
      <c r="N17" s="746">
        <v>265.09500000000003</v>
      </c>
      <c r="O17" s="746">
        <v>33273972.495206334</v>
      </c>
      <c r="P17" s="746">
        <v>513568.27478999982</v>
      </c>
      <c r="Q17" s="746">
        <v>0</v>
      </c>
      <c r="R17" s="746">
        <v>0</v>
      </c>
      <c r="S17" s="747">
        <v>61230414.623039469</v>
      </c>
    </row>
    <row r="18" spans="1:19">
      <c r="A18" s="744">
        <v>11</v>
      </c>
      <c r="B18" s="745" t="s">
        <v>60</v>
      </c>
      <c r="C18" s="746">
        <v>0</v>
      </c>
      <c r="D18" s="746">
        <v>0</v>
      </c>
      <c r="E18" s="746">
        <v>0</v>
      </c>
      <c r="F18" s="746">
        <v>0</v>
      </c>
      <c r="G18" s="746">
        <v>0</v>
      </c>
      <c r="H18" s="746">
        <v>0</v>
      </c>
      <c r="I18" s="746">
        <v>0</v>
      </c>
      <c r="J18" s="746">
        <v>0</v>
      </c>
      <c r="K18" s="746">
        <v>0</v>
      </c>
      <c r="L18" s="746">
        <v>0</v>
      </c>
      <c r="M18" s="746">
        <v>0</v>
      </c>
      <c r="N18" s="746">
        <v>0</v>
      </c>
      <c r="O18" s="746">
        <v>0</v>
      </c>
      <c r="P18" s="746">
        <v>0</v>
      </c>
      <c r="Q18" s="746">
        <v>985555.46</v>
      </c>
      <c r="R18" s="746">
        <v>0</v>
      </c>
      <c r="S18" s="747">
        <v>2463888.65</v>
      </c>
    </row>
    <row r="19" spans="1:19">
      <c r="A19" s="744">
        <v>12</v>
      </c>
      <c r="B19" s="745" t="s">
        <v>61</v>
      </c>
      <c r="C19" s="746">
        <v>0</v>
      </c>
      <c r="D19" s="746">
        <v>0</v>
      </c>
      <c r="E19" s="746">
        <v>0</v>
      </c>
      <c r="F19" s="746">
        <v>0</v>
      </c>
      <c r="G19" s="746">
        <v>0</v>
      </c>
      <c r="H19" s="746">
        <v>0</v>
      </c>
      <c r="I19" s="746">
        <v>0</v>
      </c>
      <c r="J19" s="746">
        <v>0</v>
      </c>
      <c r="K19" s="746">
        <v>0</v>
      </c>
      <c r="L19" s="746">
        <v>0</v>
      </c>
      <c r="M19" s="746">
        <v>15630911.50507779</v>
      </c>
      <c r="N19" s="746">
        <v>75612389.205799952</v>
      </c>
      <c r="O19" s="746">
        <v>0</v>
      </c>
      <c r="P19" s="746">
        <v>0</v>
      </c>
      <c r="Q19" s="746">
        <v>0</v>
      </c>
      <c r="R19" s="746">
        <v>0</v>
      </c>
      <c r="S19" s="747">
        <v>91243300.710877746</v>
      </c>
    </row>
    <row r="20" spans="1:19">
      <c r="A20" s="744">
        <v>13</v>
      </c>
      <c r="B20" s="745" t="s">
        <v>144</v>
      </c>
      <c r="C20" s="746">
        <v>0</v>
      </c>
      <c r="D20" s="746">
        <v>0</v>
      </c>
      <c r="E20" s="746">
        <v>0</v>
      </c>
      <c r="F20" s="746">
        <v>0</v>
      </c>
      <c r="G20" s="746">
        <v>0</v>
      </c>
      <c r="H20" s="746">
        <v>0</v>
      </c>
      <c r="I20" s="746">
        <v>0</v>
      </c>
      <c r="J20" s="746">
        <v>0</v>
      </c>
      <c r="K20" s="746">
        <v>0</v>
      </c>
      <c r="L20" s="746">
        <v>0</v>
      </c>
      <c r="M20" s="746">
        <v>0</v>
      </c>
      <c r="N20" s="746">
        <v>0</v>
      </c>
      <c r="O20" s="746">
        <v>0</v>
      </c>
      <c r="P20" s="746">
        <v>0</v>
      </c>
      <c r="Q20" s="746">
        <v>0</v>
      </c>
      <c r="R20" s="746">
        <v>0</v>
      </c>
      <c r="S20" s="747">
        <v>0</v>
      </c>
    </row>
    <row r="21" spans="1:19">
      <c r="A21" s="744">
        <v>14</v>
      </c>
      <c r="B21" s="745" t="s">
        <v>63</v>
      </c>
      <c r="C21" s="746">
        <v>56436569.163499996</v>
      </c>
      <c r="D21" s="746">
        <v>0</v>
      </c>
      <c r="E21" s="746">
        <v>113135</v>
      </c>
      <c r="F21" s="746">
        <v>0</v>
      </c>
      <c r="G21" s="746">
        <v>0</v>
      </c>
      <c r="H21" s="746">
        <v>0</v>
      </c>
      <c r="I21" s="746">
        <v>0</v>
      </c>
      <c r="J21" s="746">
        <v>0</v>
      </c>
      <c r="K21" s="746">
        <v>0</v>
      </c>
      <c r="L21" s="746">
        <v>0</v>
      </c>
      <c r="M21" s="746">
        <v>637831272.11940098</v>
      </c>
      <c r="N21" s="746">
        <v>12319616.30804004</v>
      </c>
      <c r="O21" s="746">
        <v>0</v>
      </c>
      <c r="P21" s="746">
        <v>0</v>
      </c>
      <c r="Q21" s="746">
        <v>24000000</v>
      </c>
      <c r="R21" s="746">
        <v>0</v>
      </c>
      <c r="S21" s="747">
        <v>710173515.427441</v>
      </c>
    </row>
    <row r="22" spans="1:19" ht="13.5" thickBot="1">
      <c r="A22" s="748"/>
      <c r="B22" s="749" t="s">
        <v>64</v>
      </c>
      <c r="C22" s="750">
        <f>SUM(C8:C21)</f>
        <v>527281326.72540003</v>
      </c>
      <c r="D22" s="750">
        <f t="shared" ref="D22:J22" si="0">SUM(D8:D21)</f>
        <v>0</v>
      </c>
      <c r="E22" s="750">
        <f t="shared" si="0"/>
        <v>362776019.00830001</v>
      </c>
      <c r="F22" s="750">
        <f t="shared" si="0"/>
        <v>0</v>
      </c>
      <c r="G22" s="750">
        <f t="shared" si="0"/>
        <v>508984806.77135235</v>
      </c>
      <c r="H22" s="750">
        <f t="shared" si="0"/>
        <v>2898792.7556200009</v>
      </c>
      <c r="I22" s="750">
        <f t="shared" si="0"/>
        <v>16310077.189545272</v>
      </c>
      <c r="J22" s="750">
        <f t="shared" si="0"/>
        <v>0</v>
      </c>
      <c r="K22" s="750">
        <f t="shared" ref="K22:S22" si="1">SUM(K8:K21)</f>
        <v>312567930.41774666</v>
      </c>
      <c r="L22" s="750">
        <f t="shared" si="1"/>
        <v>6390311.497350012</v>
      </c>
      <c r="M22" s="750">
        <f t="shared" si="1"/>
        <v>3049857368.471652</v>
      </c>
      <c r="N22" s="750">
        <f t="shared" si="1"/>
        <v>399000117.61611015</v>
      </c>
      <c r="O22" s="750">
        <f t="shared" si="1"/>
        <v>33566278.757006332</v>
      </c>
      <c r="P22" s="750">
        <f t="shared" si="1"/>
        <v>513568.27478999982</v>
      </c>
      <c r="Q22" s="750">
        <f t="shared" si="1"/>
        <v>24985555.460000001</v>
      </c>
      <c r="R22" s="750">
        <f t="shared" si="1"/>
        <v>0</v>
      </c>
      <c r="S22" s="751">
        <f t="shared" si="1"/>
        <v>4061529328.952652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Q35" sqref="Q35"/>
    </sheetView>
  </sheetViews>
  <sheetFormatPr defaultColWidth="9.140625" defaultRowHeight="12.75"/>
  <cols>
    <col min="1" max="1" width="10.5703125" style="8" bestFit="1" customWidth="1"/>
    <col min="2" max="2" width="63.85546875" style="8" bestFit="1" customWidth="1"/>
    <col min="3" max="3" width="19" style="8" customWidth="1"/>
    <col min="4" max="4" width="19.5703125" style="8" customWidth="1"/>
    <col min="5" max="5" width="31.140625" style="8" customWidth="1"/>
    <col min="6" max="6" width="29.140625" style="8" customWidth="1"/>
    <col min="7" max="7" width="28.5703125" style="8" customWidth="1"/>
    <col min="8" max="8" width="26.42578125" style="8" customWidth="1"/>
    <col min="9" max="9" width="23.85546875" style="8" customWidth="1"/>
    <col min="10" max="10" width="21.5703125" style="8" customWidth="1"/>
    <col min="11" max="11" width="15.85546875" style="8" customWidth="1"/>
    <col min="12" max="12" width="13.140625" style="8" customWidth="1"/>
    <col min="13" max="13" width="20.85546875" style="8" customWidth="1"/>
    <col min="14" max="14" width="19.140625" style="8" customWidth="1"/>
    <col min="15" max="15" width="18.42578125" style="8" customWidth="1"/>
    <col min="16" max="16" width="19" style="8" customWidth="1"/>
    <col min="17" max="17" width="20.140625" style="8" customWidth="1"/>
    <col min="18" max="18" width="18" style="8" customWidth="1"/>
    <col min="19" max="19" width="36" style="8" customWidth="1"/>
    <col min="20" max="20" width="26.140625" style="8" customWidth="1"/>
    <col min="21" max="21" width="24.85546875" style="8" customWidth="1"/>
    <col min="22" max="22" width="20" style="8" customWidth="1"/>
    <col min="23" max="16384" width="9.140625" style="23"/>
  </cols>
  <sheetData>
    <row r="1" spans="1:22">
      <c r="A1" s="6" t="s">
        <v>30</v>
      </c>
      <c r="B1" s="7" t="str">
        <f>'Info '!C2</f>
        <v>JSC Basisbank</v>
      </c>
    </row>
    <row r="2" spans="1:22">
      <c r="A2" s="6" t="s">
        <v>31</v>
      </c>
      <c r="B2" s="460">
        <f>'1. key ratios '!B2</f>
        <v>46022</v>
      </c>
    </row>
    <row r="4" spans="1:22" ht="13.5" thickBot="1">
      <c r="A4" s="8" t="s">
        <v>230</v>
      </c>
      <c r="B4" s="85" t="s">
        <v>50</v>
      </c>
      <c r="V4" s="24" t="s">
        <v>35</v>
      </c>
    </row>
    <row r="5" spans="1:22" ht="12.75" customHeight="1">
      <c r="A5" s="86"/>
      <c r="B5" s="87"/>
      <c r="C5" s="580" t="s">
        <v>156</v>
      </c>
      <c r="D5" s="581"/>
      <c r="E5" s="581"/>
      <c r="F5" s="581"/>
      <c r="G5" s="581"/>
      <c r="H5" s="581"/>
      <c r="I5" s="581"/>
      <c r="J5" s="581"/>
      <c r="K5" s="581"/>
      <c r="L5" s="582"/>
      <c r="M5" s="583" t="s">
        <v>157</v>
      </c>
      <c r="N5" s="584"/>
      <c r="O5" s="584"/>
      <c r="P5" s="584"/>
      <c r="Q5" s="584"/>
      <c r="R5" s="584"/>
      <c r="S5" s="585"/>
      <c r="T5" s="588" t="s">
        <v>228</v>
      </c>
      <c r="U5" s="588" t="s">
        <v>229</v>
      </c>
      <c r="V5" s="586" t="s">
        <v>76</v>
      </c>
    </row>
    <row r="6" spans="1:22" s="52" customFormat="1" ht="102">
      <c r="A6" s="50"/>
      <c r="B6" s="88"/>
      <c r="C6" s="89" t="s">
        <v>65</v>
      </c>
      <c r="D6" s="126" t="s">
        <v>66</v>
      </c>
      <c r="E6" s="106" t="s">
        <v>159</v>
      </c>
      <c r="F6" s="106" t="s">
        <v>160</v>
      </c>
      <c r="G6" s="126" t="s">
        <v>163</v>
      </c>
      <c r="H6" s="126" t="s">
        <v>158</v>
      </c>
      <c r="I6" s="126" t="s">
        <v>67</v>
      </c>
      <c r="J6" s="126" t="s">
        <v>68</v>
      </c>
      <c r="K6" s="90" t="s">
        <v>69</v>
      </c>
      <c r="L6" s="91" t="s">
        <v>70</v>
      </c>
      <c r="M6" s="89" t="s">
        <v>161</v>
      </c>
      <c r="N6" s="90" t="s">
        <v>71</v>
      </c>
      <c r="O6" s="90" t="s">
        <v>72</v>
      </c>
      <c r="P6" s="90" t="s">
        <v>73</v>
      </c>
      <c r="Q6" s="90" t="s">
        <v>74</v>
      </c>
      <c r="R6" s="90" t="s">
        <v>75</v>
      </c>
      <c r="S6" s="143" t="s">
        <v>162</v>
      </c>
      <c r="T6" s="589"/>
      <c r="U6" s="589"/>
      <c r="V6" s="587"/>
    </row>
    <row r="7" spans="1:22">
      <c r="A7" s="92">
        <v>1</v>
      </c>
      <c r="B7" s="5" t="s">
        <v>51</v>
      </c>
      <c r="C7" s="510"/>
      <c r="D7" s="509">
        <v>0</v>
      </c>
      <c r="E7" s="509"/>
      <c r="F7" s="509"/>
      <c r="G7" s="509"/>
      <c r="H7" s="509"/>
      <c r="I7" s="509"/>
      <c r="J7" s="509"/>
      <c r="K7" s="509"/>
      <c r="L7" s="481"/>
      <c r="M7" s="510">
        <v>0</v>
      </c>
      <c r="N7" s="509">
        <v>0</v>
      </c>
      <c r="O7" s="509">
        <v>0</v>
      </c>
      <c r="P7" s="509">
        <v>0</v>
      </c>
      <c r="Q7" s="509">
        <v>0</v>
      </c>
      <c r="R7" s="509">
        <v>0</v>
      </c>
      <c r="S7" s="481">
        <v>0</v>
      </c>
      <c r="T7" s="511">
        <v>0</v>
      </c>
      <c r="U7" s="511"/>
      <c r="V7" s="94">
        <f>SUM(C7:S7)</f>
        <v>0</v>
      </c>
    </row>
    <row r="8" spans="1:22">
      <c r="A8" s="92">
        <v>2</v>
      </c>
      <c r="B8" s="5" t="s">
        <v>52</v>
      </c>
      <c r="C8" s="510"/>
      <c r="D8" s="509">
        <v>0</v>
      </c>
      <c r="E8" s="509"/>
      <c r="F8" s="509"/>
      <c r="G8" s="509"/>
      <c r="H8" s="509"/>
      <c r="I8" s="509"/>
      <c r="J8" s="509"/>
      <c r="K8" s="509"/>
      <c r="L8" s="481"/>
      <c r="M8" s="510">
        <v>0</v>
      </c>
      <c r="N8" s="509">
        <v>0</v>
      </c>
      <c r="O8" s="509">
        <v>0</v>
      </c>
      <c r="P8" s="509">
        <v>0</v>
      </c>
      <c r="Q8" s="509">
        <v>0</v>
      </c>
      <c r="R8" s="509">
        <v>0</v>
      </c>
      <c r="S8" s="481">
        <v>0</v>
      </c>
      <c r="T8" s="511">
        <v>0</v>
      </c>
      <c r="U8" s="511"/>
      <c r="V8" s="94">
        <f t="shared" ref="V8:V20" si="0">SUM(C8:S8)</f>
        <v>0</v>
      </c>
    </row>
    <row r="9" spans="1:22">
      <c r="A9" s="92">
        <v>3</v>
      </c>
      <c r="B9" s="5" t="s">
        <v>153</v>
      </c>
      <c r="C9" s="510"/>
      <c r="D9" s="509">
        <v>3</v>
      </c>
      <c r="E9" s="509"/>
      <c r="F9" s="509"/>
      <c r="G9" s="509"/>
      <c r="H9" s="509"/>
      <c r="I9" s="509"/>
      <c r="J9" s="509"/>
      <c r="K9" s="509"/>
      <c r="L9" s="481"/>
      <c r="M9" s="510">
        <v>0</v>
      </c>
      <c r="N9" s="509">
        <v>0</v>
      </c>
      <c r="O9" s="509">
        <v>0</v>
      </c>
      <c r="P9" s="509">
        <v>0</v>
      </c>
      <c r="Q9" s="509">
        <v>0</v>
      </c>
      <c r="R9" s="509">
        <v>0</v>
      </c>
      <c r="S9" s="481">
        <v>0</v>
      </c>
      <c r="T9" s="511">
        <v>3</v>
      </c>
      <c r="U9" s="511">
        <v>0</v>
      </c>
      <c r="V9" s="94">
        <f t="shared" si="0"/>
        <v>3</v>
      </c>
    </row>
    <row r="10" spans="1:22">
      <c r="A10" s="92">
        <v>4</v>
      </c>
      <c r="B10" s="5" t="s">
        <v>53</v>
      </c>
      <c r="C10" s="510"/>
      <c r="D10" s="509">
        <v>0</v>
      </c>
      <c r="E10" s="509"/>
      <c r="F10" s="509"/>
      <c r="G10" s="509"/>
      <c r="H10" s="509"/>
      <c r="I10" s="509"/>
      <c r="J10" s="509"/>
      <c r="K10" s="509"/>
      <c r="L10" s="481"/>
      <c r="M10" s="510">
        <v>0</v>
      </c>
      <c r="N10" s="509">
        <v>0</v>
      </c>
      <c r="O10" s="509">
        <v>0</v>
      </c>
      <c r="P10" s="509">
        <v>0</v>
      </c>
      <c r="Q10" s="509">
        <v>0</v>
      </c>
      <c r="R10" s="509">
        <v>0</v>
      </c>
      <c r="S10" s="481">
        <v>0</v>
      </c>
      <c r="T10" s="511">
        <v>0</v>
      </c>
      <c r="U10" s="511"/>
      <c r="V10" s="94">
        <f t="shared" si="0"/>
        <v>0</v>
      </c>
    </row>
    <row r="11" spans="1:22">
      <c r="A11" s="92">
        <v>5</v>
      </c>
      <c r="B11" s="5" t="s">
        <v>54</v>
      </c>
      <c r="C11" s="510"/>
      <c r="D11" s="509">
        <v>0</v>
      </c>
      <c r="E11" s="509"/>
      <c r="F11" s="509"/>
      <c r="G11" s="509"/>
      <c r="H11" s="509"/>
      <c r="I11" s="509"/>
      <c r="J11" s="509"/>
      <c r="K11" s="509"/>
      <c r="L11" s="481"/>
      <c r="M11" s="510">
        <v>0</v>
      </c>
      <c r="N11" s="509">
        <v>0</v>
      </c>
      <c r="O11" s="509">
        <v>0</v>
      </c>
      <c r="P11" s="509">
        <v>0</v>
      </c>
      <c r="Q11" s="509">
        <v>0</v>
      </c>
      <c r="R11" s="509">
        <v>0</v>
      </c>
      <c r="S11" s="481">
        <v>0</v>
      </c>
      <c r="T11" s="511">
        <v>0</v>
      </c>
      <c r="U11" s="511"/>
      <c r="V11" s="94">
        <f t="shared" si="0"/>
        <v>0</v>
      </c>
    </row>
    <row r="12" spans="1:22">
      <c r="A12" s="92">
        <v>6</v>
      </c>
      <c r="B12" s="5" t="s">
        <v>55</v>
      </c>
      <c r="C12" s="510"/>
      <c r="D12" s="509">
        <v>0</v>
      </c>
      <c r="E12" s="509">
        <v>20002524.155999999</v>
      </c>
      <c r="F12" s="509"/>
      <c r="G12" s="509"/>
      <c r="H12" s="509"/>
      <c r="I12" s="509"/>
      <c r="J12" s="509"/>
      <c r="K12" s="509"/>
      <c r="L12" s="481"/>
      <c r="M12" s="510">
        <v>0</v>
      </c>
      <c r="N12" s="509">
        <v>0</v>
      </c>
      <c r="O12" s="509">
        <v>0</v>
      </c>
      <c r="P12" s="509">
        <v>0</v>
      </c>
      <c r="Q12" s="509">
        <v>0</v>
      </c>
      <c r="R12" s="509">
        <v>0</v>
      </c>
      <c r="S12" s="481">
        <v>0</v>
      </c>
      <c r="T12" s="511">
        <v>20002524.155999999</v>
      </c>
      <c r="U12" s="511"/>
      <c r="V12" s="94">
        <f t="shared" si="0"/>
        <v>20002524.155999999</v>
      </c>
    </row>
    <row r="13" spans="1:22">
      <c r="A13" s="92">
        <v>7</v>
      </c>
      <c r="B13" s="5" t="s">
        <v>56</v>
      </c>
      <c r="C13" s="510"/>
      <c r="D13" s="509">
        <v>178962084.59910205</v>
      </c>
      <c r="E13" s="509"/>
      <c r="F13" s="509"/>
      <c r="G13" s="509"/>
      <c r="H13" s="509"/>
      <c r="I13" s="509"/>
      <c r="J13" s="509"/>
      <c r="K13" s="509"/>
      <c r="L13" s="481"/>
      <c r="M13" s="510">
        <v>11475833.649908995</v>
      </c>
      <c r="N13" s="509">
        <v>0</v>
      </c>
      <c r="O13" s="509">
        <v>0</v>
      </c>
      <c r="P13" s="509">
        <v>0</v>
      </c>
      <c r="Q13" s="509">
        <v>0</v>
      </c>
      <c r="R13" s="509">
        <v>5313708</v>
      </c>
      <c r="S13" s="481">
        <v>0</v>
      </c>
      <c r="T13" s="511">
        <v>158716947.17206722</v>
      </c>
      <c r="U13" s="511">
        <v>37034679.076943822</v>
      </c>
      <c r="V13" s="94">
        <f t="shared" si="0"/>
        <v>195751626.24901104</v>
      </c>
    </row>
    <row r="14" spans="1:22">
      <c r="A14" s="92">
        <v>8</v>
      </c>
      <c r="B14" s="5" t="s">
        <v>57</v>
      </c>
      <c r="C14" s="510"/>
      <c r="D14" s="509">
        <v>4981968.2398756007</v>
      </c>
      <c r="E14" s="509"/>
      <c r="F14" s="509"/>
      <c r="G14" s="509"/>
      <c r="H14" s="509"/>
      <c r="I14" s="509"/>
      <c r="J14" s="509"/>
      <c r="K14" s="509"/>
      <c r="L14" s="481"/>
      <c r="M14" s="510">
        <v>802387.63456949987</v>
      </c>
      <c r="N14" s="509">
        <v>0</v>
      </c>
      <c r="O14" s="509">
        <v>0</v>
      </c>
      <c r="P14" s="509">
        <v>0</v>
      </c>
      <c r="Q14" s="509">
        <v>0</v>
      </c>
      <c r="R14" s="509">
        <v>0</v>
      </c>
      <c r="S14" s="481">
        <v>0</v>
      </c>
      <c r="T14" s="511">
        <v>5775265.2659551008</v>
      </c>
      <c r="U14" s="511">
        <v>9090.6084900000005</v>
      </c>
      <c r="V14" s="94">
        <f t="shared" si="0"/>
        <v>5784355.8744451003</v>
      </c>
    </row>
    <row r="15" spans="1:22" ht="25.5">
      <c r="A15" s="92">
        <v>9</v>
      </c>
      <c r="B15" s="5" t="s">
        <v>58</v>
      </c>
      <c r="C15" s="510"/>
      <c r="D15" s="509">
        <v>0</v>
      </c>
      <c r="E15" s="509"/>
      <c r="F15" s="509"/>
      <c r="G15" s="509"/>
      <c r="H15" s="509"/>
      <c r="I15" s="509"/>
      <c r="J15" s="509"/>
      <c r="K15" s="509"/>
      <c r="L15" s="481"/>
      <c r="M15" s="510">
        <v>103107.3009589</v>
      </c>
      <c r="N15" s="509">
        <v>0</v>
      </c>
      <c r="O15" s="509">
        <v>0</v>
      </c>
      <c r="P15" s="509">
        <v>0</v>
      </c>
      <c r="Q15" s="509">
        <v>0</v>
      </c>
      <c r="R15" s="509">
        <v>0</v>
      </c>
      <c r="S15" s="481">
        <v>0</v>
      </c>
      <c r="T15" s="511">
        <v>103107.3009589</v>
      </c>
      <c r="U15" s="511">
        <v>0</v>
      </c>
      <c r="V15" s="94">
        <f t="shared" si="0"/>
        <v>103107.3009589</v>
      </c>
    </row>
    <row r="16" spans="1:22">
      <c r="A16" s="92">
        <v>10</v>
      </c>
      <c r="B16" s="5" t="s">
        <v>59</v>
      </c>
      <c r="C16" s="510"/>
      <c r="D16" s="509">
        <v>2632442.5035799998</v>
      </c>
      <c r="E16" s="509"/>
      <c r="F16" s="509"/>
      <c r="G16" s="509"/>
      <c r="H16" s="509"/>
      <c r="I16" s="509"/>
      <c r="J16" s="509"/>
      <c r="K16" s="509"/>
      <c r="L16" s="481"/>
      <c r="M16" s="510">
        <v>42139.58973</v>
      </c>
      <c r="N16" s="509">
        <v>0</v>
      </c>
      <c r="O16" s="509">
        <v>0</v>
      </c>
      <c r="P16" s="509">
        <v>0</v>
      </c>
      <c r="Q16" s="509">
        <v>0</v>
      </c>
      <c r="R16" s="509">
        <v>0</v>
      </c>
      <c r="S16" s="481">
        <v>0</v>
      </c>
      <c r="T16" s="511">
        <v>2509163.53682</v>
      </c>
      <c r="U16" s="511">
        <v>165418.55648999999</v>
      </c>
      <c r="V16" s="94">
        <f t="shared" si="0"/>
        <v>2674582.0933099999</v>
      </c>
    </row>
    <row r="17" spans="1:22">
      <c r="A17" s="92">
        <v>11</v>
      </c>
      <c r="B17" s="5" t="s">
        <v>60</v>
      </c>
      <c r="C17" s="510"/>
      <c r="D17" s="509">
        <v>0</v>
      </c>
      <c r="E17" s="509"/>
      <c r="F17" s="509"/>
      <c r="G17" s="509"/>
      <c r="H17" s="509"/>
      <c r="I17" s="509"/>
      <c r="J17" s="509"/>
      <c r="K17" s="509"/>
      <c r="L17" s="481"/>
      <c r="M17" s="510">
        <v>0</v>
      </c>
      <c r="N17" s="509">
        <v>0</v>
      </c>
      <c r="O17" s="509">
        <v>0</v>
      </c>
      <c r="P17" s="509">
        <v>0</v>
      </c>
      <c r="Q17" s="509">
        <v>0</v>
      </c>
      <c r="R17" s="509">
        <v>0</v>
      </c>
      <c r="S17" s="481">
        <v>0</v>
      </c>
      <c r="T17" s="511">
        <v>0</v>
      </c>
      <c r="U17" s="511">
        <v>0</v>
      </c>
      <c r="V17" s="94">
        <f t="shared" si="0"/>
        <v>0</v>
      </c>
    </row>
    <row r="18" spans="1:22">
      <c r="A18" s="92">
        <v>12</v>
      </c>
      <c r="B18" s="5" t="s">
        <v>61</v>
      </c>
      <c r="C18" s="510"/>
      <c r="D18" s="509">
        <v>58943814.31311281</v>
      </c>
      <c r="E18" s="509"/>
      <c r="F18" s="509"/>
      <c r="G18" s="509"/>
      <c r="H18" s="509"/>
      <c r="I18" s="509"/>
      <c r="J18" s="509"/>
      <c r="K18" s="509"/>
      <c r="L18" s="481"/>
      <c r="M18" s="510">
        <v>0</v>
      </c>
      <c r="N18" s="509">
        <v>0</v>
      </c>
      <c r="O18" s="509">
        <v>0</v>
      </c>
      <c r="P18" s="509">
        <v>0</v>
      </c>
      <c r="Q18" s="509">
        <v>0</v>
      </c>
      <c r="R18" s="509">
        <v>0</v>
      </c>
      <c r="S18" s="481">
        <v>0</v>
      </c>
      <c r="T18" s="511">
        <v>6345656.1838370003</v>
      </c>
      <c r="U18" s="511">
        <v>52598158.129275806</v>
      </c>
      <c r="V18" s="94">
        <f t="shared" si="0"/>
        <v>58943814.31311281</v>
      </c>
    </row>
    <row r="19" spans="1:22">
      <c r="A19" s="92">
        <v>13</v>
      </c>
      <c r="B19" s="5" t="s">
        <v>62</v>
      </c>
      <c r="C19" s="510"/>
      <c r="D19" s="509">
        <v>0</v>
      </c>
      <c r="E19" s="509"/>
      <c r="F19" s="509"/>
      <c r="G19" s="509"/>
      <c r="H19" s="509"/>
      <c r="I19" s="509"/>
      <c r="J19" s="509"/>
      <c r="K19" s="509"/>
      <c r="L19" s="481"/>
      <c r="M19" s="510">
        <v>0</v>
      </c>
      <c r="N19" s="509">
        <v>0</v>
      </c>
      <c r="O19" s="509">
        <v>0</v>
      </c>
      <c r="P19" s="509">
        <v>0</v>
      </c>
      <c r="Q19" s="509">
        <v>0</v>
      </c>
      <c r="R19" s="509">
        <v>0</v>
      </c>
      <c r="S19" s="481">
        <v>0</v>
      </c>
      <c r="T19" s="511">
        <v>0</v>
      </c>
      <c r="U19" s="511">
        <v>0</v>
      </c>
      <c r="V19" s="94">
        <f t="shared" si="0"/>
        <v>0</v>
      </c>
    </row>
    <row r="20" spans="1:22">
      <c r="A20" s="92">
        <v>14</v>
      </c>
      <c r="B20" s="5" t="s">
        <v>63</v>
      </c>
      <c r="C20" s="510"/>
      <c r="D20" s="509">
        <v>106820790.13261899</v>
      </c>
      <c r="E20" s="509"/>
      <c r="F20" s="509"/>
      <c r="G20" s="509"/>
      <c r="H20" s="509"/>
      <c r="I20" s="509"/>
      <c r="J20" s="509"/>
      <c r="K20" s="509"/>
      <c r="L20" s="481"/>
      <c r="M20" s="510">
        <v>187801.79440400001</v>
      </c>
      <c r="N20" s="509">
        <v>0</v>
      </c>
      <c r="O20" s="509">
        <v>0</v>
      </c>
      <c r="P20" s="509">
        <v>0</v>
      </c>
      <c r="Q20" s="509">
        <v>0</v>
      </c>
      <c r="R20" s="509">
        <v>0</v>
      </c>
      <c r="S20" s="481">
        <v>0</v>
      </c>
      <c r="T20" s="511">
        <v>105713603.21142399</v>
      </c>
      <c r="U20" s="511">
        <v>1294989.715599</v>
      </c>
      <c r="V20" s="94">
        <f t="shared" si="0"/>
        <v>107008591.92702299</v>
      </c>
    </row>
    <row r="21" spans="1:22" ht="13.5" thickBot="1">
      <c r="A21" s="83"/>
      <c r="B21" s="95" t="s">
        <v>64</v>
      </c>
      <c r="C21" s="96">
        <f>SUM(C7:C20)</f>
        <v>0</v>
      </c>
      <c r="D21" s="84">
        <f t="shared" ref="D21:V21" si="1">SUM(D7:D20)</f>
        <v>352341102.78828943</v>
      </c>
      <c r="E21" s="84">
        <f t="shared" si="1"/>
        <v>20002524.155999999</v>
      </c>
      <c r="F21" s="84">
        <f t="shared" si="1"/>
        <v>0</v>
      </c>
      <c r="G21" s="84">
        <f t="shared" si="1"/>
        <v>0</v>
      </c>
      <c r="H21" s="84">
        <f t="shared" si="1"/>
        <v>0</v>
      </c>
      <c r="I21" s="84">
        <f t="shared" si="1"/>
        <v>0</v>
      </c>
      <c r="J21" s="84">
        <f t="shared" si="1"/>
        <v>0</v>
      </c>
      <c r="K21" s="84">
        <f t="shared" si="1"/>
        <v>0</v>
      </c>
      <c r="L21" s="97">
        <f t="shared" si="1"/>
        <v>0</v>
      </c>
      <c r="M21" s="96">
        <f t="shared" si="1"/>
        <v>12611269.969571395</v>
      </c>
      <c r="N21" s="84">
        <f t="shared" si="1"/>
        <v>0</v>
      </c>
      <c r="O21" s="84">
        <f t="shared" si="1"/>
        <v>0</v>
      </c>
      <c r="P21" s="84">
        <f t="shared" si="1"/>
        <v>0</v>
      </c>
      <c r="Q21" s="84">
        <f t="shared" si="1"/>
        <v>0</v>
      </c>
      <c r="R21" s="84">
        <f t="shared" si="1"/>
        <v>5313708</v>
      </c>
      <c r="S21" s="97">
        <f>SUM(S7:S20)</f>
        <v>0</v>
      </c>
      <c r="T21" s="97">
        <f>SUM(T7:T20)</f>
        <v>299166269.82706219</v>
      </c>
      <c r="U21" s="97">
        <f t="shared" ref="U21" si="2">SUM(U7:U20)</f>
        <v>91102336.086798623</v>
      </c>
      <c r="V21" s="98">
        <f t="shared" si="1"/>
        <v>390268604.91386086</v>
      </c>
    </row>
    <row r="24" spans="1:22">
      <c r="C24" s="31"/>
      <c r="D24" s="31"/>
      <c r="E24" s="31"/>
    </row>
    <row r="25" spans="1:22">
      <c r="A25" s="49"/>
      <c r="B25" s="49"/>
      <c r="D25" s="31"/>
      <c r="E25" s="31"/>
    </row>
    <row r="26" spans="1:22">
      <c r="A26" s="49"/>
      <c r="B26" s="32"/>
      <c r="D26" s="31"/>
      <c r="E26" s="31"/>
    </row>
    <row r="27" spans="1:22">
      <c r="A27" s="49"/>
      <c r="B27" s="49"/>
      <c r="D27" s="31"/>
      <c r="E27" s="31"/>
    </row>
    <row r="28" spans="1:22">
      <c r="A28" s="49"/>
      <c r="B28" s="32"/>
      <c r="D28" s="31"/>
      <c r="E28" s="3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P42" sqref="P42"/>
    </sheetView>
  </sheetViews>
  <sheetFormatPr defaultColWidth="9.140625" defaultRowHeight="12.75"/>
  <cols>
    <col min="1" max="1" width="10.5703125" style="8" bestFit="1" customWidth="1"/>
    <col min="2" max="2" width="101.85546875" style="8" customWidth="1"/>
    <col min="3" max="3" width="18.7109375" style="131" customWidth="1"/>
    <col min="4" max="4" width="14.85546875" style="131" bestFit="1" customWidth="1"/>
    <col min="5" max="5" width="17.85546875" style="131" customWidth="1"/>
    <col min="6" max="6" width="15.85546875" style="131" customWidth="1"/>
    <col min="7" max="7" width="17.42578125" style="131" customWidth="1"/>
    <col min="8" max="8" width="15.140625" style="131" customWidth="1"/>
    <col min="9" max="16384" width="9.140625" style="23"/>
  </cols>
  <sheetData>
    <row r="1" spans="1:9">
      <c r="A1" s="6" t="s">
        <v>30</v>
      </c>
      <c r="B1" s="8" t="str">
        <f>'Info '!C2</f>
        <v>JSC Basisbank</v>
      </c>
      <c r="C1" s="7"/>
    </row>
    <row r="2" spans="1:9">
      <c r="A2" s="6" t="s">
        <v>31</v>
      </c>
      <c r="B2" s="460">
        <f>'1. key ratios '!B2</f>
        <v>46022</v>
      </c>
      <c r="C2" s="251"/>
    </row>
    <row r="4" spans="1:9" ht="13.5" thickBot="1">
      <c r="A4" s="6" t="s">
        <v>150</v>
      </c>
      <c r="B4" s="85" t="s">
        <v>239</v>
      </c>
    </row>
    <row r="5" spans="1:9">
      <c r="A5" s="86"/>
      <c r="B5" s="99"/>
      <c r="C5" s="151" t="s">
        <v>0</v>
      </c>
      <c r="D5" s="151" t="s">
        <v>1</v>
      </c>
      <c r="E5" s="151" t="s">
        <v>2</v>
      </c>
      <c r="F5" s="151" t="s">
        <v>3</v>
      </c>
      <c r="G5" s="152" t="s">
        <v>4</v>
      </c>
      <c r="H5" s="153" t="s">
        <v>5</v>
      </c>
      <c r="I5" s="100"/>
    </row>
    <row r="6" spans="1:9" s="100" customFormat="1" ht="12.75" customHeight="1">
      <c r="A6" s="101"/>
      <c r="B6" s="592" t="s">
        <v>149</v>
      </c>
      <c r="C6" s="578" t="s">
        <v>232</v>
      </c>
      <c r="D6" s="594" t="s">
        <v>231</v>
      </c>
      <c r="E6" s="595"/>
      <c r="F6" s="578" t="s">
        <v>236</v>
      </c>
      <c r="G6" s="578" t="s">
        <v>237</v>
      </c>
      <c r="H6" s="590" t="s">
        <v>235</v>
      </c>
    </row>
    <row r="7" spans="1:9" ht="38.25">
      <c r="A7" s="103"/>
      <c r="B7" s="593"/>
      <c r="C7" s="579"/>
      <c r="D7" s="154" t="s">
        <v>234</v>
      </c>
      <c r="E7" s="154" t="s">
        <v>233</v>
      </c>
      <c r="F7" s="579"/>
      <c r="G7" s="579"/>
      <c r="H7" s="591"/>
      <c r="I7" s="100"/>
    </row>
    <row r="8" spans="1:9">
      <c r="A8" s="101">
        <v>1</v>
      </c>
      <c r="B8" s="5" t="s">
        <v>51</v>
      </c>
      <c r="C8" s="512">
        <v>807026904.73760009</v>
      </c>
      <c r="D8" s="512">
        <v>0</v>
      </c>
      <c r="E8" s="512">
        <v>0</v>
      </c>
      <c r="F8" s="512">
        <v>337981333.29270005</v>
      </c>
      <c r="G8" s="513">
        <v>337981333.29270005</v>
      </c>
      <c r="H8" s="156">
        <f>G8/(C8+E8)</f>
        <v>0.41879809868618029</v>
      </c>
    </row>
    <row r="9" spans="1:9" ht="15" customHeight="1">
      <c r="A9" s="101">
        <v>2</v>
      </c>
      <c r="B9" s="5" t="s">
        <v>52</v>
      </c>
      <c r="C9" s="512">
        <v>0</v>
      </c>
      <c r="D9" s="512">
        <v>0</v>
      </c>
      <c r="E9" s="512">
        <v>0</v>
      </c>
      <c r="F9" s="512">
        <v>0</v>
      </c>
      <c r="G9" s="513">
        <v>0</v>
      </c>
      <c r="H9" s="156"/>
    </row>
    <row r="10" spans="1:9">
      <c r="A10" s="101">
        <v>3</v>
      </c>
      <c r="B10" s="5" t="s">
        <v>153</v>
      </c>
      <c r="C10" s="512">
        <v>1002536.8236</v>
      </c>
      <c r="D10" s="512">
        <v>0</v>
      </c>
      <c r="E10" s="512">
        <v>0</v>
      </c>
      <c r="F10" s="512">
        <v>1002536.8236</v>
      </c>
      <c r="G10" s="513">
        <v>1002533.8236</v>
      </c>
      <c r="H10" s="156">
        <f t="shared" ref="H10:H21" si="0">G10/(C10+E10)</f>
        <v>0.99999700759121324</v>
      </c>
    </row>
    <row r="11" spans="1:9">
      <c r="A11" s="101">
        <v>4</v>
      </c>
      <c r="B11" s="5" t="s">
        <v>53</v>
      </c>
      <c r="C11" s="512">
        <v>1799186.1169999999</v>
      </c>
      <c r="D11" s="512">
        <v>0</v>
      </c>
      <c r="E11" s="512">
        <v>0</v>
      </c>
      <c r="F11" s="512">
        <v>0</v>
      </c>
      <c r="G11" s="513">
        <v>0</v>
      </c>
      <c r="H11" s="156">
        <f t="shared" si="0"/>
        <v>0</v>
      </c>
    </row>
    <row r="12" spans="1:9">
      <c r="A12" s="101">
        <v>5</v>
      </c>
      <c r="B12" s="5" t="s">
        <v>54</v>
      </c>
      <c r="C12" s="512">
        <v>0</v>
      </c>
      <c r="D12" s="512">
        <v>0</v>
      </c>
      <c r="E12" s="512">
        <v>0</v>
      </c>
      <c r="F12" s="512">
        <v>0</v>
      </c>
      <c r="G12" s="513">
        <v>0</v>
      </c>
      <c r="H12" s="156"/>
    </row>
    <row r="13" spans="1:9">
      <c r="A13" s="101">
        <v>6</v>
      </c>
      <c r="B13" s="5" t="s">
        <v>55</v>
      </c>
      <c r="C13" s="512">
        <v>387949685.40279996</v>
      </c>
      <c r="D13" s="512">
        <v>0</v>
      </c>
      <c r="E13" s="512">
        <v>0</v>
      </c>
      <c r="F13" s="512">
        <v>91328104.26800999</v>
      </c>
      <c r="G13" s="513">
        <v>71325580.112009987</v>
      </c>
      <c r="H13" s="156">
        <f t="shared" si="0"/>
        <v>0.18385265614522703</v>
      </c>
    </row>
    <row r="14" spans="1:9">
      <c r="A14" s="101">
        <v>7</v>
      </c>
      <c r="B14" s="5" t="s">
        <v>56</v>
      </c>
      <c r="C14" s="512">
        <v>2036660446.8789508</v>
      </c>
      <c r="D14" s="512">
        <v>507907600.35640019</v>
      </c>
      <c r="E14" s="512">
        <v>311067847.00727016</v>
      </c>
      <c r="F14" s="512">
        <v>2347728293.8862209</v>
      </c>
      <c r="G14" s="513">
        <v>2151976667.6372099</v>
      </c>
      <c r="H14" s="156">
        <f t="shared" si="0"/>
        <v>0.91662083437901531</v>
      </c>
    </row>
    <row r="15" spans="1:9">
      <c r="A15" s="101">
        <v>8</v>
      </c>
      <c r="B15" s="5" t="s">
        <v>57</v>
      </c>
      <c r="C15" s="512">
        <v>312567930.41774666</v>
      </c>
      <c r="D15" s="512">
        <v>13758017.388300003</v>
      </c>
      <c r="E15" s="512">
        <v>6390311.4973500036</v>
      </c>
      <c r="F15" s="512">
        <v>239218681.43632251</v>
      </c>
      <c r="G15" s="513">
        <v>233434325.5618774</v>
      </c>
      <c r="H15" s="156">
        <f t="shared" si="0"/>
        <v>0.73186484901686655</v>
      </c>
    </row>
    <row r="16" spans="1:9">
      <c r="A16" s="101">
        <v>9</v>
      </c>
      <c r="B16" s="5" t="s">
        <v>58</v>
      </c>
      <c r="C16" s="512">
        <v>508984806.77135235</v>
      </c>
      <c r="D16" s="512">
        <v>5931671.2912999988</v>
      </c>
      <c r="E16" s="512">
        <v>2898792.7556199995</v>
      </c>
      <c r="F16" s="512">
        <v>179159259.83444029</v>
      </c>
      <c r="G16" s="513">
        <v>179056152.53348139</v>
      </c>
      <c r="H16" s="156">
        <f t="shared" si="0"/>
        <v>0.34979857275940424</v>
      </c>
    </row>
    <row r="17" spans="1:8">
      <c r="A17" s="101">
        <v>10</v>
      </c>
      <c r="B17" s="5" t="s">
        <v>59</v>
      </c>
      <c r="C17" s="512">
        <v>45340422.403973937</v>
      </c>
      <c r="D17" s="512">
        <v>1185528.6393000004</v>
      </c>
      <c r="E17" s="512">
        <v>513833.36978999997</v>
      </c>
      <c r="F17" s="512">
        <v>61230414.623039469</v>
      </c>
      <c r="G17" s="513">
        <v>58555832.529729471</v>
      </c>
      <c r="H17" s="156">
        <f t="shared" si="0"/>
        <v>1.276998863936047</v>
      </c>
    </row>
    <row r="18" spans="1:8">
      <c r="A18" s="101">
        <v>11</v>
      </c>
      <c r="B18" s="5" t="s">
        <v>60</v>
      </c>
      <c r="C18" s="512">
        <v>985555.46</v>
      </c>
      <c r="D18" s="512">
        <v>0</v>
      </c>
      <c r="E18" s="512">
        <v>0</v>
      </c>
      <c r="F18" s="512">
        <v>2463888.65</v>
      </c>
      <c r="G18" s="513">
        <v>2463888.65</v>
      </c>
      <c r="H18" s="156">
        <f t="shared" si="0"/>
        <v>2.5</v>
      </c>
    </row>
    <row r="19" spans="1:8">
      <c r="A19" s="101">
        <v>12</v>
      </c>
      <c r="B19" s="5" t="s">
        <v>61</v>
      </c>
      <c r="C19" s="512">
        <v>15630911.50507779</v>
      </c>
      <c r="D19" s="512">
        <v>98876843.20979999</v>
      </c>
      <c r="E19" s="512">
        <v>75612389.205799967</v>
      </c>
      <c r="F19" s="512">
        <v>91243300.710877761</v>
      </c>
      <c r="G19" s="513">
        <v>32299486.397764951</v>
      </c>
      <c r="H19" s="156">
        <f t="shared" si="0"/>
        <v>0.35399296327641838</v>
      </c>
    </row>
    <row r="20" spans="1:8">
      <c r="A20" s="101">
        <v>13</v>
      </c>
      <c r="B20" s="5" t="s">
        <v>144</v>
      </c>
      <c r="C20" s="512">
        <v>0</v>
      </c>
      <c r="D20" s="512">
        <v>0</v>
      </c>
      <c r="E20" s="512">
        <v>0</v>
      </c>
      <c r="F20" s="512">
        <v>0</v>
      </c>
      <c r="G20" s="513">
        <v>0</v>
      </c>
      <c r="H20" s="156"/>
    </row>
    <row r="21" spans="1:8">
      <c r="A21" s="101">
        <v>14</v>
      </c>
      <c r="B21" s="5" t="s">
        <v>63</v>
      </c>
      <c r="C21" s="512">
        <v>718380976.28290105</v>
      </c>
      <c r="D21" s="512">
        <v>26242677.571800083</v>
      </c>
      <c r="E21" s="512">
        <v>12319616.30804004</v>
      </c>
      <c r="F21" s="512">
        <v>710173515.427441</v>
      </c>
      <c r="G21" s="513">
        <v>603164923.50041807</v>
      </c>
      <c r="H21" s="156">
        <f t="shared" si="0"/>
        <v>0.82546111172798831</v>
      </c>
    </row>
    <row r="22" spans="1:8" ht="13.5" thickBot="1">
      <c r="A22" s="104"/>
      <c r="B22" s="105" t="s">
        <v>64</v>
      </c>
      <c r="C22" s="155">
        <f>SUM(C8:C21)</f>
        <v>4836329362.8010025</v>
      </c>
      <c r="D22" s="155">
        <f>SUM(D8:D21)</f>
        <v>653902338.45690024</v>
      </c>
      <c r="E22" s="155">
        <f>SUM(E8:E21)</f>
        <v>408802790.14387012</v>
      </c>
      <c r="F22" s="155">
        <f>SUM(F8:F21)</f>
        <v>4061529328.952652</v>
      </c>
      <c r="G22" s="155">
        <f>SUM(G8:G21)</f>
        <v>3671260724.0387917</v>
      </c>
      <c r="H22" s="157">
        <f>G22/(C22+E22)</f>
        <v>0.69993674458279698</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H42" sqref="H42"/>
    </sheetView>
  </sheetViews>
  <sheetFormatPr defaultColWidth="9.140625" defaultRowHeight="12.75"/>
  <cols>
    <col min="1" max="1" width="10.5703125" style="131" bestFit="1" customWidth="1"/>
    <col min="2" max="2" width="104.140625" style="131" customWidth="1"/>
    <col min="3" max="5" width="14.85546875" style="131" bestFit="1" customWidth="1"/>
    <col min="6" max="7" width="15.85546875" style="131" bestFit="1" customWidth="1"/>
    <col min="8" max="8" width="17.42578125" style="131" bestFit="1" customWidth="1"/>
    <col min="9" max="10" width="15.85546875" style="131" bestFit="1" customWidth="1"/>
    <col min="11" max="11" width="17.42578125" style="131" bestFit="1" customWidth="1"/>
    <col min="12" max="16384" width="9.140625" style="131"/>
  </cols>
  <sheetData>
    <row r="1" spans="1:11">
      <c r="A1" s="131" t="s">
        <v>30</v>
      </c>
      <c r="B1" s="7" t="str">
        <f>'Info '!C2</f>
        <v>JSC Basisbank</v>
      </c>
    </row>
    <row r="2" spans="1:11">
      <c r="A2" s="131" t="s">
        <v>31</v>
      </c>
      <c r="B2" s="460">
        <f>'1. key ratios '!B2</f>
        <v>46022</v>
      </c>
    </row>
    <row r="4" spans="1:11" ht="13.5" thickBot="1">
      <c r="A4" s="131" t="s">
        <v>146</v>
      </c>
      <c r="B4" s="191" t="s">
        <v>240</v>
      </c>
    </row>
    <row r="5" spans="1:11" ht="30" customHeight="1">
      <c r="A5" s="596"/>
      <c r="B5" s="597"/>
      <c r="C5" s="598" t="s">
        <v>292</v>
      </c>
      <c r="D5" s="598"/>
      <c r="E5" s="598"/>
      <c r="F5" s="598" t="s">
        <v>293</v>
      </c>
      <c r="G5" s="598"/>
      <c r="H5" s="598"/>
      <c r="I5" s="598" t="s">
        <v>294</v>
      </c>
      <c r="J5" s="598"/>
      <c r="K5" s="599"/>
    </row>
    <row r="6" spans="1:11">
      <c r="A6" s="165"/>
      <c r="B6" s="166"/>
      <c r="C6" s="25" t="s">
        <v>32</v>
      </c>
      <c r="D6" s="25" t="s">
        <v>33</v>
      </c>
      <c r="E6" s="25" t="s">
        <v>34</v>
      </c>
      <c r="F6" s="25" t="s">
        <v>32</v>
      </c>
      <c r="G6" s="25" t="s">
        <v>33</v>
      </c>
      <c r="H6" s="25" t="s">
        <v>34</v>
      </c>
      <c r="I6" s="25" t="s">
        <v>32</v>
      </c>
      <c r="J6" s="25" t="s">
        <v>33</v>
      </c>
      <c r="K6" s="25" t="s">
        <v>34</v>
      </c>
    </row>
    <row r="7" spans="1:11">
      <c r="A7" s="167" t="s">
        <v>243</v>
      </c>
      <c r="B7" s="168"/>
      <c r="C7" s="168"/>
      <c r="D7" s="168"/>
      <c r="E7" s="168"/>
      <c r="F7" s="168"/>
      <c r="G7" s="168"/>
      <c r="H7" s="168"/>
      <c r="I7" s="168"/>
      <c r="J7" s="168"/>
      <c r="K7" s="169"/>
    </row>
    <row r="8" spans="1:11">
      <c r="A8" s="170">
        <v>1</v>
      </c>
      <c r="B8" s="171" t="s">
        <v>241</v>
      </c>
      <c r="C8" s="172"/>
      <c r="D8" s="172"/>
      <c r="E8" s="172"/>
      <c r="F8" s="522">
        <v>698651212.34489143</v>
      </c>
      <c r="G8" s="522">
        <v>600456495.06619549</v>
      </c>
      <c r="H8" s="522">
        <v>1299107707.411088</v>
      </c>
      <c r="I8" s="522">
        <v>650438893.62119555</v>
      </c>
      <c r="J8" s="522">
        <v>350013637.46793473</v>
      </c>
      <c r="K8" s="523">
        <v>1000452531.08913</v>
      </c>
    </row>
    <row r="9" spans="1:11">
      <c r="A9" s="167" t="s">
        <v>244</v>
      </c>
      <c r="B9" s="168"/>
      <c r="C9" s="168"/>
      <c r="D9" s="168"/>
      <c r="E9" s="168"/>
      <c r="F9" s="168"/>
      <c r="G9" s="168"/>
      <c r="H9" s="168"/>
      <c r="I9" s="168"/>
      <c r="J9" s="168"/>
      <c r="K9" s="169"/>
    </row>
    <row r="10" spans="1:11">
      <c r="A10" s="173">
        <v>2</v>
      </c>
      <c r="B10" s="174" t="s">
        <v>252</v>
      </c>
      <c r="C10" s="514">
        <v>421884255.64630419</v>
      </c>
      <c r="D10" s="515">
        <v>992058458.20663059</v>
      </c>
      <c r="E10" s="515">
        <v>1413942713.8529348</v>
      </c>
      <c r="F10" s="515">
        <v>47439704.481747814</v>
      </c>
      <c r="G10" s="515">
        <v>134077000.2124875</v>
      </c>
      <c r="H10" s="515">
        <v>181516704.69423532</v>
      </c>
      <c r="I10" s="515">
        <v>10198638.595418479</v>
      </c>
      <c r="J10" s="515">
        <v>25305890.88805436</v>
      </c>
      <c r="K10" s="516">
        <v>35504529.483472839</v>
      </c>
    </row>
    <row r="11" spans="1:11">
      <c r="A11" s="173">
        <v>3</v>
      </c>
      <c r="B11" s="174" t="s">
        <v>246</v>
      </c>
      <c r="C11" s="514">
        <v>1169623952.713805</v>
      </c>
      <c r="D11" s="515">
        <v>1210986298.9983699</v>
      </c>
      <c r="E11" s="515">
        <v>2380610251.7121749</v>
      </c>
      <c r="F11" s="515">
        <v>184974351.0207282</v>
      </c>
      <c r="G11" s="515">
        <v>186575405.627038</v>
      </c>
      <c r="H11" s="515">
        <v>371549756.64776623</v>
      </c>
      <c r="I11" s="515">
        <v>124005906.9276413</v>
      </c>
      <c r="J11" s="515">
        <v>135957308.3599402</v>
      </c>
      <c r="K11" s="516">
        <v>259963215.2875815</v>
      </c>
    </row>
    <row r="12" spans="1:11">
      <c r="A12" s="173">
        <v>4</v>
      </c>
      <c r="B12" s="174" t="s">
        <v>247</v>
      </c>
      <c r="C12" s="514">
        <v>0</v>
      </c>
      <c r="D12" s="515">
        <v>0</v>
      </c>
      <c r="E12" s="515">
        <v>0</v>
      </c>
      <c r="F12" s="515"/>
      <c r="G12" s="515"/>
      <c r="H12" s="515">
        <v>0</v>
      </c>
      <c r="I12" s="515"/>
      <c r="J12" s="515"/>
      <c r="K12" s="516">
        <v>0</v>
      </c>
    </row>
    <row r="13" spans="1:11">
      <c r="A13" s="173">
        <v>5</v>
      </c>
      <c r="B13" s="174" t="s">
        <v>255</v>
      </c>
      <c r="C13" s="514">
        <v>272624377.02249998</v>
      </c>
      <c r="D13" s="515">
        <v>278981280.27402169</v>
      </c>
      <c r="E13" s="515">
        <v>551605657.29652166</v>
      </c>
      <c r="F13" s="515">
        <v>47108133.176813573</v>
      </c>
      <c r="G13" s="515">
        <v>59454734.32106252</v>
      </c>
      <c r="H13" s="515">
        <v>106562867.49787609</v>
      </c>
      <c r="I13" s="515">
        <v>18477093.588809781</v>
      </c>
      <c r="J13" s="515">
        <v>23255930.810195651</v>
      </c>
      <c r="K13" s="516">
        <v>41733024.399005428</v>
      </c>
    </row>
    <row r="14" spans="1:11">
      <c r="A14" s="173">
        <v>6</v>
      </c>
      <c r="B14" s="174" t="s">
        <v>287</v>
      </c>
      <c r="C14" s="514"/>
      <c r="D14" s="515"/>
      <c r="E14" s="515">
        <v>0</v>
      </c>
      <c r="F14" s="515"/>
      <c r="G14" s="515"/>
      <c r="H14" s="515">
        <v>0</v>
      </c>
      <c r="I14" s="515"/>
      <c r="J14" s="515"/>
      <c r="K14" s="516">
        <v>0</v>
      </c>
    </row>
    <row r="15" spans="1:11">
      <c r="A15" s="173">
        <v>7</v>
      </c>
      <c r="B15" s="174" t="s">
        <v>288</v>
      </c>
      <c r="C15" s="514">
        <v>34059054.524891302</v>
      </c>
      <c r="D15" s="515">
        <v>46506376.771413051</v>
      </c>
      <c r="E15" s="515">
        <v>80565431.296304345</v>
      </c>
      <c r="F15" s="515">
        <v>4937121.5111956503</v>
      </c>
      <c r="G15" s="515">
        <v>19177142.977717388</v>
      </c>
      <c r="H15" s="515">
        <v>24114264.488913037</v>
      </c>
      <c r="I15" s="515">
        <v>4886402.2527173897</v>
      </c>
      <c r="J15" s="515">
        <v>19031056.93413043</v>
      </c>
      <c r="K15" s="516">
        <v>23917459.186847821</v>
      </c>
    </row>
    <row r="16" spans="1:11">
      <c r="A16" s="173">
        <v>8</v>
      </c>
      <c r="B16" s="175" t="s">
        <v>248</v>
      </c>
      <c r="C16" s="514">
        <v>1898191639.9075005</v>
      </c>
      <c r="D16" s="515">
        <v>2528532414.2504349</v>
      </c>
      <c r="E16" s="515">
        <v>4426724054.1579361</v>
      </c>
      <c r="F16" s="515">
        <v>284459310.19048524</v>
      </c>
      <c r="G16" s="515">
        <v>399284283.13830543</v>
      </c>
      <c r="H16" s="515">
        <v>683743593.32879066</v>
      </c>
      <c r="I16" s="515">
        <v>157568041.36458695</v>
      </c>
      <c r="J16" s="515">
        <v>203550186.99232066</v>
      </c>
      <c r="K16" s="516">
        <v>361118228.35690755</v>
      </c>
    </row>
    <row r="17" spans="1:11">
      <c r="A17" s="167" t="s">
        <v>245</v>
      </c>
      <c r="B17" s="168"/>
      <c r="C17" s="517"/>
      <c r="D17" s="517"/>
      <c r="E17" s="517"/>
      <c r="F17" s="517"/>
      <c r="G17" s="517"/>
      <c r="H17" s="517"/>
      <c r="I17" s="517"/>
      <c r="J17" s="517"/>
      <c r="K17" s="518"/>
    </row>
    <row r="18" spans="1:11">
      <c r="A18" s="173">
        <v>9</v>
      </c>
      <c r="B18" s="174" t="s">
        <v>251</v>
      </c>
      <c r="C18" s="514">
        <v>81460665.433586955</v>
      </c>
      <c r="D18" s="515">
        <v>0</v>
      </c>
      <c r="E18" s="515">
        <v>81460665.433586955</v>
      </c>
      <c r="F18" s="515">
        <v>0</v>
      </c>
      <c r="G18" s="515">
        <v>0</v>
      </c>
      <c r="H18" s="515">
        <v>0</v>
      </c>
      <c r="I18" s="515">
        <v>0</v>
      </c>
      <c r="J18" s="515">
        <v>0</v>
      </c>
      <c r="K18" s="516">
        <v>0</v>
      </c>
    </row>
    <row r="19" spans="1:11">
      <c r="A19" s="173">
        <v>10</v>
      </c>
      <c r="B19" s="174" t="s">
        <v>289</v>
      </c>
      <c r="C19" s="514">
        <v>1412038688.037935</v>
      </c>
      <c r="D19" s="515">
        <v>1755422898.8466301</v>
      </c>
      <c r="E19" s="515">
        <v>3167461586.8845654</v>
      </c>
      <c r="F19" s="515">
        <v>75756917.909945637</v>
      </c>
      <c r="G19" s="515">
        <v>25417924.31440217</v>
      </c>
      <c r="H19" s="515">
        <v>101174842.2243478</v>
      </c>
      <c r="I19" s="515">
        <v>116116832.9816304</v>
      </c>
      <c r="J19" s="515">
        <v>276619184.82679349</v>
      </c>
      <c r="K19" s="516">
        <v>392736017.80842388</v>
      </c>
    </row>
    <row r="20" spans="1:11">
      <c r="A20" s="173">
        <v>11</v>
      </c>
      <c r="B20" s="174" t="s">
        <v>250</v>
      </c>
      <c r="C20" s="514">
        <v>56634820.467173912</v>
      </c>
      <c r="D20" s="515">
        <v>5960619.5702173933</v>
      </c>
      <c r="E20" s="515">
        <v>62595440.037391305</v>
      </c>
      <c r="F20" s="515">
        <v>1609294.3371739129</v>
      </c>
      <c r="G20" s="515">
        <v>5717.391304347826</v>
      </c>
      <c r="H20" s="515">
        <v>1615011.7284782608</v>
      </c>
      <c r="I20" s="515">
        <v>1562496.1875</v>
      </c>
      <c r="J20" s="515">
        <v>5717.391304347826</v>
      </c>
      <c r="K20" s="516">
        <v>1568213.5788043479</v>
      </c>
    </row>
    <row r="21" spans="1:11" ht="13.5" thickBot="1">
      <c r="A21" s="176">
        <v>12</v>
      </c>
      <c r="B21" s="177" t="s">
        <v>249</v>
      </c>
      <c r="C21" s="519">
        <v>1550134173.9386957</v>
      </c>
      <c r="D21" s="520">
        <v>1761383518.4168475</v>
      </c>
      <c r="E21" s="519">
        <v>3311517692.3555436</v>
      </c>
      <c r="F21" s="520">
        <v>77366212.247119546</v>
      </c>
      <c r="G21" s="520">
        <v>25423641.705706518</v>
      </c>
      <c r="H21" s="520">
        <v>102789853.95282607</v>
      </c>
      <c r="I21" s="520">
        <v>117679329.1691304</v>
      </c>
      <c r="J21" s="520">
        <v>276624902.21809787</v>
      </c>
      <c r="K21" s="521">
        <v>394304231.38722825</v>
      </c>
    </row>
    <row r="22" spans="1:11" ht="38.25" customHeight="1" thickBot="1">
      <c r="A22" s="178"/>
      <c r="B22" s="179"/>
      <c r="C22" s="179"/>
      <c r="D22" s="179"/>
      <c r="E22" s="179"/>
      <c r="F22" s="600" t="s">
        <v>291</v>
      </c>
      <c r="G22" s="598"/>
      <c r="H22" s="598"/>
      <c r="I22" s="600" t="s">
        <v>256</v>
      </c>
      <c r="J22" s="598"/>
      <c r="K22" s="599"/>
    </row>
    <row r="23" spans="1:11">
      <c r="A23" s="180">
        <v>13</v>
      </c>
      <c r="B23" s="181" t="s">
        <v>241</v>
      </c>
      <c r="C23" s="182"/>
      <c r="D23" s="182"/>
      <c r="E23" s="182"/>
      <c r="F23" s="524">
        <v>698651212.34489143</v>
      </c>
      <c r="G23" s="524">
        <v>600456495.06619549</v>
      </c>
      <c r="H23" s="524">
        <v>1299107707.411088</v>
      </c>
      <c r="I23" s="524">
        <v>650438893.62119555</v>
      </c>
      <c r="J23" s="524">
        <v>350013637.46793473</v>
      </c>
      <c r="K23" s="525">
        <v>1000452531.08913</v>
      </c>
    </row>
    <row r="24" spans="1:11" ht="13.5" thickBot="1">
      <c r="A24" s="183">
        <v>14</v>
      </c>
      <c r="B24" s="184" t="s">
        <v>253</v>
      </c>
      <c r="C24" s="185"/>
      <c r="D24" s="186"/>
      <c r="E24" s="187"/>
      <c r="F24" s="526">
        <v>207093097.94336581</v>
      </c>
      <c r="G24" s="526">
        <v>373860641.43259889</v>
      </c>
      <c r="H24" s="526">
        <v>580953739.37596476</v>
      </c>
      <c r="I24" s="526">
        <v>75922798.216658995</v>
      </c>
      <c r="J24" s="526">
        <v>50887546.748080157</v>
      </c>
      <c r="K24" s="527">
        <v>90889573.60409373</v>
      </c>
    </row>
    <row r="25" spans="1:11" ht="13.5" thickBot="1">
      <c r="A25" s="188">
        <v>15</v>
      </c>
      <c r="B25" s="189" t="s">
        <v>254</v>
      </c>
      <c r="C25" s="190"/>
      <c r="D25" s="190"/>
      <c r="E25" s="190"/>
      <c r="F25" s="528">
        <f>F23/F24</f>
        <v>3.3736093538759704</v>
      </c>
      <c r="G25" s="528">
        <f>G23/G24</f>
        <v>1.6060971081772677</v>
      </c>
      <c r="H25" s="528">
        <f>H23/H24</f>
        <v>2.2361637758051667</v>
      </c>
      <c r="I25" s="528">
        <f>I23/I24</f>
        <v>8.5671090752616141</v>
      </c>
      <c r="J25" s="528">
        <f>J23/J24</f>
        <v>6.8781786475320654</v>
      </c>
      <c r="K25" s="529">
        <v>11.007341011929546</v>
      </c>
    </row>
    <row r="27" spans="1:11" ht="25.5">
      <c r="B27" s="164"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J41" sqref="J41"/>
    </sheetView>
  </sheetViews>
  <sheetFormatPr defaultColWidth="9.140625" defaultRowHeight="12.75"/>
  <cols>
    <col min="1" max="1" width="10.5703125" style="8" bestFit="1" customWidth="1"/>
    <col min="2" max="2" width="95" style="8" customWidth="1"/>
    <col min="3" max="3" width="15.140625" style="8" bestFit="1" customWidth="1"/>
    <col min="4" max="4" width="11.42578125" style="8" customWidth="1"/>
    <col min="5" max="5" width="18.28515625" style="8" bestFit="1" customWidth="1"/>
    <col min="6" max="13" width="12.85546875" style="8" customWidth="1"/>
    <col min="14" max="14" width="31" style="8" bestFit="1" customWidth="1"/>
    <col min="15" max="16" width="9.140625" style="23"/>
    <col min="17" max="17" width="44.140625" style="23" customWidth="1"/>
    <col min="18" max="16384" width="9.140625" style="23"/>
  </cols>
  <sheetData>
    <row r="1" spans="1:17" ht="15">
      <c r="A1" s="394" t="s">
        <v>717</v>
      </c>
      <c r="B1" s="431" t="str">
        <f>'Info '!C2</f>
        <v>JSC Basisbank</v>
      </c>
      <c r="C1" s="431"/>
      <c r="D1" s="431"/>
      <c r="E1" s="431"/>
      <c r="F1" s="431"/>
      <c r="G1" s="431"/>
      <c r="H1" s="431"/>
      <c r="I1" s="431"/>
      <c r="J1" s="431"/>
      <c r="K1" s="431"/>
      <c r="L1" s="431"/>
      <c r="M1" s="431"/>
      <c r="N1" s="431"/>
      <c r="O1" s="149"/>
      <c r="P1" s="149"/>
      <c r="Q1" s="149"/>
    </row>
    <row r="2" spans="1:17" ht="14.25" customHeight="1">
      <c r="A2" s="431" t="s">
        <v>718</v>
      </c>
      <c r="B2" s="492">
        <f>'1. key ratios '!B2</f>
        <v>46022</v>
      </c>
      <c r="C2" s="431"/>
      <c r="D2" s="431"/>
      <c r="E2" s="431"/>
      <c r="F2" s="431"/>
      <c r="G2" s="431"/>
      <c r="H2" s="431"/>
      <c r="I2" s="431"/>
      <c r="J2" s="431"/>
      <c r="K2" s="431"/>
      <c r="L2" s="431"/>
      <c r="M2" s="431"/>
      <c r="N2" s="431"/>
      <c r="O2" s="149"/>
      <c r="P2" s="149"/>
      <c r="Q2" s="149"/>
    </row>
    <row r="3" spans="1:17" ht="14.25" customHeight="1">
      <c r="A3" s="431"/>
      <c r="B3" s="149"/>
      <c r="C3" s="149"/>
      <c r="D3" s="149"/>
      <c r="E3" s="149"/>
      <c r="F3" s="149"/>
      <c r="G3" s="149"/>
      <c r="H3" s="149"/>
      <c r="I3" s="149"/>
      <c r="J3" s="149"/>
      <c r="K3" s="149"/>
      <c r="L3" s="149"/>
      <c r="M3" s="149"/>
      <c r="N3" s="149"/>
      <c r="O3" s="149"/>
      <c r="P3" s="149"/>
      <c r="Q3" s="149"/>
    </row>
    <row r="4" spans="1:17" ht="15">
      <c r="A4" s="431"/>
      <c r="B4" s="437" t="s">
        <v>719</v>
      </c>
      <c r="C4" s="149"/>
      <c r="D4" s="149"/>
      <c r="E4" s="149"/>
      <c r="F4" s="149"/>
      <c r="G4" s="149"/>
      <c r="H4" s="149"/>
      <c r="I4" s="149"/>
      <c r="J4" s="149"/>
      <c r="K4" s="149"/>
      <c r="L4" s="149"/>
      <c r="M4" s="149"/>
      <c r="N4" s="149"/>
      <c r="O4" s="149"/>
      <c r="P4" s="149"/>
      <c r="Q4" s="149"/>
    </row>
    <row r="5" spans="1:17" ht="60">
      <c r="A5" s="431"/>
      <c r="B5" s="438" t="s">
        <v>720</v>
      </c>
      <c r="C5" s="439" t="s">
        <v>721</v>
      </c>
      <c r="D5" s="439" t="s">
        <v>722</v>
      </c>
      <c r="E5" s="439" t="s">
        <v>723</v>
      </c>
      <c r="F5" s="439" t="s">
        <v>724</v>
      </c>
      <c r="G5" s="439" t="s">
        <v>725</v>
      </c>
      <c r="H5" s="439" t="s">
        <v>726</v>
      </c>
      <c r="I5" s="440" t="s">
        <v>727</v>
      </c>
      <c r="J5" s="441">
        <v>0.02</v>
      </c>
      <c r="K5" s="441">
        <v>0.2</v>
      </c>
      <c r="L5" s="441">
        <v>0.35</v>
      </c>
      <c r="M5" s="441">
        <v>0.5</v>
      </c>
      <c r="N5" s="441">
        <v>0.75</v>
      </c>
      <c r="O5" s="441">
        <v>1</v>
      </c>
      <c r="P5" s="441">
        <v>1.5</v>
      </c>
      <c r="Q5" s="442" t="s">
        <v>728</v>
      </c>
    </row>
    <row r="6" spans="1:17" ht="15.75">
      <c r="A6" s="431"/>
      <c r="B6" s="443"/>
      <c r="C6" s="444">
        <f>IF(C7&gt;0,C7,IF(C8&gt;0,C8,IF(C9&gt;0,C9)))</f>
        <v>69750683.792132005</v>
      </c>
      <c r="D6" s="444">
        <f>IF(D7&gt;0,D7,IF(D8&gt;0,D8,IF(D9&gt;0,D9,0)))</f>
        <v>0</v>
      </c>
      <c r="E6" s="444">
        <f>IF(E7&gt;0,E7,IF(E8&gt;0,E8,IF(E9&gt;0,E9,0)))</f>
        <v>0</v>
      </c>
      <c r="F6" s="444">
        <f t="shared" ref="F6:I6" si="0">IF(F7&gt;0,F7,IF(F8&gt;0,F8,IF(F9&gt;0,F9)))</f>
        <v>2695100</v>
      </c>
      <c r="G6" s="444">
        <f t="shared" si="0"/>
        <v>2333134.770934891</v>
      </c>
      <c r="H6" s="444"/>
      <c r="I6" s="444">
        <f t="shared" si="0"/>
        <v>7039528.6793088466</v>
      </c>
      <c r="J6" s="444">
        <f>IF(J7&gt;0,J7,IF(J8&gt;0,J8,IF(J9&gt;0,J9,0)))</f>
        <v>0</v>
      </c>
      <c r="K6" s="444">
        <f>IF(K7&gt;0,K7,IF(K8&gt;0,K8,IF(K9&gt;0,K9,0)))</f>
        <v>1407905.7358617694</v>
      </c>
      <c r="L6" s="444">
        <f>IF(L7&gt;0,L7,IF(L8&gt;0,L8,IF(L9&gt;0,L9,0)))</f>
        <v>0</v>
      </c>
      <c r="M6" s="444">
        <f>IF(M7&gt;0,M7,IF(M8&gt;0,M8,IF(M9&gt;0,M9,0)))</f>
        <v>0</v>
      </c>
      <c r="N6" s="444">
        <f t="shared" ref="N6:Q6" si="1">IF(N7&gt;0,N7,IF(N8&gt;0,N8,IF(N9&gt;0,N9,0)))</f>
        <v>0</v>
      </c>
      <c r="O6" s="444">
        <f t="shared" si="1"/>
        <v>0</v>
      </c>
      <c r="P6" s="444">
        <f t="shared" si="1"/>
        <v>0</v>
      </c>
      <c r="Q6" s="444">
        <f t="shared" si="1"/>
        <v>281581.14717235387</v>
      </c>
    </row>
    <row r="7" spans="1:17" ht="15.75">
      <c r="A7" s="431"/>
      <c r="B7" s="445" t="s">
        <v>729</v>
      </c>
      <c r="C7" s="444">
        <f>C11+C15+C19+C23+C27+C31</f>
        <v>69750683.792132005</v>
      </c>
      <c r="D7" s="444">
        <f t="shared" ref="D7:E7" si="2">D11+D15+D19+D23+D27+D31</f>
        <v>-602836</v>
      </c>
      <c r="E7" s="444">
        <f t="shared" si="2"/>
        <v>0</v>
      </c>
      <c r="F7" s="444">
        <f t="shared" ref="F7:G9" si="3">F11+F15+F19+F23+F27+F31</f>
        <v>2695100</v>
      </c>
      <c r="G7" s="444">
        <f t="shared" si="3"/>
        <v>2333134.770934891</v>
      </c>
      <c r="H7" s="446">
        <v>1.4</v>
      </c>
      <c r="I7" s="447">
        <f t="shared" ref="I7:I33" si="4">(F7+G7)*H7</f>
        <v>7039528.6793088466</v>
      </c>
      <c r="J7" s="444">
        <f>J11+J15+J19+J23+J27+J31</f>
        <v>0</v>
      </c>
      <c r="K7" s="444">
        <f t="shared" ref="J7:Q9" si="5">K11+K15+K19+K23+K27+K31</f>
        <v>1407905.7358617694</v>
      </c>
      <c r="L7" s="444">
        <f t="shared" si="5"/>
        <v>0</v>
      </c>
      <c r="M7" s="444">
        <f t="shared" si="5"/>
        <v>0</v>
      </c>
      <c r="N7" s="444">
        <f t="shared" si="5"/>
        <v>0</v>
      </c>
      <c r="O7" s="444">
        <f t="shared" si="5"/>
        <v>0</v>
      </c>
      <c r="P7" s="444">
        <f t="shared" si="5"/>
        <v>0</v>
      </c>
      <c r="Q7" s="444">
        <f>Q11+Q15+Q19+Q23+Q27+Q31</f>
        <v>281581.14717235387</v>
      </c>
    </row>
    <row r="8" spans="1:17" ht="15.75">
      <c r="A8" s="431"/>
      <c r="B8" s="445" t="s">
        <v>730</v>
      </c>
      <c r="C8" s="444">
        <f>C12+C16+C20+C24+C28+C32</f>
        <v>0</v>
      </c>
      <c r="D8" s="444">
        <f t="shared" ref="D8:E8" si="6">D12+D16+D20+D24+D28+D32</f>
        <v>0</v>
      </c>
      <c r="E8" s="444">
        <f t="shared" si="6"/>
        <v>0</v>
      </c>
      <c r="F8" s="444">
        <f t="shared" si="3"/>
        <v>0</v>
      </c>
      <c r="G8" s="444">
        <f t="shared" si="3"/>
        <v>0</v>
      </c>
      <c r="H8" s="446">
        <v>1.4</v>
      </c>
      <c r="I8" s="447">
        <f t="shared" si="4"/>
        <v>0</v>
      </c>
      <c r="J8" s="444">
        <f t="shared" si="5"/>
        <v>0</v>
      </c>
      <c r="K8" s="444">
        <f t="shared" si="5"/>
        <v>0</v>
      </c>
      <c r="L8" s="444">
        <f t="shared" si="5"/>
        <v>0</v>
      </c>
      <c r="M8" s="444">
        <f t="shared" si="5"/>
        <v>0</v>
      </c>
      <c r="N8" s="444">
        <f t="shared" si="5"/>
        <v>0</v>
      </c>
      <c r="O8" s="444">
        <f t="shared" si="5"/>
        <v>0</v>
      </c>
      <c r="P8" s="444">
        <f t="shared" si="5"/>
        <v>0</v>
      </c>
      <c r="Q8" s="444">
        <f>Q12+Q16+Q20+Q24+Q28+Q32</f>
        <v>0</v>
      </c>
    </row>
    <row r="9" spans="1:17" ht="15.75">
      <c r="A9" s="431"/>
      <c r="B9" s="445" t="s">
        <v>737</v>
      </c>
      <c r="C9" s="444">
        <f>C13+C17+C21+C25+C29+C33</f>
        <v>0</v>
      </c>
      <c r="D9" s="444">
        <f t="shared" ref="D9:E9" si="7">D13+D17+D21+D25+D29+D33</f>
        <v>0</v>
      </c>
      <c r="E9" s="444">
        <f t="shared" si="7"/>
        <v>0</v>
      </c>
      <c r="F9" s="444">
        <f t="shared" si="3"/>
        <v>0</v>
      </c>
      <c r="G9" s="444">
        <f t="shared" si="3"/>
        <v>0</v>
      </c>
      <c r="H9" s="446">
        <v>1.4</v>
      </c>
      <c r="I9" s="447">
        <f t="shared" si="4"/>
        <v>0</v>
      </c>
      <c r="J9" s="444">
        <f t="shared" si="5"/>
        <v>0</v>
      </c>
      <c r="K9" s="444">
        <f t="shared" si="5"/>
        <v>0</v>
      </c>
      <c r="L9" s="444">
        <f t="shared" si="5"/>
        <v>0</v>
      </c>
      <c r="M9" s="444">
        <f t="shared" si="5"/>
        <v>0</v>
      </c>
      <c r="N9" s="444">
        <f t="shared" si="5"/>
        <v>0</v>
      </c>
      <c r="O9" s="444">
        <f t="shared" si="5"/>
        <v>0</v>
      </c>
      <c r="P9" s="444">
        <f t="shared" si="5"/>
        <v>0</v>
      </c>
      <c r="Q9" s="444">
        <f t="shared" si="5"/>
        <v>0</v>
      </c>
    </row>
    <row r="10" spans="1:17" ht="15.75">
      <c r="A10" s="431"/>
      <c r="B10" s="448" t="s">
        <v>731</v>
      </c>
      <c r="C10" s="530">
        <v>0</v>
      </c>
      <c r="D10" s="530">
        <v>0</v>
      </c>
      <c r="E10" s="530">
        <v>0</v>
      </c>
      <c r="F10" s="530">
        <v>0</v>
      </c>
      <c r="G10" s="530">
        <v>0</v>
      </c>
      <c r="H10" s="446">
        <v>1.4</v>
      </c>
      <c r="I10" s="447">
        <f t="shared" si="4"/>
        <v>0</v>
      </c>
      <c r="J10" s="530">
        <v>0</v>
      </c>
      <c r="K10" s="530">
        <v>0</v>
      </c>
      <c r="L10" s="530">
        <v>0</v>
      </c>
      <c r="M10" s="530">
        <v>0</v>
      </c>
      <c r="N10" s="530">
        <v>0</v>
      </c>
      <c r="O10" s="530">
        <v>0</v>
      </c>
      <c r="P10" s="530">
        <v>0</v>
      </c>
      <c r="Q10" s="444">
        <f>SUM(Q11:Q13)</f>
        <v>0</v>
      </c>
    </row>
    <row r="11" spans="1:17" ht="15.75">
      <c r="A11" s="431"/>
      <c r="B11" s="450" t="s">
        <v>729</v>
      </c>
      <c r="C11" s="530">
        <v>0</v>
      </c>
      <c r="D11" s="530">
        <v>0</v>
      </c>
      <c r="E11" s="530">
        <v>0</v>
      </c>
      <c r="F11" s="530">
        <v>0</v>
      </c>
      <c r="G11" s="530">
        <v>0</v>
      </c>
      <c r="H11" s="446">
        <v>1.4</v>
      </c>
      <c r="I11" s="447">
        <f t="shared" si="4"/>
        <v>0</v>
      </c>
      <c r="J11" s="530">
        <v>0</v>
      </c>
      <c r="K11" s="530">
        <v>0</v>
      </c>
      <c r="L11" s="530">
        <v>0</v>
      </c>
      <c r="M11" s="530">
        <v>0</v>
      </c>
      <c r="N11" s="530">
        <v>0</v>
      </c>
      <c r="O11" s="530">
        <v>0</v>
      </c>
      <c r="P11" s="530">
        <v>0</v>
      </c>
      <c r="Q11" s="444">
        <f>SUMPRODUCT($J$5:$P$5,J11:P11)</f>
        <v>0</v>
      </c>
    </row>
    <row r="12" spans="1:17" ht="15.75">
      <c r="A12" s="431"/>
      <c r="B12" s="450" t="s">
        <v>730</v>
      </c>
      <c r="C12" s="530">
        <v>0</v>
      </c>
      <c r="D12" s="530">
        <v>0</v>
      </c>
      <c r="E12" s="530">
        <v>0</v>
      </c>
      <c r="F12" s="530">
        <v>0</v>
      </c>
      <c r="G12" s="530">
        <v>0</v>
      </c>
      <c r="H12" s="446">
        <v>1.4</v>
      </c>
      <c r="I12" s="447">
        <f t="shared" si="4"/>
        <v>0</v>
      </c>
      <c r="J12" s="530">
        <v>0</v>
      </c>
      <c r="K12" s="530">
        <v>0</v>
      </c>
      <c r="L12" s="530">
        <v>0</v>
      </c>
      <c r="M12" s="530">
        <v>0</v>
      </c>
      <c r="N12" s="530">
        <v>0</v>
      </c>
      <c r="O12" s="530">
        <v>0</v>
      </c>
      <c r="P12" s="530">
        <v>0</v>
      </c>
      <c r="Q12" s="444">
        <f t="shared" ref="Q12:Q13" si="8">SUMPRODUCT($J$5:$P$5,J12:P12)</f>
        <v>0</v>
      </c>
    </row>
    <row r="13" spans="1:17" ht="15.75">
      <c r="A13" s="431"/>
      <c r="B13" s="450" t="s">
        <v>737</v>
      </c>
      <c r="C13" s="530">
        <v>0</v>
      </c>
      <c r="D13" s="530">
        <v>0</v>
      </c>
      <c r="E13" s="530">
        <v>0</v>
      </c>
      <c r="F13" s="530">
        <v>0</v>
      </c>
      <c r="G13" s="530">
        <v>0</v>
      </c>
      <c r="H13" s="446">
        <v>1.4</v>
      </c>
      <c r="I13" s="447">
        <f t="shared" si="4"/>
        <v>0</v>
      </c>
      <c r="J13" s="530">
        <v>0</v>
      </c>
      <c r="K13" s="530">
        <v>0</v>
      </c>
      <c r="L13" s="530">
        <v>0</v>
      </c>
      <c r="M13" s="530">
        <v>0</v>
      </c>
      <c r="N13" s="530">
        <v>0</v>
      </c>
      <c r="O13" s="530">
        <v>0</v>
      </c>
      <c r="P13" s="530">
        <v>0</v>
      </c>
      <c r="Q13" s="444">
        <f t="shared" si="8"/>
        <v>0</v>
      </c>
    </row>
    <row r="14" spans="1:17" ht="15.75">
      <c r="A14" s="431"/>
      <c r="B14" s="448" t="s">
        <v>732</v>
      </c>
      <c r="C14" s="530">
        <v>0</v>
      </c>
      <c r="D14" s="530">
        <v>0</v>
      </c>
      <c r="E14" s="530">
        <v>0</v>
      </c>
      <c r="F14" s="530">
        <v>0</v>
      </c>
      <c r="G14" s="530">
        <v>0</v>
      </c>
      <c r="H14" s="446">
        <v>1.4</v>
      </c>
      <c r="I14" s="447">
        <f t="shared" si="4"/>
        <v>0</v>
      </c>
      <c r="J14" s="530">
        <v>0</v>
      </c>
      <c r="K14" s="530">
        <v>0</v>
      </c>
      <c r="L14" s="530">
        <v>0</v>
      </c>
      <c r="M14" s="530">
        <v>0</v>
      </c>
      <c r="N14" s="530">
        <v>0</v>
      </c>
      <c r="O14" s="530">
        <v>0</v>
      </c>
      <c r="P14" s="530">
        <v>0</v>
      </c>
      <c r="Q14" s="444">
        <f>SUM(Q15:Q17)</f>
        <v>0</v>
      </c>
    </row>
    <row r="15" spans="1:17" ht="15.75">
      <c r="A15" s="431"/>
      <c r="B15" s="450" t="s">
        <v>729</v>
      </c>
      <c r="C15" s="530">
        <v>0</v>
      </c>
      <c r="D15" s="530">
        <v>0</v>
      </c>
      <c r="E15" s="530">
        <v>0</v>
      </c>
      <c r="F15" s="530">
        <v>0</v>
      </c>
      <c r="G15" s="530">
        <v>0</v>
      </c>
      <c r="H15" s="446">
        <v>1.4</v>
      </c>
      <c r="I15" s="447">
        <f t="shared" si="4"/>
        <v>0</v>
      </c>
      <c r="J15" s="530">
        <v>0</v>
      </c>
      <c r="K15" s="530">
        <v>0</v>
      </c>
      <c r="L15" s="530">
        <v>0</v>
      </c>
      <c r="M15" s="530">
        <v>0</v>
      </c>
      <c r="N15" s="530">
        <v>0</v>
      </c>
      <c r="O15" s="530">
        <v>0</v>
      </c>
      <c r="P15" s="530">
        <v>0</v>
      </c>
      <c r="Q15" s="444">
        <f>SUMPRODUCT($J$5:$P$5,J15:P15)</f>
        <v>0</v>
      </c>
    </row>
    <row r="16" spans="1:17" ht="15.75">
      <c r="A16" s="431"/>
      <c r="B16" s="450" t="s">
        <v>730</v>
      </c>
      <c r="C16" s="530">
        <v>0</v>
      </c>
      <c r="D16" s="530">
        <v>0</v>
      </c>
      <c r="E16" s="530">
        <v>0</v>
      </c>
      <c r="F16" s="530">
        <v>0</v>
      </c>
      <c r="G16" s="530">
        <v>0</v>
      </c>
      <c r="H16" s="446">
        <v>1.4</v>
      </c>
      <c r="I16" s="447">
        <f t="shared" si="4"/>
        <v>0</v>
      </c>
      <c r="J16" s="530">
        <v>0</v>
      </c>
      <c r="K16" s="530">
        <v>0</v>
      </c>
      <c r="L16" s="530">
        <v>0</v>
      </c>
      <c r="M16" s="530">
        <v>0</v>
      </c>
      <c r="N16" s="530">
        <v>0</v>
      </c>
      <c r="O16" s="530">
        <v>0</v>
      </c>
      <c r="P16" s="530">
        <v>0</v>
      </c>
      <c r="Q16" s="444">
        <f t="shared" ref="Q16:Q17" si="9">SUMPRODUCT($J$5:$P$5,J16:P16)</f>
        <v>0</v>
      </c>
    </row>
    <row r="17" spans="1:17" ht="15.75">
      <c r="A17" s="431"/>
      <c r="B17" s="450" t="s">
        <v>737</v>
      </c>
      <c r="C17" s="530">
        <v>0</v>
      </c>
      <c r="D17" s="530">
        <v>0</v>
      </c>
      <c r="E17" s="530">
        <v>0</v>
      </c>
      <c r="F17" s="530">
        <v>0</v>
      </c>
      <c r="G17" s="530">
        <v>0</v>
      </c>
      <c r="H17" s="446">
        <v>1.4</v>
      </c>
      <c r="I17" s="447">
        <f t="shared" si="4"/>
        <v>0</v>
      </c>
      <c r="J17" s="530">
        <v>0</v>
      </c>
      <c r="K17" s="530">
        <v>0</v>
      </c>
      <c r="L17" s="530">
        <v>0</v>
      </c>
      <c r="M17" s="530">
        <v>0</v>
      </c>
      <c r="N17" s="530">
        <v>0</v>
      </c>
      <c r="O17" s="530">
        <v>0</v>
      </c>
      <c r="P17" s="530">
        <v>0</v>
      </c>
      <c r="Q17" s="444">
        <f t="shared" si="9"/>
        <v>0</v>
      </c>
    </row>
    <row r="18" spans="1:17" ht="15.75">
      <c r="A18" s="431"/>
      <c r="B18" s="448" t="s">
        <v>733</v>
      </c>
      <c r="C18" s="530">
        <v>0</v>
      </c>
      <c r="D18" s="530">
        <v>0</v>
      </c>
      <c r="E18" s="530">
        <v>0</v>
      </c>
      <c r="F18" s="530">
        <v>0</v>
      </c>
      <c r="G18" s="530">
        <v>0</v>
      </c>
      <c r="H18" s="446">
        <v>1.4</v>
      </c>
      <c r="I18" s="447">
        <f t="shared" si="4"/>
        <v>0</v>
      </c>
      <c r="J18" s="530">
        <v>0</v>
      </c>
      <c r="K18" s="530">
        <v>0</v>
      </c>
      <c r="L18" s="530">
        <v>0</v>
      </c>
      <c r="M18" s="530">
        <v>0</v>
      </c>
      <c r="N18" s="530">
        <v>0</v>
      </c>
      <c r="O18" s="530">
        <v>0</v>
      </c>
      <c r="P18" s="530">
        <v>0</v>
      </c>
      <c r="Q18" s="444">
        <f>SUM(Q19:Q21)</f>
        <v>0</v>
      </c>
    </row>
    <row r="19" spans="1:17" ht="15.75">
      <c r="A19" s="431"/>
      <c r="B19" s="450" t="s">
        <v>729</v>
      </c>
      <c r="C19" s="530">
        <v>0</v>
      </c>
      <c r="D19" s="530">
        <v>0</v>
      </c>
      <c r="E19" s="530">
        <v>0</v>
      </c>
      <c r="F19" s="530">
        <v>0</v>
      </c>
      <c r="G19" s="530">
        <v>0</v>
      </c>
      <c r="H19" s="446">
        <v>1.4</v>
      </c>
      <c r="I19" s="447">
        <f t="shared" si="4"/>
        <v>0</v>
      </c>
      <c r="J19" s="530">
        <v>0</v>
      </c>
      <c r="K19" s="530">
        <v>0</v>
      </c>
      <c r="L19" s="530">
        <v>0</v>
      </c>
      <c r="M19" s="530">
        <v>0</v>
      </c>
      <c r="N19" s="530">
        <v>0</v>
      </c>
      <c r="O19" s="530">
        <v>0</v>
      </c>
      <c r="P19" s="530">
        <v>0</v>
      </c>
      <c r="Q19" s="444">
        <f>SUMPRODUCT($J$5:$P$5,J19:P19)</f>
        <v>0</v>
      </c>
    </row>
    <row r="20" spans="1:17" ht="15.75">
      <c r="A20" s="431"/>
      <c r="B20" s="450" t="s">
        <v>730</v>
      </c>
      <c r="C20" s="530">
        <v>0</v>
      </c>
      <c r="D20" s="530">
        <v>0</v>
      </c>
      <c r="E20" s="530">
        <v>0</v>
      </c>
      <c r="F20" s="530">
        <v>0</v>
      </c>
      <c r="G20" s="530">
        <v>0</v>
      </c>
      <c r="H20" s="446">
        <v>1.4</v>
      </c>
      <c r="I20" s="447">
        <f t="shared" si="4"/>
        <v>0</v>
      </c>
      <c r="J20" s="530">
        <v>0</v>
      </c>
      <c r="K20" s="530">
        <v>0</v>
      </c>
      <c r="L20" s="530">
        <v>0</v>
      </c>
      <c r="M20" s="530">
        <v>0</v>
      </c>
      <c r="N20" s="530">
        <v>0</v>
      </c>
      <c r="O20" s="530">
        <v>0</v>
      </c>
      <c r="P20" s="530">
        <v>0</v>
      </c>
      <c r="Q20" s="444">
        <f t="shared" ref="Q20:Q21" si="10">SUMPRODUCT($J$5:$P$5,J20:P20)</f>
        <v>0</v>
      </c>
    </row>
    <row r="21" spans="1:17" ht="15.75">
      <c r="A21" s="431"/>
      <c r="B21" s="450" t="s">
        <v>737</v>
      </c>
      <c r="C21" s="530">
        <v>0</v>
      </c>
      <c r="D21" s="530">
        <v>0</v>
      </c>
      <c r="E21" s="530">
        <v>0</v>
      </c>
      <c r="F21" s="530">
        <v>0</v>
      </c>
      <c r="G21" s="530">
        <v>0</v>
      </c>
      <c r="H21" s="446">
        <v>1.4</v>
      </c>
      <c r="I21" s="447">
        <f t="shared" si="4"/>
        <v>0</v>
      </c>
      <c r="J21" s="530">
        <v>0</v>
      </c>
      <c r="K21" s="530">
        <v>0</v>
      </c>
      <c r="L21" s="530">
        <v>0</v>
      </c>
      <c r="M21" s="530">
        <v>0</v>
      </c>
      <c r="N21" s="530">
        <v>0</v>
      </c>
      <c r="O21" s="530">
        <v>0</v>
      </c>
      <c r="P21" s="530">
        <v>0</v>
      </c>
      <c r="Q21" s="444">
        <f t="shared" si="10"/>
        <v>0</v>
      </c>
    </row>
    <row r="22" spans="1:17" ht="15.75">
      <c r="A22" s="431"/>
      <c r="B22" s="448" t="s">
        <v>734</v>
      </c>
      <c r="C22" s="530">
        <v>69750683.792132005</v>
      </c>
      <c r="D22" s="530">
        <v>0</v>
      </c>
      <c r="E22" s="530">
        <v>0</v>
      </c>
      <c r="F22" s="530">
        <v>2695100</v>
      </c>
      <c r="G22" s="530">
        <v>2333134.770934891</v>
      </c>
      <c r="H22" s="446">
        <v>1.4</v>
      </c>
      <c r="I22" s="447">
        <f t="shared" si="4"/>
        <v>7039528.6793088466</v>
      </c>
      <c r="J22" s="530">
        <v>0</v>
      </c>
      <c r="K22" s="530">
        <v>1407905.7358617694</v>
      </c>
      <c r="L22" s="530">
        <v>0</v>
      </c>
      <c r="M22" s="530">
        <v>0</v>
      </c>
      <c r="N22" s="530">
        <v>0</v>
      </c>
      <c r="O22" s="530">
        <v>0</v>
      </c>
      <c r="P22" s="530">
        <v>0</v>
      </c>
      <c r="Q22" s="444">
        <f>SUM(Q23:Q25)</f>
        <v>281581.14717235387</v>
      </c>
    </row>
    <row r="23" spans="1:17" ht="15.75">
      <c r="A23" s="431"/>
      <c r="B23" s="450" t="s">
        <v>729</v>
      </c>
      <c r="C23" s="530">
        <v>69750683.792132005</v>
      </c>
      <c r="D23" s="530">
        <v>-602836</v>
      </c>
      <c r="E23" s="530">
        <v>0</v>
      </c>
      <c r="F23" s="530">
        <v>2695100</v>
      </c>
      <c r="G23" s="530">
        <v>2333134.770934891</v>
      </c>
      <c r="H23" s="446">
        <v>1.4</v>
      </c>
      <c r="I23" s="447">
        <f t="shared" si="4"/>
        <v>7039528.6793088466</v>
      </c>
      <c r="J23" s="530">
        <v>0</v>
      </c>
      <c r="K23" s="530">
        <v>1407905.7358617694</v>
      </c>
      <c r="L23" s="530">
        <v>0</v>
      </c>
      <c r="M23" s="530">
        <v>0</v>
      </c>
      <c r="N23" s="530">
        <v>0</v>
      </c>
      <c r="O23" s="530">
        <v>0</v>
      </c>
      <c r="P23" s="530">
        <v>0</v>
      </c>
      <c r="Q23" s="444">
        <f>SUMPRODUCT($J$5:$P$5,J23:P23)</f>
        <v>281581.14717235387</v>
      </c>
    </row>
    <row r="24" spans="1:17" ht="15.75">
      <c r="A24" s="431"/>
      <c r="B24" s="450" t="s">
        <v>730</v>
      </c>
      <c r="C24" s="530">
        <v>0</v>
      </c>
      <c r="D24" s="530">
        <v>0</v>
      </c>
      <c r="E24" s="530">
        <v>0</v>
      </c>
      <c r="F24" s="530">
        <v>0</v>
      </c>
      <c r="G24" s="530">
        <v>0</v>
      </c>
      <c r="H24" s="446">
        <v>1.4</v>
      </c>
      <c r="I24" s="447">
        <f t="shared" si="4"/>
        <v>0</v>
      </c>
      <c r="J24" s="530">
        <v>0</v>
      </c>
      <c r="K24" s="530">
        <v>0</v>
      </c>
      <c r="L24" s="530">
        <v>0</v>
      </c>
      <c r="M24" s="530">
        <v>0</v>
      </c>
      <c r="N24" s="530">
        <v>0</v>
      </c>
      <c r="O24" s="530">
        <v>0</v>
      </c>
      <c r="P24" s="530">
        <v>0</v>
      </c>
      <c r="Q24" s="444">
        <f t="shared" ref="Q24:Q25" si="11">SUMPRODUCT($J$5:$P$5,J24:P24)</f>
        <v>0</v>
      </c>
    </row>
    <row r="25" spans="1:17" ht="15.75">
      <c r="A25" s="431"/>
      <c r="B25" s="450" t="s">
        <v>737</v>
      </c>
      <c r="C25" s="530">
        <v>0</v>
      </c>
      <c r="D25" s="530">
        <v>0</v>
      </c>
      <c r="E25" s="530">
        <v>0</v>
      </c>
      <c r="F25" s="530">
        <v>0</v>
      </c>
      <c r="G25" s="530">
        <v>0</v>
      </c>
      <c r="H25" s="446">
        <v>1.4</v>
      </c>
      <c r="I25" s="447">
        <f t="shared" si="4"/>
        <v>0</v>
      </c>
      <c r="J25" s="530">
        <v>0</v>
      </c>
      <c r="K25" s="530">
        <v>0</v>
      </c>
      <c r="L25" s="530">
        <v>0</v>
      </c>
      <c r="M25" s="530">
        <v>0</v>
      </c>
      <c r="N25" s="530">
        <v>0</v>
      </c>
      <c r="O25" s="530">
        <v>0</v>
      </c>
      <c r="P25" s="530">
        <v>0</v>
      </c>
      <c r="Q25" s="444">
        <f t="shared" si="11"/>
        <v>0</v>
      </c>
    </row>
    <row r="26" spans="1:17" ht="15.75">
      <c r="A26" s="431"/>
      <c r="B26" s="448" t="s">
        <v>735</v>
      </c>
      <c r="C26" s="530">
        <v>0</v>
      </c>
      <c r="D26" s="530">
        <v>0</v>
      </c>
      <c r="E26" s="530">
        <v>0</v>
      </c>
      <c r="F26" s="530">
        <v>0</v>
      </c>
      <c r="G26" s="530">
        <v>0</v>
      </c>
      <c r="H26" s="446">
        <v>1.4</v>
      </c>
      <c r="I26" s="447">
        <f t="shared" si="4"/>
        <v>0</v>
      </c>
      <c r="J26" s="530">
        <v>0</v>
      </c>
      <c r="K26" s="530">
        <v>0</v>
      </c>
      <c r="L26" s="530">
        <v>0</v>
      </c>
      <c r="M26" s="530">
        <v>0</v>
      </c>
      <c r="N26" s="530">
        <v>0</v>
      </c>
      <c r="O26" s="530">
        <v>0</v>
      </c>
      <c r="P26" s="530">
        <v>0</v>
      </c>
      <c r="Q26" s="444">
        <f>SUM(Q27:Q29)</f>
        <v>0</v>
      </c>
    </row>
    <row r="27" spans="1:17" ht="15.75">
      <c r="A27" s="431"/>
      <c r="B27" s="450" t="s">
        <v>729</v>
      </c>
      <c r="C27" s="530">
        <v>0</v>
      </c>
      <c r="D27" s="530">
        <v>0</v>
      </c>
      <c r="E27" s="530">
        <v>0</v>
      </c>
      <c r="F27" s="530">
        <v>0</v>
      </c>
      <c r="G27" s="530">
        <v>0</v>
      </c>
      <c r="H27" s="446">
        <v>1.4</v>
      </c>
      <c r="I27" s="447">
        <f t="shared" si="4"/>
        <v>0</v>
      </c>
      <c r="J27" s="530">
        <v>0</v>
      </c>
      <c r="K27" s="530">
        <v>0</v>
      </c>
      <c r="L27" s="530">
        <v>0</v>
      </c>
      <c r="M27" s="530">
        <v>0</v>
      </c>
      <c r="N27" s="530">
        <v>0</v>
      </c>
      <c r="O27" s="530">
        <v>0</v>
      </c>
      <c r="P27" s="530">
        <v>0</v>
      </c>
      <c r="Q27" s="444">
        <f>SUMPRODUCT($J$5:$P$5,J27:P27)</f>
        <v>0</v>
      </c>
    </row>
    <row r="28" spans="1:17" ht="15.75">
      <c r="A28" s="431"/>
      <c r="B28" s="450" t="s">
        <v>730</v>
      </c>
      <c r="C28" s="530">
        <v>0</v>
      </c>
      <c r="D28" s="530">
        <v>0</v>
      </c>
      <c r="E28" s="530">
        <v>0</v>
      </c>
      <c r="F28" s="530">
        <v>0</v>
      </c>
      <c r="G28" s="530">
        <v>0</v>
      </c>
      <c r="H28" s="446">
        <v>1.4</v>
      </c>
      <c r="I28" s="447">
        <f t="shared" si="4"/>
        <v>0</v>
      </c>
      <c r="J28" s="530">
        <v>0</v>
      </c>
      <c r="K28" s="530">
        <v>0</v>
      </c>
      <c r="L28" s="530">
        <v>0</v>
      </c>
      <c r="M28" s="530">
        <v>0</v>
      </c>
      <c r="N28" s="530">
        <v>0</v>
      </c>
      <c r="O28" s="530">
        <v>0</v>
      </c>
      <c r="P28" s="530">
        <v>0</v>
      </c>
      <c r="Q28" s="444">
        <f t="shared" ref="Q28:Q29" si="12">SUMPRODUCT($J$5:$P$5,J28:P28)</f>
        <v>0</v>
      </c>
    </row>
    <row r="29" spans="1:17" ht="15.75">
      <c r="A29" s="431"/>
      <c r="B29" s="450" t="s">
        <v>737</v>
      </c>
      <c r="C29" s="530">
        <v>0</v>
      </c>
      <c r="D29" s="530">
        <v>0</v>
      </c>
      <c r="E29" s="530">
        <v>0</v>
      </c>
      <c r="F29" s="530">
        <v>0</v>
      </c>
      <c r="G29" s="530">
        <v>0</v>
      </c>
      <c r="H29" s="446">
        <v>1.4</v>
      </c>
      <c r="I29" s="447">
        <f t="shared" si="4"/>
        <v>0</v>
      </c>
      <c r="J29" s="530">
        <v>0</v>
      </c>
      <c r="K29" s="530">
        <v>0</v>
      </c>
      <c r="L29" s="530">
        <v>0</v>
      </c>
      <c r="M29" s="530">
        <v>0</v>
      </c>
      <c r="N29" s="530">
        <v>0</v>
      </c>
      <c r="O29" s="530">
        <v>0</v>
      </c>
      <c r="P29" s="530">
        <v>0</v>
      </c>
      <c r="Q29" s="444">
        <f t="shared" si="12"/>
        <v>0</v>
      </c>
    </row>
    <row r="30" spans="1:17" ht="15.75">
      <c r="A30" s="431"/>
      <c r="B30" s="451" t="s">
        <v>736</v>
      </c>
      <c r="C30" s="530">
        <v>0</v>
      </c>
      <c r="D30" s="530">
        <v>0</v>
      </c>
      <c r="E30" s="530">
        <v>0</v>
      </c>
      <c r="F30" s="530">
        <v>0</v>
      </c>
      <c r="G30" s="530">
        <v>0</v>
      </c>
      <c r="H30" s="446">
        <v>1.4</v>
      </c>
      <c r="I30" s="447">
        <f t="shared" si="4"/>
        <v>0</v>
      </c>
      <c r="J30" s="530">
        <v>0</v>
      </c>
      <c r="K30" s="530">
        <v>0</v>
      </c>
      <c r="L30" s="530">
        <v>0</v>
      </c>
      <c r="M30" s="530">
        <v>0</v>
      </c>
      <c r="N30" s="530">
        <v>0</v>
      </c>
      <c r="O30" s="530">
        <v>0</v>
      </c>
      <c r="P30" s="530">
        <v>0</v>
      </c>
      <c r="Q30" s="444">
        <f>SUM(Q31:Q33)</f>
        <v>0</v>
      </c>
    </row>
    <row r="31" spans="1:17" ht="15.75">
      <c r="A31" s="431"/>
      <c r="B31" s="450" t="s">
        <v>729</v>
      </c>
      <c r="C31" s="530">
        <v>0</v>
      </c>
      <c r="D31" s="530">
        <v>0</v>
      </c>
      <c r="E31" s="530">
        <v>0</v>
      </c>
      <c r="F31" s="530">
        <v>0</v>
      </c>
      <c r="G31" s="530">
        <v>0</v>
      </c>
      <c r="H31" s="446">
        <v>1.4</v>
      </c>
      <c r="I31" s="447">
        <f t="shared" si="4"/>
        <v>0</v>
      </c>
      <c r="J31" s="530">
        <v>0</v>
      </c>
      <c r="K31" s="530">
        <v>0</v>
      </c>
      <c r="L31" s="530">
        <v>0</v>
      </c>
      <c r="M31" s="530">
        <v>0</v>
      </c>
      <c r="N31" s="530">
        <v>0</v>
      </c>
      <c r="O31" s="530">
        <v>0</v>
      </c>
      <c r="P31" s="530">
        <v>0</v>
      </c>
      <c r="Q31" s="444">
        <f>SUMPRODUCT($J$5:$P$5,J31:P31)</f>
        <v>0</v>
      </c>
    </row>
    <row r="32" spans="1:17" ht="15.75">
      <c r="A32" s="431"/>
      <c r="B32" s="450" t="s">
        <v>730</v>
      </c>
      <c r="C32" s="530">
        <v>0</v>
      </c>
      <c r="D32" s="530">
        <v>0</v>
      </c>
      <c r="E32" s="530">
        <v>0</v>
      </c>
      <c r="F32" s="530">
        <v>0</v>
      </c>
      <c r="G32" s="530">
        <v>0</v>
      </c>
      <c r="H32" s="446">
        <v>1.4</v>
      </c>
      <c r="I32" s="447">
        <f t="shared" si="4"/>
        <v>0</v>
      </c>
      <c r="J32" s="530">
        <v>0</v>
      </c>
      <c r="K32" s="530">
        <v>0</v>
      </c>
      <c r="L32" s="530">
        <v>0</v>
      </c>
      <c r="M32" s="530">
        <v>0</v>
      </c>
      <c r="N32" s="530">
        <v>0</v>
      </c>
      <c r="O32" s="530">
        <v>0</v>
      </c>
      <c r="P32" s="530">
        <v>0</v>
      </c>
      <c r="Q32" s="444">
        <f t="shared" ref="Q32:Q33" si="13">SUMPRODUCT($J$5:$P$5,J32:P32)</f>
        <v>0</v>
      </c>
    </row>
    <row r="33" spans="1:17" ht="15.75">
      <c r="A33" s="431"/>
      <c r="B33" s="450" t="s">
        <v>737</v>
      </c>
      <c r="C33" s="530">
        <v>0</v>
      </c>
      <c r="D33" s="530">
        <v>0</v>
      </c>
      <c r="E33" s="530">
        <v>0</v>
      </c>
      <c r="F33" s="530">
        <v>0</v>
      </c>
      <c r="G33" s="530">
        <v>0</v>
      </c>
      <c r="H33" s="446">
        <v>1.4</v>
      </c>
      <c r="I33" s="447">
        <f t="shared" si="4"/>
        <v>0</v>
      </c>
      <c r="J33" s="530">
        <v>0</v>
      </c>
      <c r="K33" s="530">
        <v>0</v>
      </c>
      <c r="L33" s="530">
        <v>0</v>
      </c>
      <c r="M33" s="530">
        <v>0</v>
      </c>
      <c r="N33" s="530">
        <v>0</v>
      </c>
      <c r="O33" s="530">
        <v>0</v>
      </c>
      <c r="P33" s="530">
        <v>0</v>
      </c>
      <c r="Q33" s="444">
        <f t="shared" si="13"/>
        <v>0</v>
      </c>
    </row>
    <row r="34" spans="1:17" ht="15.75">
      <c r="A34" s="431"/>
      <c r="B34" s="452" t="s">
        <v>64</v>
      </c>
      <c r="C34" s="453">
        <f>C6</f>
        <v>69750683.792132005</v>
      </c>
      <c r="D34" s="453">
        <f t="shared" ref="D34:G34" si="14">D6</f>
        <v>0</v>
      </c>
      <c r="E34" s="453">
        <f t="shared" si="14"/>
        <v>0</v>
      </c>
      <c r="F34" s="453">
        <f t="shared" si="14"/>
        <v>2695100</v>
      </c>
      <c r="G34" s="453">
        <f t="shared" si="14"/>
        <v>2333134.770934891</v>
      </c>
      <c r="H34" s="446">
        <v>1.4</v>
      </c>
      <c r="I34" s="447">
        <f>(F34+G34)*H34</f>
        <v>7039528.6793088466</v>
      </c>
      <c r="J34" s="453">
        <f t="shared" ref="J34:Q34" si="15">J6</f>
        <v>0</v>
      </c>
      <c r="K34" s="453">
        <f t="shared" si="15"/>
        <v>1407905.7358617694</v>
      </c>
      <c r="L34" s="453">
        <f t="shared" si="15"/>
        <v>0</v>
      </c>
      <c r="M34" s="453">
        <f t="shared" si="15"/>
        <v>0</v>
      </c>
      <c r="N34" s="453">
        <f t="shared" si="15"/>
        <v>0</v>
      </c>
      <c r="O34" s="453">
        <f t="shared" si="15"/>
        <v>0</v>
      </c>
      <c r="P34" s="453">
        <f t="shared" si="15"/>
        <v>0</v>
      </c>
      <c r="Q34" s="453">
        <f t="shared" si="15"/>
        <v>281581.14717235387</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2" sqref="B2"/>
    </sheetView>
  </sheetViews>
  <sheetFormatPr defaultColWidth="9.140625" defaultRowHeight="14.25"/>
  <cols>
    <col min="1" max="1" width="9.5703125" style="7" bestFit="1" customWidth="1"/>
    <col min="2" max="2" width="86" style="7" customWidth="1"/>
    <col min="3" max="3" width="14.28515625" style="7" bestFit="1" customWidth="1"/>
    <col min="4" max="7" width="14.28515625" style="8" bestFit="1" customWidth="1"/>
    <col min="8" max="8" width="9.140625" style="9" customWidth="1"/>
    <col min="9" max="12" width="9.140625" style="9"/>
    <col min="13" max="13" width="6.85546875" style="9" customWidth="1"/>
    <col min="14" max="16384" width="9.140625" style="9"/>
  </cols>
  <sheetData>
    <row r="1" spans="1:7">
      <c r="A1" s="6" t="s">
        <v>30</v>
      </c>
      <c r="B1" s="7" t="str">
        <f>'Info '!C2</f>
        <v>JSC Basisbank</v>
      </c>
    </row>
    <row r="2" spans="1:7">
      <c r="A2" s="6" t="s">
        <v>31</v>
      </c>
      <c r="B2" s="460">
        <v>46022</v>
      </c>
    </row>
    <row r="3" spans="1:7" ht="15" thickBot="1">
      <c r="A3" s="6"/>
    </row>
    <row r="4" spans="1:7" ht="15" customHeight="1" thickBot="1">
      <c r="A4" s="10" t="s">
        <v>93</v>
      </c>
      <c r="B4" s="11" t="s">
        <v>92</v>
      </c>
      <c r="C4" s="11"/>
      <c r="D4" s="559" t="s">
        <v>664</v>
      </c>
      <c r="E4" s="560"/>
      <c r="F4" s="560"/>
      <c r="G4" s="561"/>
    </row>
    <row r="5" spans="1:7">
      <c r="A5" s="12" t="s">
        <v>6</v>
      </c>
      <c r="B5" s="13"/>
      <c r="C5" s="249" t="str">
        <f>INT((MONTH($B$2))/3)&amp;"Q"&amp;"-"&amp;YEAR($B$2)</f>
        <v>4Q-2025</v>
      </c>
      <c r="D5" s="249" t="str">
        <f>IF(INT(MONTH($B$2))=3, "4"&amp;"Q"&amp;"-"&amp;YEAR($B$2)-1, IF(INT(MONTH($B$2))=6, "1"&amp;"Q"&amp;"-"&amp;YEAR($B$2), IF(INT(MONTH($B$2))=9, "2"&amp;"Q"&amp;"-"&amp;YEAR($B$2),IF(INT(MONTH($B$2))=12, "3"&amp;"Q"&amp;"-"&amp;YEAR($B$2), 0))))</f>
        <v>3Q-2025</v>
      </c>
      <c r="E5" s="249" t="str">
        <f>IF(INT(MONTH($B$2))=3, "3"&amp;"Q"&amp;"-"&amp;YEAR($B$2)-1, IF(INT(MONTH($B$2))=6, "4"&amp;"Q"&amp;"-"&amp;YEAR($B$2)-1, IF(INT(MONTH($B$2))=9, "1"&amp;"Q"&amp;"-"&amp;YEAR($B$2),IF(INT(MONTH($B$2))=12, "2"&amp;"Q"&amp;"-"&amp;YEAR($B$2), 0))))</f>
        <v>2Q-2025</v>
      </c>
      <c r="F5" s="249" t="str">
        <f>IF(INT(MONTH($B$2))=3, "2"&amp;"Q"&amp;"-"&amp;YEAR($B$2)-1, IF(INT(MONTH($B$2))=6, "3"&amp;"Q"&amp;"-"&amp;YEAR($B$2)-1, IF(INT(MONTH($B$2))=9, "4"&amp;"Q"&amp;"-"&amp;YEAR($B$2)-1,IF(INT(MONTH($B$2))=12, "1"&amp;"Q"&amp;"-"&amp;YEAR($B$2), 0))))</f>
        <v>1Q-2025</v>
      </c>
      <c r="G5" s="250" t="str">
        <f>IF(INT(MONTH($B$2))=3, "1"&amp;"Q"&amp;"-"&amp;YEAR($B$2)-1, IF(INT(MONTH($B$2))=6, "2"&amp;"Q"&amp;"-"&amp;YEAR($B$2)-1, IF(INT(MONTH($B$2))=9, "3"&amp;"Q"&amp;"-"&amp;YEAR($B$2)-1,IF(INT(MONTH($B$2))=12, "4"&amp;"Q"&amp;"-"&amp;YEAR($B$2)-1, 0))))</f>
        <v>4Q-2024</v>
      </c>
    </row>
    <row r="6" spans="1:7">
      <c r="B6" s="112" t="s">
        <v>91</v>
      </c>
      <c r="C6" s="252"/>
      <c r="D6" s="252"/>
      <c r="E6" s="252"/>
      <c r="F6" s="252"/>
      <c r="G6" s="253"/>
    </row>
    <row r="7" spans="1:7">
      <c r="A7" s="14"/>
      <c r="B7" s="113" t="s">
        <v>89</v>
      </c>
      <c r="C7" s="252"/>
      <c r="D7" s="252"/>
      <c r="E7" s="252"/>
      <c r="F7" s="252"/>
      <c r="G7" s="253"/>
    </row>
    <row r="8" spans="1:7">
      <c r="A8" s="12">
        <v>1</v>
      </c>
      <c r="B8" s="15" t="s">
        <v>327</v>
      </c>
      <c r="C8" s="16">
        <v>651840367.48000002</v>
      </c>
      <c r="D8" s="17">
        <v>621275283.23000002</v>
      </c>
      <c r="E8" s="17">
        <v>593988940.35496247</v>
      </c>
      <c r="F8" s="17">
        <v>594772798.11000001</v>
      </c>
      <c r="G8" s="18">
        <v>572235300.61000001</v>
      </c>
    </row>
    <row r="9" spans="1:7">
      <c r="A9" s="12">
        <v>2</v>
      </c>
      <c r="B9" s="15" t="s">
        <v>328</v>
      </c>
      <c r="C9" s="16">
        <v>651840367.48000002</v>
      </c>
      <c r="D9" s="17">
        <v>621275283.23000002</v>
      </c>
      <c r="E9" s="17">
        <v>593988940.35496247</v>
      </c>
      <c r="F9" s="17">
        <v>594772798.11000001</v>
      </c>
      <c r="G9" s="18">
        <v>572235300.61000001</v>
      </c>
    </row>
    <row r="10" spans="1:7">
      <c r="A10" s="12">
        <v>3</v>
      </c>
      <c r="B10" s="15" t="s">
        <v>142</v>
      </c>
      <c r="C10" s="16">
        <v>821179852.51999998</v>
      </c>
      <c r="D10" s="17">
        <v>764005182.75</v>
      </c>
      <c r="E10" s="17">
        <v>725435305.15496242</v>
      </c>
      <c r="F10" s="17">
        <v>729708654.50999999</v>
      </c>
      <c r="G10" s="18">
        <v>712179243.00999999</v>
      </c>
    </row>
    <row r="11" spans="1:7">
      <c r="A11" s="12">
        <v>4</v>
      </c>
      <c r="B11" s="15" t="s">
        <v>330</v>
      </c>
      <c r="C11" s="16">
        <v>525138370.90827</v>
      </c>
      <c r="D11" s="17">
        <v>488195666.95267648</v>
      </c>
      <c r="E11" s="17">
        <v>475458851.747931</v>
      </c>
      <c r="F11" s="17">
        <v>456655092.27105713</v>
      </c>
      <c r="G11" s="18">
        <v>444424967.91407746</v>
      </c>
    </row>
    <row r="12" spans="1:7">
      <c r="A12" s="12">
        <v>5</v>
      </c>
      <c r="B12" s="15" t="s">
        <v>331</v>
      </c>
      <c r="C12" s="16">
        <v>624880799.56008446</v>
      </c>
      <c r="D12" s="17">
        <v>582881261.1017766</v>
      </c>
      <c r="E12" s="17">
        <v>567487105.74555469</v>
      </c>
      <c r="F12" s="17">
        <v>544377831.38104427</v>
      </c>
      <c r="G12" s="18">
        <v>532354383.05040246</v>
      </c>
    </row>
    <row r="13" spans="1:7">
      <c r="A13" s="12">
        <v>6</v>
      </c>
      <c r="B13" s="15" t="s">
        <v>329</v>
      </c>
      <c r="C13" s="16">
        <v>757184095.70654643</v>
      </c>
      <c r="D13" s="17">
        <v>708482772.55755532</v>
      </c>
      <c r="E13" s="17">
        <v>689582344.07103682</v>
      </c>
      <c r="F13" s="17">
        <v>660764769.75274539</v>
      </c>
      <c r="G13" s="18">
        <v>649023320.07871497</v>
      </c>
    </row>
    <row r="14" spans="1:7">
      <c r="A14" s="14"/>
      <c r="B14" s="112" t="s">
        <v>333</v>
      </c>
      <c r="C14" s="252"/>
      <c r="D14" s="252"/>
      <c r="E14" s="252"/>
      <c r="F14" s="252"/>
      <c r="G14" s="253"/>
    </row>
    <row r="15" spans="1:7" ht="15" customHeight="1">
      <c r="A15" s="12">
        <v>7</v>
      </c>
      <c r="B15" s="15" t="s">
        <v>332</v>
      </c>
      <c r="C15" s="162">
        <v>4040382097.4835844</v>
      </c>
      <c r="D15" s="17">
        <v>3857772786.4580984</v>
      </c>
      <c r="E15" s="17">
        <v>3820635648.7141485</v>
      </c>
      <c r="F15" s="17">
        <v>3656842811.3698497</v>
      </c>
      <c r="G15" s="18">
        <v>3694885025.9622736</v>
      </c>
    </row>
    <row r="16" spans="1:7">
      <c r="A16" s="14"/>
      <c r="B16" s="112" t="s">
        <v>334</v>
      </c>
      <c r="C16" s="252"/>
      <c r="D16" s="252"/>
      <c r="E16" s="252"/>
      <c r="F16" s="252"/>
      <c r="G16" s="253"/>
    </row>
    <row r="17" spans="1:8">
      <c r="A17" s="12"/>
      <c r="B17" s="113" t="s">
        <v>715</v>
      </c>
      <c r="C17" s="463">
        <v>0.16133136712143556</v>
      </c>
      <c r="D17" s="461">
        <v>0.16104506864967696</v>
      </c>
      <c r="E17" s="461">
        <v>0.15546861699698375</v>
      </c>
      <c r="F17" s="461">
        <v>0.16264653111715205</v>
      </c>
      <c r="G17" s="462">
        <v>0.15487228874218367</v>
      </c>
    </row>
    <row r="18" spans="1:8">
      <c r="A18" s="12">
        <v>8</v>
      </c>
      <c r="B18" s="15" t="s">
        <v>327</v>
      </c>
      <c r="C18" s="463">
        <v>0.16133136712143556</v>
      </c>
      <c r="D18" s="461">
        <v>0.16104506864967696</v>
      </c>
      <c r="E18" s="461">
        <v>0.15546861699698375</v>
      </c>
      <c r="F18" s="461">
        <v>0.16264653111715205</v>
      </c>
      <c r="G18" s="462">
        <v>0.15487228874218367</v>
      </c>
    </row>
    <row r="19" spans="1:8" ht="15" customHeight="1">
      <c r="A19" s="12">
        <v>9</v>
      </c>
      <c r="B19" s="15" t="s">
        <v>328</v>
      </c>
      <c r="C19" s="463">
        <v>0.20324311728622008</v>
      </c>
      <c r="D19" s="461">
        <v>0.1980430743437975</v>
      </c>
      <c r="E19" s="461">
        <v>0.18987293525335525</v>
      </c>
      <c r="F19" s="461">
        <v>0.1995460817296251</v>
      </c>
      <c r="G19" s="462">
        <v>0.19274733530430335</v>
      </c>
    </row>
    <row r="20" spans="1:8">
      <c r="A20" s="12">
        <v>10</v>
      </c>
      <c r="B20" s="15" t="s">
        <v>142</v>
      </c>
      <c r="C20" s="463">
        <v>0.12997245266365642</v>
      </c>
      <c r="D20" s="461">
        <v>0.1265485797054676</v>
      </c>
      <c r="E20" s="461">
        <v>0.12444496033217634</v>
      </c>
      <c r="F20" s="461">
        <v>0.12488276477936706</v>
      </c>
      <c r="G20" s="462">
        <v>0.12028113589226883</v>
      </c>
    </row>
    <row r="21" spans="1:8">
      <c r="A21" s="12">
        <v>11</v>
      </c>
      <c r="B21" s="15" t="s">
        <v>330</v>
      </c>
      <c r="C21" s="463">
        <v>0.15465883782359852</v>
      </c>
      <c r="D21" s="461">
        <v>0.15109268828580547</v>
      </c>
      <c r="E21" s="461">
        <v>0.14853211819256959</v>
      </c>
      <c r="F21" s="461">
        <v>0.14887255133707766</v>
      </c>
      <c r="G21" s="462">
        <v>0.14407874110013999</v>
      </c>
    </row>
    <row r="22" spans="1:8">
      <c r="A22" s="12">
        <v>12</v>
      </c>
      <c r="B22" s="15" t="s">
        <v>331</v>
      </c>
      <c r="C22" s="463">
        <v>0.18740408145510123</v>
      </c>
      <c r="D22" s="461">
        <v>0.18365072589151321</v>
      </c>
      <c r="E22" s="461">
        <v>0.18048890485098174</v>
      </c>
      <c r="F22" s="461">
        <v>0.18070121786038112</v>
      </c>
      <c r="G22" s="462">
        <v>0.17565453742628628</v>
      </c>
    </row>
    <row r="23" spans="1:8">
      <c r="A23" s="12">
        <v>13</v>
      </c>
      <c r="B23" s="15" t="s">
        <v>329</v>
      </c>
      <c r="C23" s="162"/>
      <c r="D23" s="17"/>
      <c r="E23" s="17"/>
      <c r="F23" s="17"/>
      <c r="G23" s="18"/>
    </row>
    <row r="24" spans="1:8" ht="15">
      <c r="A24" s="428"/>
      <c r="B24" s="112" t="s">
        <v>700</v>
      </c>
      <c r="C24" s="172"/>
      <c r="D24" s="172"/>
      <c r="E24" s="172"/>
      <c r="F24" s="172"/>
      <c r="G24" s="427"/>
    </row>
    <row r="25" spans="1:8" ht="25.5">
      <c r="A25" s="12">
        <v>14</v>
      </c>
      <c r="B25" s="15" t="s">
        <v>701</v>
      </c>
      <c r="C25" s="162"/>
      <c r="D25" s="17"/>
      <c r="E25" s="17"/>
      <c r="F25" s="17"/>
      <c r="G25" s="18"/>
      <c r="H25" s="426"/>
    </row>
    <row r="26" spans="1:8">
      <c r="A26" s="14"/>
      <c r="B26" s="112" t="s">
        <v>88</v>
      </c>
      <c r="C26" s="252"/>
      <c r="D26" s="252"/>
      <c r="E26" s="252"/>
      <c r="F26" s="252"/>
      <c r="G26" s="253"/>
    </row>
    <row r="27" spans="1:8" ht="15" customHeight="1">
      <c r="A27" s="254">
        <v>15</v>
      </c>
      <c r="B27" s="15" t="s">
        <v>87</v>
      </c>
      <c r="C27" s="464">
        <v>9.580107436752118E-2</v>
      </c>
      <c r="D27" s="465">
        <v>9.6111294921593607E-2</v>
      </c>
      <c r="E27" s="465">
        <v>9.5387820500343501E-2</v>
      </c>
      <c r="F27" s="465">
        <v>9.4939468067011756E-2</v>
      </c>
      <c r="G27" s="466">
        <v>9.7035780753728207E-2</v>
      </c>
    </row>
    <row r="28" spans="1:8">
      <c r="A28" s="254">
        <v>16</v>
      </c>
      <c r="B28" s="15" t="s">
        <v>86</v>
      </c>
      <c r="C28" s="464">
        <v>5.3685785894842936E-2</v>
      </c>
      <c r="D28" s="465">
        <v>5.3479499499457718E-2</v>
      </c>
      <c r="E28" s="465">
        <v>5.373578048410451E-2</v>
      </c>
      <c r="F28" s="465">
        <v>5.4042034798423899E-2</v>
      </c>
      <c r="G28" s="466">
        <v>5.4276388756476314E-2</v>
      </c>
    </row>
    <row r="29" spans="1:8">
      <c r="A29" s="254">
        <v>17</v>
      </c>
      <c r="B29" s="15" t="s">
        <v>85</v>
      </c>
      <c r="C29" s="464">
        <v>2.9905579401520874E-2</v>
      </c>
      <c r="D29" s="465">
        <v>3.0274276562836055E-2</v>
      </c>
      <c r="E29" s="465">
        <v>2.9380461967543278E-2</v>
      </c>
      <c r="F29" s="465">
        <v>2.6992282930121354E-2</v>
      </c>
      <c r="G29" s="466">
        <v>2.6630418135509887E-2</v>
      </c>
    </row>
    <row r="30" spans="1:8">
      <c r="A30" s="254">
        <v>18</v>
      </c>
      <c r="B30" s="15" t="s">
        <v>84</v>
      </c>
      <c r="C30" s="464">
        <v>4.2115288472678258E-2</v>
      </c>
      <c r="D30" s="465">
        <v>4.2631795422135896E-2</v>
      </c>
      <c r="E30" s="465">
        <v>4.1652040016238991E-2</v>
      </c>
      <c r="F30" s="465">
        <v>4.0897433268587864E-2</v>
      </c>
      <c r="G30" s="466">
        <v>4.2759391997251886E-2</v>
      </c>
    </row>
    <row r="31" spans="1:8">
      <c r="A31" s="254">
        <v>19</v>
      </c>
      <c r="B31" s="15" t="s">
        <v>154</v>
      </c>
      <c r="C31" s="464">
        <v>2.5614637617549021E-2</v>
      </c>
      <c r="D31" s="465">
        <v>2.5361075982280126E-2</v>
      </c>
      <c r="E31" s="465">
        <v>2.5070352007026859E-2</v>
      </c>
      <c r="F31" s="465">
        <v>2.3017267835178244E-2</v>
      </c>
      <c r="G31" s="466">
        <v>2.1560851428916228E-2</v>
      </c>
    </row>
    <row r="32" spans="1:8">
      <c r="A32" s="254">
        <v>20</v>
      </c>
      <c r="B32" s="15" t="s">
        <v>155</v>
      </c>
      <c r="C32" s="464">
        <v>0.17254275800929295</v>
      </c>
      <c r="D32" s="465">
        <v>0.16798647006761688</v>
      </c>
      <c r="E32" s="465">
        <v>0.1645656268566891</v>
      </c>
      <c r="F32" s="465">
        <v>0.15092830751023922</v>
      </c>
      <c r="G32" s="466">
        <v>0.14052243376488144</v>
      </c>
    </row>
    <row r="33" spans="1:7">
      <c r="A33" s="14"/>
      <c r="B33" s="112" t="s">
        <v>216</v>
      </c>
      <c r="C33" s="252"/>
      <c r="D33" s="252"/>
      <c r="E33" s="252"/>
      <c r="F33" s="252"/>
      <c r="G33" s="253"/>
    </row>
    <row r="34" spans="1:7">
      <c r="A34" s="254">
        <v>21</v>
      </c>
      <c r="B34" s="15" t="s">
        <v>83</v>
      </c>
      <c r="C34" s="464">
        <v>3.2202478315542203E-2</v>
      </c>
      <c r="D34" s="465">
        <v>2.9478721207752658E-2</v>
      </c>
      <c r="E34" s="465">
        <v>3.2176434962880605E-2</v>
      </c>
      <c r="F34" s="465">
        <v>3.3378491555042335E-2</v>
      </c>
      <c r="G34" s="466">
        <v>3.1424689759871297E-2</v>
      </c>
    </row>
    <row r="35" spans="1:7" ht="15" customHeight="1">
      <c r="A35" s="254">
        <v>22</v>
      </c>
      <c r="B35" s="15" t="s">
        <v>674</v>
      </c>
      <c r="C35" s="464">
        <v>9.0812253638492095E-3</v>
      </c>
      <c r="D35" s="465">
        <v>1.1279640610169759E-2</v>
      </c>
      <c r="E35" s="465">
        <v>1.1819610987849191E-2</v>
      </c>
      <c r="F35" s="465">
        <v>1.1843088060171526E-2</v>
      </c>
      <c r="G35" s="466">
        <v>1.1825169251152696E-2</v>
      </c>
    </row>
    <row r="36" spans="1:7">
      <c r="A36" s="254">
        <v>23</v>
      </c>
      <c r="B36" s="15" t="s">
        <v>82</v>
      </c>
      <c r="C36" s="464">
        <v>0.49334058041649748</v>
      </c>
      <c r="D36" s="465">
        <v>0.49367913431619481</v>
      </c>
      <c r="E36" s="465">
        <v>0.49197882339762367</v>
      </c>
      <c r="F36" s="465">
        <v>0.4874266447523728</v>
      </c>
      <c r="G36" s="466">
        <v>0.49851557965618526</v>
      </c>
    </row>
    <row r="37" spans="1:7" ht="15" customHeight="1">
      <c r="A37" s="254">
        <v>24</v>
      </c>
      <c r="B37" s="15" t="s">
        <v>81</v>
      </c>
      <c r="C37" s="464">
        <v>0.47595227981107452</v>
      </c>
      <c r="D37" s="465">
        <v>0.47315691309160646</v>
      </c>
      <c r="E37" s="465">
        <v>0.48119098079602035</v>
      </c>
      <c r="F37" s="465">
        <v>0.46064302138122815</v>
      </c>
      <c r="G37" s="466">
        <v>0.4657716222403791</v>
      </c>
    </row>
    <row r="38" spans="1:7">
      <c r="A38" s="254">
        <v>25</v>
      </c>
      <c r="B38" s="15" t="s">
        <v>80</v>
      </c>
      <c r="C38" s="464">
        <v>0.15496912738444915</v>
      </c>
      <c r="D38" s="465">
        <v>5.9506043774167565E-2</v>
      </c>
      <c r="E38" s="465">
        <v>3.2446609171718065E-2</v>
      </c>
      <c r="F38" s="465">
        <v>1.8749620918767813E-2</v>
      </c>
      <c r="G38" s="466">
        <v>0.17014012528025771</v>
      </c>
    </row>
    <row r="39" spans="1:7" ht="15" customHeight="1">
      <c r="A39" s="14"/>
      <c r="B39" s="112" t="s">
        <v>217</v>
      </c>
      <c r="C39" s="467"/>
      <c r="D39" s="467"/>
      <c r="E39" s="467"/>
      <c r="F39" s="467"/>
      <c r="G39" s="468"/>
    </row>
    <row r="40" spans="1:7" ht="15" customHeight="1">
      <c r="A40" s="254">
        <v>26</v>
      </c>
      <c r="B40" s="15" t="s">
        <v>79</v>
      </c>
      <c r="C40" s="464">
        <v>0.28025288038616103</v>
      </c>
      <c r="D40" s="465">
        <v>0.27416697371828852</v>
      </c>
      <c r="E40" s="465">
        <v>0.24388363300884491</v>
      </c>
      <c r="F40" s="465">
        <v>0.18564243543079456</v>
      </c>
      <c r="G40" s="466">
        <v>0.17347809700497843</v>
      </c>
    </row>
    <row r="41" spans="1:7" ht="15" customHeight="1">
      <c r="A41" s="254">
        <v>27</v>
      </c>
      <c r="B41" s="15" t="s">
        <v>78</v>
      </c>
      <c r="C41" s="464">
        <v>0.56824154813000893</v>
      </c>
      <c r="D41" s="465">
        <v>0.57277924243197043</v>
      </c>
      <c r="E41" s="465">
        <v>0.57201359214740477</v>
      </c>
      <c r="F41" s="465">
        <v>0.55339077429653172</v>
      </c>
      <c r="G41" s="466">
        <v>0.56765844949228761</v>
      </c>
    </row>
    <row r="42" spans="1:7" ht="15" customHeight="1">
      <c r="A42" s="254">
        <v>28</v>
      </c>
      <c r="B42" s="15" t="s">
        <v>77</v>
      </c>
      <c r="C42" s="464">
        <v>0.21551335034500896</v>
      </c>
      <c r="D42" s="465">
        <v>0.21560305237467253</v>
      </c>
      <c r="E42" s="465">
        <v>0.23016144006983333</v>
      </c>
      <c r="F42" s="465">
        <v>0.17282133342677553</v>
      </c>
      <c r="G42" s="466">
        <v>0.18411574066036315</v>
      </c>
    </row>
    <row r="43" spans="1:7" ht="15" customHeight="1">
      <c r="A43" s="255"/>
      <c r="B43" s="112" t="s">
        <v>258</v>
      </c>
      <c r="C43" s="252"/>
      <c r="D43" s="252"/>
      <c r="E43" s="252"/>
      <c r="F43" s="252"/>
      <c r="G43" s="253"/>
    </row>
    <row r="44" spans="1:7">
      <c r="A44" s="254">
        <v>29</v>
      </c>
      <c r="B44" s="15" t="s">
        <v>241</v>
      </c>
      <c r="C44" s="19">
        <v>1299107707.411088</v>
      </c>
      <c r="D44" s="20">
        <v>1046753317.473913</v>
      </c>
      <c r="E44" s="20">
        <v>830751289.43956029</v>
      </c>
      <c r="F44" s="20">
        <v>756423121.88688886</v>
      </c>
      <c r="G44" s="21">
        <v>638817317.38271785</v>
      </c>
    </row>
    <row r="45" spans="1:7" ht="15" customHeight="1">
      <c r="A45" s="254">
        <v>30</v>
      </c>
      <c r="B45" s="15" t="s">
        <v>253</v>
      </c>
      <c r="C45" s="19">
        <v>580953739.37596476</v>
      </c>
      <c r="D45" s="20">
        <v>492162811.40429771</v>
      </c>
      <c r="E45" s="20">
        <v>448879613.11788929</v>
      </c>
      <c r="F45" s="20">
        <v>346144449.96547502</v>
      </c>
      <c r="G45" s="21">
        <v>453177025.41497707</v>
      </c>
    </row>
    <row r="46" spans="1:7" ht="15" customHeight="1">
      <c r="A46" s="291">
        <v>31</v>
      </c>
      <c r="B46" s="292" t="s">
        <v>242</v>
      </c>
      <c r="C46" s="469">
        <v>2.2361637758051667</v>
      </c>
      <c r="D46" s="470">
        <v>2.1423191236210721</v>
      </c>
      <c r="E46" s="470">
        <v>1.8507218086141506</v>
      </c>
      <c r="F46" s="470">
        <v>2.1852816705925391</v>
      </c>
      <c r="G46" s="471">
        <v>1.421907460919452</v>
      </c>
    </row>
    <row r="47" spans="1:7" ht="15" customHeight="1">
      <c r="A47" s="291"/>
      <c r="B47" s="112" t="s">
        <v>337</v>
      </c>
      <c r="C47" s="475"/>
      <c r="D47" s="476"/>
      <c r="E47" s="476"/>
      <c r="F47" s="476"/>
      <c r="G47" s="477"/>
    </row>
    <row r="48" spans="1:7" ht="15" customHeight="1">
      <c r="A48" s="291">
        <v>32</v>
      </c>
      <c r="B48" s="292" t="s">
        <v>344</v>
      </c>
      <c r="C48" s="293">
        <v>3500865648.6999998</v>
      </c>
      <c r="D48" s="294">
        <v>3174929303.3499999</v>
      </c>
      <c r="E48" s="294">
        <v>3022505201.8561544</v>
      </c>
      <c r="F48" s="294">
        <v>2899896693.7834997</v>
      </c>
      <c r="G48" s="295">
        <v>2889772416.3434997</v>
      </c>
    </row>
    <row r="49" spans="1:7" ht="15" customHeight="1">
      <c r="A49" s="291">
        <v>33</v>
      </c>
      <c r="B49" s="292" t="s">
        <v>359</v>
      </c>
      <c r="C49" s="293">
        <v>2609834858.3899999</v>
      </c>
      <c r="D49" s="294">
        <v>2398164031.2499995</v>
      </c>
      <c r="E49" s="294">
        <v>2366748005.6260004</v>
      </c>
      <c r="F49" s="294">
        <v>2365710757.9953175</v>
      </c>
      <c r="G49" s="295">
        <v>2326196042.3259497</v>
      </c>
    </row>
    <row r="50" spans="1:7" ht="15" thickBot="1">
      <c r="A50" s="256">
        <v>34</v>
      </c>
      <c r="B50" s="114" t="s">
        <v>377</v>
      </c>
      <c r="C50" s="472">
        <v>1.3414127094844899</v>
      </c>
      <c r="D50" s="473">
        <v>1.323899975972505</v>
      </c>
      <c r="E50" s="473">
        <v>1.2770709829146798</v>
      </c>
      <c r="F50" s="473">
        <v>1.225803570441911</v>
      </c>
      <c r="G50" s="474">
        <v>1.2422738082960683</v>
      </c>
    </row>
    <row r="51" spans="1:7">
      <c r="A51" s="22"/>
    </row>
    <row r="52" spans="1:7">
      <c r="B52" s="164"/>
    </row>
    <row r="53" spans="1:7" ht="51">
      <c r="B53" s="164" t="s">
        <v>257</v>
      </c>
    </row>
    <row r="55" spans="1:7">
      <c r="B55" s="16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3" zoomScale="80" zoomScaleNormal="80" workbookViewId="0">
      <selection activeCell="J37" sqref="J37"/>
    </sheetView>
  </sheetViews>
  <sheetFormatPr defaultColWidth="8.7109375" defaultRowHeight="15"/>
  <cols>
    <col min="1" max="1" width="11.42578125" style="431" customWidth="1"/>
    <col min="2" max="2" width="76.85546875" style="458" customWidth="1"/>
    <col min="3" max="3" width="22.85546875" style="431" customWidth="1"/>
    <col min="4" max="16384" width="8.7109375" style="431"/>
  </cols>
  <sheetData>
    <row r="1" spans="1:3">
      <c r="A1" s="129" t="s">
        <v>30</v>
      </c>
      <c r="B1" s="430" t="str">
        <f>'Info '!C2</f>
        <v>JSC Basisbank</v>
      </c>
    </row>
    <row r="2" spans="1:3">
      <c r="A2" s="129" t="s">
        <v>31</v>
      </c>
      <c r="B2" s="478">
        <f>'1. key ratios '!B2</f>
        <v>46022</v>
      </c>
    </row>
    <row r="3" spans="1:3">
      <c r="B3" s="431"/>
    </row>
    <row r="4" spans="1:3" ht="15.75" thickBot="1">
      <c r="A4" s="431" t="s">
        <v>295</v>
      </c>
      <c r="B4" s="431" t="s">
        <v>296</v>
      </c>
    </row>
    <row r="5" spans="1:3">
      <c r="A5" s="752" t="s">
        <v>297</v>
      </c>
      <c r="B5" s="753"/>
      <c r="C5" s="754"/>
    </row>
    <row r="6" spans="1:3">
      <c r="A6" s="755">
        <v>1</v>
      </c>
      <c r="B6" s="756" t="s">
        <v>751</v>
      </c>
      <c r="C6" s="757">
        <v>4871506586.1360025</v>
      </c>
    </row>
    <row r="7" spans="1:3">
      <c r="A7" s="755">
        <v>2</v>
      </c>
      <c r="B7" s="756" t="s">
        <v>298</v>
      </c>
      <c r="C7" s="757">
        <v>-35177222.899999999</v>
      </c>
    </row>
    <row r="8" spans="1:3" ht="30">
      <c r="A8" s="758">
        <v>3</v>
      </c>
      <c r="B8" s="759" t="s">
        <v>299</v>
      </c>
      <c r="C8" s="757">
        <f>C6+C7</f>
        <v>4836329363.2360029</v>
      </c>
    </row>
    <row r="9" spans="1:3">
      <c r="A9" s="760" t="s">
        <v>300</v>
      </c>
      <c r="B9" s="761"/>
      <c r="C9" s="762"/>
    </row>
    <row r="10" spans="1:3" ht="25.7" customHeight="1">
      <c r="A10" s="755">
        <v>4</v>
      </c>
      <c r="B10" s="763" t="s">
        <v>749</v>
      </c>
      <c r="C10" s="757">
        <f>'15. CCR '!F34</f>
        <v>2695100</v>
      </c>
    </row>
    <row r="11" spans="1:3" ht="25.7" customHeight="1">
      <c r="A11" s="755">
        <v>5</v>
      </c>
      <c r="B11" s="764" t="s">
        <v>750</v>
      </c>
      <c r="C11" s="757">
        <f>'15. CCR '!G34</f>
        <v>2333134.770934891</v>
      </c>
    </row>
    <row r="12" spans="1:3" ht="25.7" customHeight="1">
      <c r="A12" s="755">
        <v>6</v>
      </c>
      <c r="B12" s="764" t="s">
        <v>743</v>
      </c>
      <c r="C12" s="757">
        <f>'15. CCR '!I34</f>
        <v>7039528.6793088466</v>
      </c>
    </row>
    <row r="13" spans="1:3" ht="25.7" customHeight="1">
      <c r="A13" s="765">
        <v>7</v>
      </c>
      <c r="B13" s="763" t="s">
        <v>744</v>
      </c>
      <c r="C13" s="757">
        <f>'15. CCR '!E34</f>
        <v>0</v>
      </c>
    </row>
    <row r="14" spans="1:3" ht="25.7" customHeight="1">
      <c r="A14" s="758">
        <v>8</v>
      </c>
      <c r="B14" s="766" t="s">
        <v>301</v>
      </c>
      <c r="C14" s="767">
        <f>C12</f>
        <v>7039528.6793088466</v>
      </c>
    </row>
    <row r="15" spans="1:3">
      <c r="A15" s="760" t="s">
        <v>302</v>
      </c>
      <c r="B15" s="761"/>
      <c r="C15" s="762"/>
    </row>
    <row r="16" spans="1:3">
      <c r="A16" s="765">
        <v>9</v>
      </c>
      <c r="B16" s="763" t="s">
        <v>303</v>
      </c>
      <c r="C16" s="757">
        <v>0</v>
      </c>
    </row>
    <row r="17" spans="1:3">
      <c r="A17" s="765">
        <v>10</v>
      </c>
      <c r="B17" s="763" t="s">
        <v>304</v>
      </c>
      <c r="C17" s="757">
        <v>0</v>
      </c>
    </row>
    <row r="18" spans="1:3">
      <c r="A18" s="765">
        <v>11</v>
      </c>
      <c r="B18" s="763" t="s">
        <v>305</v>
      </c>
      <c r="C18" s="757">
        <v>0</v>
      </c>
    </row>
    <row r="19" spans="1:3" ht="30">
      <c r="A19" s="765">
        <v>12</v>
      </c>
      <c r="B19" s="763" t="s">
        <v>306</v>
      </c>
      <c r="C19" s="757">
        <v>0</v>
      </c>
    </row>
    <row r="20" spans="1:3">
      <c r="A20" s="765">
        <v>14</v>
      </c>
      <c r="B20" s="763" t="s">
        <v>307</v>
      </c>
      <c r="C20" s="757">
        <v>0</v>
      </c>
    </row>
    <row r="21" spans="1:3">
      <c r="A21" s="765">
        <v>14</v>
      </c>
      <c r="B21" s="763" t="s">
        <v>308</v>
      </c>
      <c r="C21" s="757">
        <v>0</v>
      </c>
    </row>
    <row r="22" spans="1:3">
      <c r="A22" s="758">
        <v>15</v>
      </c>
      <c r="B22" s="766" t="s">
        <v>309</v>
      </c>
      <c r="C22" s="767">
        <f>SUM(C16:C21)</f>
        <v>0</v>
      </c>
    </row>
    <row r="23" spans="1:3">
      <c r="A23" s="760" t="s">
        <v>310</v>
      </c>
      <c r="B23" s="761"/>
      <c r="C23" s="762"/>
    </row>
    <row r="24" spans="1:3">
      <c r="A24" s="768">
        <v>16</v>
      </c>
      <c r="B24" s="764" t="s">
        <v>311</v>
      </c>
      <c r="C24" s="757">
        <v>653902338.53759992</v>
      </c>
    </row>
    <row r="25" spans="1:3">
      <c r="A25" s="768">
        <v>17</v>
      </c>
      <c r="B25" s="764" t="s">
        <v>312</v>
      </c>
      <c r="C25" s="757">
        <v>-245099548.31067991</v>
      </c>
    </row>
    <row r="26" spans="1:3">
      <c r="A26" s="769">
        <v>18</v>
      </c>
      <c r="B26" s="766" t="s">
        <v>313</v>
      </c>
      <c r="C26" s="767">
        <f>C24+C25</f>
        <v>408802790.22692001</v>
      </c>
    </row>
    <row r="27" spans="1:3">
      <c r="A27" s="760" t="s">
        <v>314</v>
      </c>
      <c r="B27" s="761"/>
      <c r="C27" s="762"/>
    </row>
    <row r="28" spans="1:3" ht="30">
      <c r="A28" s="768">
        <v>19</v>
      </c>
      <c r="B28" s="763" t="s">
        <v>315</v>
      </c>
      <c r="C28" s="770">
        <v>0</v>
      </c>
    </row>
    <row r="29" spans="1:3">
      <c r="A29" s="768">
        <v>20</v>
      </c>
      <c r="B29" s="764" t="s">
        <v>316</v>
      </c>
      <c r="C29" s="770"/>
    </row>
    <row r="30" spans="1:3">
      <c r="A30" s="760" t="s">
        <v>748</v>
      </c>
      <c r="B30" s="761"/>
      <c r="C30" s="762"/>
    </row>
    <row r="31" spans="1:3">
      <c r="A31" s="769">
        <v>21</v>
      </c>
      <c r="B31" s="771" t="s">
        <v>317</v>
      </c>
      <c r="C31" s="767">
        <v>651840367.48000002</v>
      </c>
    </row>
    <row r="32" spans="1:3">
      <c r="A32" s="769">
        <v>22</v>
      </c>
      <c r="B32" s="766" t="s">
        <v>318</v>
      </c>
      <c r="C32" s="767">
        <f>C8+C14+C22+C26</f>
        <v>5252171682.1422319</v>
      </c>
    </row>
    <row r="33" spans="1:3">
      <c r="A33" s="760" t="s">
        <v>319</v>
      </c>
      <c r="B33" s="761"/>
      <c r="C33" s="762"/>
    </row>
    <row r="34" spans="1:3">
      <c r="A34" s="758">
        <v>23</v>
      </c>
      <c r="B34" s="766" t="s">
        <v>319</v>
      </c>
      <c r="C34" s="772">
        <f>C31/C32</f>
        <v>0.12410873195487973</v>
      </c>
    </row>
    <row r="35" spans="1:3">
      <c r="A35" s="760" t="s">
        <v>320</v>
      </c>
      <c r="B35" s="761"/>
      <c r="C35" s="762"/>
    </row>
    <row r="36" spans="1:3">
      <c r="A36" s="773" t="s">
        <v>321</v>
      </c>
      <c r="B36" s="763" t="s">
        <v>322</v>
      </c>
      <c r="C36" s="770">
        <v>0</v>
      </c>
    </row>
    <row r="37" spans="1:3" ht="30.75" thickBot="1">
      <c r="A37" s="774" t="s">
        <v>323</v>
      </c>
      <c r="B37" s="775" t="s">
        <v>324</v>
      </c>
      <c r="C37" s="776">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B20" sqref="B20"/>
    </sheetView>
  </sheetViews>
  <sheetFormatPr defaultColWidth="8.85546875" defaultRowHeight="15"/>
  <cols>
    <col min="1" max="1" width="11.42578125" customWidth="1"/>
    <col min="2" max="2" width="76.85546875" style="215" customWidth="1"/>
    <col min="3" max="6" width="25.42578125" customWidth="1"/>
  </cols>
  <sheetData>
    <row r="1" spans="1:6">
      <c r="A1" s="6" t="s">
        <v>30</v>
      </c>
      <c r="B1" s="7" t="str">
        <f>'Info '!C2</f>
        <v>JSC Basisbank</v>
      </c>
    </row>
    <row r="2" spans="1:6">
      <c r="A2" s="6" t="s">
        <v>31</v>
      </c>
      <c r="B2" s="460">
        <f>'1. key ratios '!B2</f>
        <v>46022</v>
      </c>
    </row>
    <row r="3" spans="1:6">
      <c r="A3" s="8"/>
      <c r="B3"/>
    </row>
    <row r="4" spans="1:6">
      <c r="A4" s="454" t="s">
        <v>738</v>
      </c>
    </row>
    <row r="5" spans="1:6" ht="60">
      <c r="B5" s="449"/>
      <c r="C5" s="455" t="s">
        <v>739</v>
      </c>
      <c r="D5" s="455" t="s">
        <v>741</v>
      </c>
      <c r="E5" s="455" t="s">
        <v>740</v>
      </c>
      <c r="F5" s="455" t="s">
        <v>742</v>
      </c>
    </row>
    <row r="6" spans="1:6">
      <c r="B6" s="456" t="s">
        <v>716</v>
      </c>
      <c r="C6" s="444">
        <f>IF(C7&gt;0,C7,IF(C8&gt;0,C8,IF(C9&gt;0,C9,0)))</f>
        <v>0</v>
      </c>
      <c r="D6" s="444">
        <f>IF(D7&gt;0,D7,IF(D8&gt;0,D8,IF(D9&gt;0,D9)))</f>
        <v>140187.08469920751</v>
      </c>
      <c r="E6" s="444">
        <f>IF(E7&gt;0,E7,IF(E8&gt;0,E8,IF(E9&gt;0,E9,0)))</f>
        <v>0</v>
      </c>
      <c r="F6" s="444">
        <f>IF(F7&gt;0,F7,IF(F8&gt;0,F8,IF(F9&gt;0,F9)))</f>
        <v>1752338.5587400938</v>
      </c>
    </row>
    <row r="7" spans="1:6">
      <c r="B7" s="445" t="s">
        <v>729</v>
      </c>
      <c r="C7" s="457">
        <v>0</v>
      </c>
      <c r="D7" s="457">
        <v>140187.08469920751</v>
      </c>
      <c r="E7" s="457">
        <v>0</v>
      </c>
      <c r="F7" s="457">
        <v>1752338.5587400938</v>
      </c>
    </row>
    <row r="8" spans="1:6">
      <c r="B8" s="445" t="s">
        <v>730</v>
      </c>
      <c r="C8" s="457">
        <v>0</v>
      </c>
      <c r="D8" s="457">
        <v>0</v>
      </c>
      <c r="E8" s="457">
        <v>0</v>
      </c>
      <c r="F8" s="457">
        <v>0</v>
      </c>
    </row>
    <row r="9" spans="1:6">
      <c r="B9" s="445" t="s">
        <v>737</v>
      </c>
      <c r="C9" s="457">
        <v>0</v>
      </c>
      <c r="D9" s="457">
        <v>0</v>
      </c>
      <c r="E9" s="457">
        <v>0</v>
      </c>
      <c r="F9" s="457">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N33" sqref="N33"/>
    </sheetView>
  </sheetViews>
  <sheetFormatPr defaultRowHeight="15"/>
  <cols>
    <col min="1" max="1" width="8.85546875" style="131"/>
    <col min="2" max="2" width="82.5703125" style="138" customWidth="1"/>
    <col min="3" max="7" width="17.5703125" style="131" customWidth="1"/>
  </cols>
  <sheetData>
    <row r="1" spans="1:7">
      <c r="A1" s="131" t="s">
        <v>30</v>
      </c>
      <c r="B1" s="7" t="str">
        <f>'Info '!C2</f>
        <v>JSC Basisbank</v>
      </c>
    </row>
    <row r="2" spans="1:7">
      <c r="A2" s="131" t="s">
        <v>31</v>
      </c>
      <c r="B2" s="460">
        <f>'1. key ratios '!B2</f>
        <v>46022</v>
      </c>
    </row>
    <row r="4" spans="1:7" ht="15.75" thickBot="1">
      <c r="A4" s="131" t="s">
        <v>376</v>
      </c>
      <c r="B4" s="257" t="s">
        <v>337</v>
      </c>
    </row>
    <row r="5" spans="1:7">
      <c r="A5" s="258"/>
      <c r="B5" s="259"/>
      <c r="C5" s="601" t="s">
        <v>338</v>
      </c>
      <c r="D5" s="601"/>
      <c r="E5" s="601"/>
      <c r="F5" s="601"/>
      <c r="G5" s="602" t="s">
        <v>339</v>
      </c>
    </row>
    <row r="6" spans="1:7">
      <c r="A6" s="260"/>
      <c r="B6" s="261"/>
      <c r="C6" s="262" t="s">
        <v>340</v>
      </c>
      <c r="D6" s="262" t="s">
        <v>341</v>
      </c>
      <c r="E6" s="262" t="s">
        <v>342</v>
      </c>
      <c r="F6" s="262" t="s">
        <v>343</v>
      </c>
      <c r="G6" s="603"/>
    </row>
    <row r="7" spans="1:7">
      <c r="A7" s="263"/>
      <c r="B7" s="264" t="s">
        <v>344</v>
      </c>
      <c r="C7" s="265"/>
      <c r="D7" s="265"/>
      <c r="E7" s="265"/>
      <c r="F7" s="265"/>
      <c r="G7" s="266"/>
    </row>
    <row r="8" spans="1:7">
      <c r="A8" s="267">
        <v>1</v>
      </c>
      <c r="B8" s="268" t="s">
        <v>345</v>
      </c>
      <c r="C8" s="269">
        <f>SUM(C9:C10)</f>
        <v>0</v>
      </c>
      <c r="D8" s="269">
        <f>SUM(D9:D10)</f>
        <v>0</v>
      </c>
      <c r="E8" s="269">
        <f>SUM(E9:E10)</f>
        <v>0</v>
      </c>
      <c r="F8" s="269">
        <f>SUM(F9:F10)</f>
        <v>1482036950.0999999</v>
      </c>
      <c r="G8" s="270">
        <f>SUM(G9:G10)</f>
        <v>1482036950</v>
      </c>
    </row>
    <row r="9" spans="1:7">
      <c r="A9" s="267">
        <v>2</v>
      </c>
      <c r="B9" s="271" t="s">
        <v>346</v>
      </c>
      <c r="C9" s="269">
        <v>0</v>
      </c>
      <c r="D9" s="269">
        <v>0</v>
      </c>
      <c r="E9" s="269">
        <v>0</v>
      </c>
      <c r="F9" s="269">
        <v>821179853</v>
      </c>
      <c r="G9" s="270">
        <v>821179853</v>
      </c>
    </row>
    <row r="10" spans="1:7">
      <c r="A10" s="267">
        <v>3</v>
      </c>
      <c r="B10" s="271" t="s">
        <v>347</v>
      </c>
      <c r="C10" s="272"/>
      <c r="D10" s="272"/>
      <c r="E10" s="272"/>
      <c r="F10" s="269">
        <v>660857097.10000002</v>
      </c>
      <c r="G10" s="270">
        <v>660857097</v>
      </c>
    </row>
    <row r="11" spans="1:7" ht="14.45" customHeight="1">
      <c r="A11" s="267">
        <v>4</v>
      </c>
      <c r="B11" s="268" t="s">
        <v>348</v>
      </c>
      <c r="C11" s="269">
        <f t="shared" ref="C11:F11" si="0">SUM(C12:C13)</f>
        <v>353714357.23000002</v>
      </c>
      <c r="D11" s="269">
        <f t="shared" si="0"/>
        <v>669729243.06999993</v>
      </c>
      <c r="E11" s="269">
        <f t="shared" si="0"/>
        <v>337246690.73000002</v>
      </c>
      <c r="F11" s="269">
        <f t="shared" si="0"/>
        <v>0</v>
      </c>
      <c r="G11" s="270">
        <f>SUM(G12:G13)</f>
        <v>1159411741.6999998</v>
      </c>
    </row>
    <row r="12" spans="1:7">
      <c r="A12" s="267">
        <v>5</v>
      </c>
      <c r="B12" s="271" t="s">
        <v>349</v>
      </c>
      <c r="C12" s="269">
        <v>265488952.31</v>
      </c>
      <c r="D12" s="273">
        <v>504016175.14999998</v>
      </c>
      <c r="E12" s="269">
        <v>295087308.75999999</v>
      </c>
      <c r="F12" s="269"/>
      <c r="G12" s="270">
        <v>1011362814.1999999</v>
      </c>
    </row>
    <row r="13" spans="1:7">
      <c r="A13" s="267">
        <v>6</v>
      </c>
      <c r="B13" s="271" t="s">
        <v>350</v>
      </c>
      <c r="C13" s="269">
        <v>88225404.920000002</v>
      </c>
      <c r="D13" s="273">
        <v>165713067.91999999</v>
      </c>
      <c r="E13" s="269">
        <v>42159381.969999999</v>
      </c>
      <c r="F13" s="269"/>
      <c r="G13" s="270">
        <v>148048927.5</v>
      </c>
    </row>
    <row r="14" spans="1:7">
      <c r="A14" s="267">
        <v>7</v>
      </c>
      <c r="B14" s="268" t="s">
        <v>351</v>
      </c>
      <c r="C14" s="269">
        <f t="shared" ref="C14:F14" si="1">SUM(C15:C16)</f>
        <v>746007508.52999997</v>
      </c>
      <c r="D14" s="269">
        <f t="shared" si="1"/>
        <v>591168894.46000004</v>
      </c>
      <c r="E14" s="269">
        <f t="shared" si="1"/>
        <v>553681164.78999996</v>
      </c>
      <c r="F14" s="269">
        <f t="shared" si="1"/>
        <v>0</v>
      </c>
      <c r="G14" s="270">
        <f>SUM(G15:G16)</f>
        <v>859416956.99999976</v>
      </c>
    </row>
    <row r="15" spans="1:7" ht="39">
      <c r="A15" s="267">
        <v>8</v>
      </c>
      <c r="B15" s="271" t="s">
        <v>352</v>
      </c>
      <c r="C15" s="269">
        <v>686673798.41999996</v>
      </c>
      <c r="D15" s="269">
        <v>478478950.99000001</v>
      </c>
      <c r="E15" s="269">
        <v>430770626.38999999</v>
      </c>
      <c r="F15" s="269"/>
      <c r="G15" s="270">
        <v>797961688</v>
      </c>
    </row>
    <row r="16" spans="1:7" ht="26.25">
      <c r="A16" s="267">
        <v>9</v>
      </c>
      <c r="B16" s="271" t="s">
        <v>353</v>
      </c>
      <c r="C16" s="269">
        <v>59333710.109999999</v>
      </c>
      <c r="D16" s="269">
        <v>112689943.47</v>
      </c>
      <c r="E16" s="269">
        <v>122910538.40000001</v>
      </c>
      <c r="F16" s="269"/>
      <c r="G16" s="270">
        <v>61455268.999999806</v>
      </c>
    </row>
    <row r="17" spans="1:7">
      <c r="A17" s="267">
        <v>10</v>
      </c>
      <c r="B17" s="268" t="s">
        <v>354</v>
      </c>
      <c r="C17" s="269">
        <v>0</v>
      </c>
      <c r="D17" s="273"/>
      <c r="E17" s="269"/>
      <c r="F17" s="269"/>
      <c r="G17" s="270">
        <v>0</v>
      </c>
    </row>
    <row r="18" spans="1:7">
      <c r="A18" s="267">
        <v>11</v>
      </c>
      <c r="B18" s="268" t="s">
        <v>355</v>
      </c>
      <c r="C18" s="269">
        <f>SUM(C19:C20)</f>
        <v>44802362</v>
      </c>
      <c r="D18" s="273">
        <f t="shared" ref="D18:G18" si="2">SUM(D19:D20)</f>
        <v>28496705.210000001</v>
      </c>
      <c r="E18" s="269">
        <f t="shared" si="2"/>
        <v>18429117.170000002</v>
      </c>
      <c r="F18" s="269">
        <f t="shared" si="2"/>
        <v>9124575.8199999705</v>
      </c>
      <c r="G18" s="270">
        <f t="shared" si="2"/>
        <v>0</v>
      </c>
    </row>
    <row r="19" spans="1:7">
      <c r="A19" s="267">
        <v>12</v>
      </c>
      <c r="B19" s="271" t="s">
        <v>356</v>
      </c>
      <c r="C19" s="272"/>
      <c r="D19" s="273">
        <v>772316.18</v>
      </c>
      <c r="E19" s="269">
        <v>0</v>
      </c>
      <c r="F19" s="269">
        <v>0</v>
      </c>
      <c r="G19" s="270">
        <v>0</v>
      </c>
    </row>
    <row r="20" spans="1:7">
      <c r="A20" s="267">
        <v>13</v>
      </c>
      <c r="B20" s="271" t="s">
        <v>357</v>
      </c>
      <c r="C20" s="269">
        <v>44802362</v>
      </c>
      <c r="D20" s="269">
        <v>27724389.030000001</v>
      </c>
      <c r="E20" s="269">
        <v>18429117.170000002</v>
      </c>
      <c r="F20" s="269">
        <v>9124575.8199999705</v>
      </c>
      <c r="G20" s="270">
        <v>0</v>
      </c>
    </row>
    <row r="21" spans="1:7">
      <c r="A21" s="274">
        <v>14</v>
      </c>
      <c r="B21" s="275" t="s">
        <v>358</v>
      </c>
      <c r="C21" s="272"/>
      <c r="D21" s="272"/>
      <c r="E21" s="272"/>
      <c r="F21" s="272"/>
      <c r="G21" s="276">
        <f>SUM(G8,G11,G14,G17,G18)</f>
        <v>3500865648.6999998</v>
      </c>
    </row>
    <row r="22" spans="1:7">
      <c r="A22" s="277"/>
      <c r="B22" s="278" t="s">
        <v>359</v>
      </c>
      <c r="C22" s="279"/>
      <c r="D22" s="280"/>
      <c r="E22" s="279"/>
      <c r="F22" s="279"/>
      <c r="G22" s="281"/>
    </row>
    <row r="23" spans="1:7">
      <c r="A23" s="267">
        <v>15</v>
      </c>
      <c r="B23" s="268" t="s">
        <v>360</v>
      </c>
      <c r="C23" s="282">
        <v>863889285.58000004</v>
      </c>
      <c r="D23" s="283">
        <v>126225015.41999999</v>
      </c>
      <c r="E23" s="282">
        <v>1700000</v>
      </c>
      <c r="F23" s="282">
        <v>372093800</v>
      </c>
      <c r="G23" s="270">
        <v>42954986.299999997</v>
      </c>
    </row>
    <row r="24" spans="1:7">
      <c r="A24" s="267">
        <v>16</v>
      </c>
      <c r="B24" s="268" t="s">
        <v>361</v>
      </c>
      <c r="C24" s="269">
        <f>SUM(C25:C27,C29,C31)</f>
        <v>296406825.19999999</v>
      </c>
      <c r="D24" s="273">
        <f t="shared" ref="D24:G24" si="3">SUM(D25:D27,D29,D31)</f>
        <v>595041545.12</v>
      </c>
      <c r="E24" s="269">
        <f t="shared" si="3"/>
        <v>434187036.21999997</v>
      </c>
      <c r="F24" s="269">
        <f t="shared" si="3"/>
        <v>1798750186.8199999</v>
      </c>
      <c r="G24" s="270">
        <f t="shared" si="3"/>
        <v>2065843962.5555</v>
      </c>
    </row>
    <row r="25" spans="1:7">
      <c r="A25" s="267">
        <v>17</v>
      </c>
      <c r="B25" s="271" t="s">
        <v>362</v>
      </c>
      <c r="C25" s="269">
        <v>0</v>
      </c>
      <c r="D25" s="273">
        <v>100012621</v>
      </c>
      <c r="E25" s="269">
        <v>0</v>
      </c>
      <c r="F25" s="269">
        <v>0</v>
      </c>
      <c r="G25" s="270">
        <v>10001262.1</v>
      </c>
    </row>
    <row r="26" spans="1:7" ht="26.25">
      <c r="A26" s="267">
        <v>18</v>
      </c>
      <c r="B26" s="271" t="s">
        <v>363</v>
      </c>
      <c r="C26" s="269">
        <v>12206796.9</v>
      </c>
      <c r="D26" s="273">
        <v>33865203.670000017</v>
      </c>
      <c r="E26" s="269">
        <v>139748108.69999999</v>
      </c>
      <c r="F26" s="269">
        <v>1099003.73</v>
      </c>
      <c r="G26" s="270">
        <v>77779729.819999993</v>
      </c>
    </row>
    <row r="27" spans="1:7">
      <c r="A27" s="267">
        <v>19</v>
      </c>
      <c r="B27" s="271" t="s">
        <v>364</v>
      </c>
      <c r="C27" s="269">
        <v>243702392.88</v>
      </c>
      <c r="D27" s="273">
        <v>424067355.82999998</v>
      </c>
      <c r="E27" s="269">
        <v>266698625.5</v>
      </c>
      <c r="F27" s="269">
        <v>1408064164.29</v>
      </c>
      <c r="G27" s="270">
        <v>1664467510.1800001</v>
      </c>
    </row>
    <row r="28" spans="1:7">
      <c r="A28" s="267">
        <v>20</v>
      </c>
      <c r="B28" s="284" t="s">
        <v>365</v>
      </c>
      <c r="C28" s="269">
        <v>0</v>
      </c>
      <c r="D28" s="273">
        <v>0</v>
      </c>
      <c r="E28" s="269">
        <v>0</v>
      </c>
      <c r="F28" s="269">
        <v>0</v>
      </c>
      <c r="G28" s="270">
        <v>0</v>
      </c>
    </row>
    <row r="29" spans="1:7">
      <c r="A29" s="267">
        <v>21</v>
      </c>
      <c r="B29" s="271" t="s">
        <v>366</v>
      </c>
      <c r="C29" s="269">
        <v>40497635.420000002</v>
      </c>
      <c r="D29" s="273">
        <v>32568739.949999999</v>
      </c>
      <c r="E29" s="269">
        <v>26749176.489999998</v>
      </c>
      <c r="F29" s="269">
        <v>360843608</v>
      </c>
      <c r="G29" s="270">
        <v>284472623.60549998</v>
      </c>
    </row>
    <row r="30" spans="1:7">
      <c r="A30" s="267">
        <v>22</v>
      </c>
      <c r="B30" s="284" t="s">
        <v>365</v>
      </c>
      <c r="C30" s="269">
        <v>40497635.420000002</v>
      </c>
      <c r="D30" s="273">
        <v>32568739.949999999</v>
      </c>
      <c r="E30" s="269">
        <v>26749176.489999998</v>
      </c>
      <c r="F30" s="269">
        <v>360843608</v>
      </c>
      <c r="G30" s="270">
        <v>284472623.60549998</v>
      </c>
    </row>
    <row r="31" spans="1:7">
      <c r="A31" s="267">
        <v>23</v>
      </c>
      <c r="B31" s="271" t="s">
        <v>367</v>
      </c>
      <c r="C31" s="269">
        <v>0</v>
      </c>
      <c r="D31" s="273">
        <v>4527624.67</v>
      </c>
      <c r="E31" s="269">
        <v>991125.53</v>
      </c>
      <c r="F31" s="269">
        <v>28743410.799999993</v>
      </c>
      <c r="G31" s="270">
        <v>29122836.850000001</v>
      </c>
    </row>
    <row r="32" spans="1:7">
      <c r="A32" s="267">
        <v>24</v>
      </c>
      <c r="B32" s="268" t="s">
        <v>368</v>
      </c>
      <c r="C32" s="269">
        <v>0</v>
      </c>
      <c r="D32" s="273">
        <v>0</v>
      </c>
      <c r="E32" s="269">
        <v>0</v>
      </c>
      <c r="F32" s="269">
        <v>0</v>
      </c>
      <c r="G32" s="270">
        <v>0</v>
      </c>
    </row>
    <row r="33" spans="1:7">
      <c r="A33" s="267">
        <v>25</v>
      </c>
      <c r="B33" s="268" t="s">
        <v>369</v>
      </c>
      <c r="C33" s="269">
        <f>SUM(C34:C35)</f>
        <v>19763275.449999999</v>
      </c>
      <c r="D33" s="269">
        <f>SUM(D34:D35)</f>
        <v>42361342.780000001</v>
      </c>
      <c r="E33" s="269">
        <f>SUM(E34:E35)</f>
        <v>26781585.140000001</v>
      </c>
      <c r="F33" s="269">
        <f>SUM(F34:F35)</f>
        <v>424026060.11000001</v>
      </c>
      <c r="G33" s="270">
        <f>SUM(G34:G35)</f>
        <v>446123409.43450004</v>
      </c>
    </row>
    <row r="34" spans="1:7">
      <c r="A34" s="267">
        <v>26</v>
      </c>
      <c r="B34" s="271" t="s">
        <v>370</v>
      </c>
      <c r="C34" s="272"/>
      <c r="D34" s="273"/>
      <c r="E34" s="269"/>
      <c r="F34" s="269"/>
      <c r="G34" s="270"/>
    </row>
    <row r="35" spans="1:7">
      <c r="A35" s="267">
        <v>27</v>
      </c>
      <c r="B35" s="271" t="s">
        <v>371</v>
      </c>
      <c r="C35" s="269">
        <v>19763275.449999999</v>
      </c>
      <c r="D35" s="273">
        <v>42361342.780000001</v>
      </c>
      <c r="E35" s="269">
        <v>26781585.140000001</v>
      </c>
      <c r="F35" s="269">
        <v>424026060.11000001</v>
      </c>
      <c r="G35" s="270">
        <v>446123409.43450004</v>
      </c>
    </row>
    <row r="36" spans="1:7">
      <c r="A36" s="267">
        <v>28</v>
      </c>
      <c r="B36" s="268" t="s">
        <v>372</v>
      </c>
      <c r="C36" s="269">
        <v>304483732.53000003</v>
      </c>
      <c r="D36" s="273">
        <v>134156760.56</v>
      </c>
      <c r="E36" s="269">
        <v>117851236.91</v>
      </c>
      <c r="F36" s="269">
        <v>97410600</v>
      </c>
      <c r="G36" s="270">
        <v>54912500.100000001</v>
      </c>
    </row>
    <row r="37" spans="1:7">
      <c r="A37" s="274">
        <v>29</v>
      </c>
      <c r="B37" s="275" t="s">
        <v>373</v>
      </c>
      <c r="C37" s="272"/>
      <c r="D37" s="272"/>
      <c r="E37" s="272"/>
      <c r="F37" s="272"/>
      <c r="G37" s="276">
        <f>SUM(G23:G24,G32:G33,G36)</f>
        <v>2609834858.3899999</v>
      </c>
    </row>
    <row r="38" spans="1:7">
      <c r="A38" s="263"/>
      <c r="B38" s="285"/>
      <c r="C38" s="286"/>
      <c r="D38" s="286"/>
      <c r="E38" s="286"/>
      <c r="F38" s="286"/>
      <c r="G38" s="287"/>
    </row>
    <row r="39" spans="1:7" ht="15.75" thickBot="1">
      <c r="A39" s="288">
        <v>30</v>
      </c>
      <c r="B39" s="289" t="s">
        <v>374</v>
      </c>
      <c r="C39" s="185"/>
      <c r="D39" s="186"/>
      <c r="E39" s="186"/>
      <c r="F39" s="187"/>
      <c r="G39" s="290">
        <f>IFERROR(G21/G37,0)</f>
        <v>1.3414127094844899</v>
      </c>
    </row>
    <row r="42" spans="1:7" ht="39">
      <c r="B42" s="1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G39" sqref="G39"/>
    </sheetView>
  </sheetViews>
  <sheetFormatPr defaultColWidth="9.140625" defaultRowHeight="12.75"/>
  <cols>
    <col min="1" max="1" width="11.85546875" style="298" bestFit="1" customWidth="1"/>
    <col min="2" max="2" width="105.140625" style="298" bestFit="1" customWidth="1"/>
    <col min="3" max="3" width="18.85546875" style="298" bestFit="1" customWidth="1"/>
    <col min="4" max="4" width="20.140625" style="298" bestFit="1" customWidth="1"/>
    <col min="5" max="5" width="20.85546875" style="298" bestFit="1" customWidth="1"/>
    <col min="6" max="6" width="20.5703125" style="298" bestFit="1" customWidth="1"/>
    <col min="7" max="7" width="30.42578125" style="298" customWidth="1"/>
    <col min="8" max="8" width="21.28515625" style="298" bestFit="1" customWidth="1"/>
    <col min="9" max="16384" width="9.140625" style="298"/>
  </cols>
  <sheetData>
    <row r="1" spans="1:8" ht="13.5">
      <c r="A1" s="296" t="s">
        <v>30</v>
      </c>
      <c r="B1" s="338" t="str">
        <f>'Info '!C2</f>
        <v>JSC Basisbank</v>
      </c>
    </row>
    <row r="2" spans="1:8">
      <c r="A2" s="296" t="s">
        <v>31</v>
      </c>
      <c r="B2" s="531">
        <f>'1. key ratios '!B2</f>
        <v>46022</v>
      </c>
    </row>
    <row r="3" spans="1:8">
      <c r="A3" s="297" t="s">
        <v>380</v>
      </c>
    </row>
    <row r="4" spans="1:8" ht="13.5" thickBot="1"/>
    <row r="5" spans="1:8" ht="12" customHeight="1">
      <c r="A5" s="777" t="s">
        <v>381</v>
      </c>
      <c r="B5" s="778"/>
      <c r="C5" s="779" t="s">
        <v>382</v>
      </c>
      <c r="D5" s="780"/>
      <c r="E5" s="780"/>
      <c r="F5" s="780"/>
      <c r="G5" s="780"/>
      <c r="H5" s="781"/>
    </row>
    <row r="6" spans="1:8">
      <c r="A6" s="782"/>
      <c r="B6" s="606"/>
      <c r="C6" s="609"/>
      <c r="D6" s="783"/>
      <c r="E6" s="783"/>
      <c r="F6" s="783"/>
      <c r="G6" s="783"/>
      <c r="H6" s="784"/>
    </row>
    <row r="7" spans="1:8">
      <c r="A7" s="785"/>
      <c r="B7" s="608"/>
      <c r="C7" s="786" t="s">
        <v>383</v>
      </c>
      <c r="D7" s="786" t="s">
        <v>384</v>
      </c>
      <c r="E7" s="786" t="s">
        <v>385</v>
      </c>
      <c r="F7" s="786" t="s">
        <v>386</v>
      </c>
      <c r="G7" s="786" t="s">
        <v>387</v>
      </c>
      <c r="H7" s="787" t="s">
        <v>64</v>
      </c>
    </row>
    <row r="8" spans="1:8">
      <c r="A8" s="788">
        <v>1</v>
      </c>
      <c r="B8" s="789" t="s">
        <v>51</v>
      </c>
      <c r="C8" s="790">
        <v>342271463.99849999</v>
      </c>
      <c r="D8" s="790">
        <v>104988480.39219999</v>
      </c>
      <c r="E8" s="790">
        <v>307005407.02069998</v>
      </c>
      <c r="F8" s="790">
        <v>52761553.325499997</v>
      </c>
      <c r="G8" s="790">
        <v>0</v>
      </c>
      <c r="H8" s="791">
        <f t="shared" ref="H8:H21" si="0">SUM(C8:G8)</f>
        <v>807026904.73689997</v>
      </c>
    </row>
    <row r="9" spans="1:8">
      <c r="A9" s="788">
        <v>2</v>
      </c>
      <c r="B9" s="789" t="s">
        <v>52</v>
      </c>
      <c r="C9" s="790">
        <v>0</v>
      </c>
      <c r="D9" s="790">
        <v>0</v>
      </c>
      <c r="E9" s="790">
        <v>0</v>
      </c>
      <c r="F9" s="790">
        <v>0</v>
      </c>
      <c r="G9" s="790">
        <v>0</v>
      </c>
      <c r="H9" s="791">
        <f t="shared" si="0"/>
        <v>0</v>
      </c>
    </row>
    <row r="10" spans="1:8">
      <c r="A10" s="788">
        <v>3</v>
      </c>
      <c r="B10" s="789" t="s">
        <v>152</v>
      </c>
      <c r="C10" s="790">
        <v>0</v>
      </c>
      <c r="D10" s="790">
        <v>45660.770100000002</v>
      </c>
      <c r="E10" s="790">
        <v>3</v>
      </c>
      <c r="F10" s="790">
        <v>956873.05339999998</v>
      </c>
      <c r="G10" s="790">
        <v>1E-4</v>
      </c>
      <c r="H10" s="791">
        <f t="shared" si="0"/>
        <v>1002536.8235999999</v>
      </c>
    </row>
    <row r="11" spans="1:8">
      <c r="A11" s="788">
        <v>4</v>
      </c>
      <c r="B11" s="789" t="s">
        <v>53</v>
      </c>
      <c r="C11" s="790">
        <v>0</v>
      </c>
      <c r="D11" s="790">
        <v>1799185.6462999999</v>
      </c>
      <c r="E11" s="790">
        <v>0</v>
      </c>
      <c r="F11" s="790">
        <v>0</v>
      </c>
      <c r="G11" s="790">
        <v>0</v>
      </c>
      <c r="H11" s="791">
        <f t="shared" si="0"/>
        <v>1799185.6462999999</v>
      </c>
    </row>
    <row r="12" spans="1:8">
      <c r="A12" s="788">
        <v>5</v>
      </c>
      <c r="B12" s="789" t="s">
        <v>54</v>
      </c>
      <c r="C12" s="790">
        <v>0</v>
      </c>
      <c r="D12" s="790">
        <v>0</v>
      </c>
      <c r="E12" s="790">
        <v>0</v>
      </c>
      <c r="F12" s="790">
        <v>0</v>
      </c>
      <c r="G12" s="790">
        <v>0</v>
      </c>
      <c r="H12" s="791">
        <f t="shared" si="0"/>
        <v>0</v>
      </c>
    </row>
    <row r="13" spans="1:8">
      <c r="A13" s="788">
        <v>6</v>
      </c>
      <c r="B13" s="789" t="s">
        <v>55</v>
      </c>
      <c r="C13" s="790">
        <v>277086176.22280002</v>
      </c>
      <c r="D13" s="790">
        <v>100146783.397</v>
      </c>
      <c r="E13" s="790">
        <v>10716725.782099999</v>
      </c>
      <c r="F13" s="790">
        <v>0</v>
      </c>
      <c r="G13" s="790">
        <v>0</v>
      </c>
      <c r="H13" s="791">
        <f t="shared" si="0"/>
        <v>387949685.40190005</v>
      </c>
    </row>
    <row r="14" spans="1:8">
      <c r="A14" s="788">
        <v>7</v>
      </c>
      <c r="B14" s="789" t="s">
        <v>56</v>
      </c>
      <c r="C14" s="790">
        <v>519528.32549999998</v>
      </c>
      <c r="D14" s="790">
        <v>647180812.43799996</v>
      </c>
      <c r="E14" s="790">
        <v>492654872.19559997</v>
      </c>
      <c r="F14" s="790">
        <v>897389075.28139997</v>
      </c>
      <c r="G14" s="790">
        <v>2430471.8944000001</v>
      </c>
      <c r="H14" s="791">
        <f t="shared" si="0"/>
        <v>2040174760.1348999</v>
      </c>
    </row>
    <row r="15" spans="1:8">
      <c r="A15" s="788">
        <v>8</v>
      </c>
      <c r="B15" s="792" t="s">
        <v>57</v>
      </c>
      <c r="C15" s="790">
        <v>952390.32790000003</v>
      </c>
      <c r="D15" s="790">
        <v>41126740.108900003</v>
      </c>
      <c r="E15" s="790">
        <v>173254549.8206</v>
      </c>
      <c r="F15" s="790">
        <v>134864708.07190001</v>
      </c>
      <c r="G15" s="790">
        <v>4195651.2358999997</v>
      </c>
      <c r="H15" s="791">
        <f t="shared" si="0"/>
        <v>354394039.56520003</v>
      </c>
    </row>
    <row r="16" spans="1:8">
      <c r="A16" s="788">
        <v>9</v>
      </c>
      <c r="B16" s="789" t="s">
        <v>58</v>
      </c>
      <c r="C16" s="790">
        <v>205375.79149999999</v>
      </c>
      <c r="D16" s="790">
        <v>26104576.9166</v>
      </c>
      <c r="E16" s="790">
        <v>126278633.09909999</v>
      </c>
      <c r="F16" s="790">
        <v>356396220.8707</v>
      </c>
      <c r="G16" s="790">
        <v>9.3799999999999994E-2</v>
      </c>
      <c r="H16" s="791">
        <f t="shared" si="0"/>
        <v>508984806.77169997</v>
      </c>
    </row>
    <row r="17" spans="1:8">
      <c r="A17" s="788">
        <v>10</v>
      </c>
      <c r="B17" s="793" t="s">
        <v>395</v>
      </c>
      <c r="C17" s="790">
        <v>7007383.6361999996</v>
      </c>
      <c r="D17" s="790">
        <v>5038262.6925999997</v>
      </c>
      <c r="E17" s="790">
        <v>11068122.6337</v>
      </c>
      <c r="F17" s="790">
        <v>22214852.5447</v>
      </c>
      <c r="G17" s="790">
        <v>11800.896000000001</v>
      </c>
      <c r="H17" s="791">
        <f t="shared" si="0"/>
        <v>45340422.403200001</v>
      </c>
    </row>
    <row r="18" spans="1:8">
      <c r="A18" s="788">
        <v>11</v>
      </c>
      <c r="B18" s="789" t="s">
        <v>60</v>
      </c>
      <c r="C18" s="790">
        <v>0</v>
      </c>
      <c r="D18" s="790">
        <v>0</v>
      </c>
      <c r="E18" s="790">
        <v>0</v>
      </c>
      <c r="F18" s="790">
        <v>0</v>
      </c>
      <c r="G18" s="790">
        <v>985555.46</v>
      </c>
      <c r="H18" s="791">
        <f t="shared" si="0"/>
        <v>985555.46</v>
      </c>
    </row>
    <row r="19" spans="1:8">
      <c r="A19" s="788">
        <v>12</v>
      </c>
      <c r="B19" s="789" t="s">
        <v>61</v>
      </c>
      <c r="C19" s="790">
        <v>0</v>
      </c>
      <c r="D19" s="790">
        <v>15630911.503900001</v>
      </c>
      <c r="E19" s="790">
        <v>0</v>
      </c>
      <c r="F19" s="790">
        <v>0</v>
      </c>
      <c r="G19" s="790">
        <v>1.2999999999999999E-3</v>
      </c>
      <c r="H19" s="791">
        <f t="shared" si="0"/>
        <v>15630911.5052</v>
      </c>
    </row>
    <row r="20" spans="1:8">
      <c r="A20" s="794">
        <v>13</v>
      </c>
      <c r="B20" s="792" t="s">
        <v>144</v>
      </c>
      <c r="C20" s="790">
        <v>0</v>
      </c>
      <c r="D20" s="790">
        <v>0</v>
      </c>
      <c r="E20" s="790">
        <v>0</v>
      </c>
      <c r="F20" s="790">
        <v>0</v>
      </c>
      <c r="G20" s="790">
        <v>0</v>
      </c>
      <c r="H20" s="791">
        <f t="shared" si="0"/>
        <v>0</v>
      </c>
    </row>
    <row r="21" spans="1:8">
      <c r="A21" s="788">
        <v>14</v>
      </c>
      <c r="B21" s="789" t="s">
        <v>63</v>
      </c>
      <c r="C21" s="790">
        <v>43674.659599999999</v>
      </c>
      <c r="D21" s="790">
        <v>165619008.0839</v>
      </c>
      <c r="E21" s="790">
        <v>97628184.731900007</v>
      </c>
      <c r="F21" s="790">
        <v>177468816.8355</v>
      </c>
      <c r="G21" s="790">
        <v>277621291.96749997</v>
      </c>
      <c r="H21" s="791">
        <f t="shared" si="0"/>
        <v>718380976.27839994</v>
      </c>
    </row>
    <row r="22" spans="1:8" ht="13.5" thickBot="1">
      <c r="A22" s="795">
        <v>15</v>
      </c>
      <c r="B22" s="796" t="s">
        <v>64</v>
      </c>
      <c r="C22" s="797">
        <f>SUM(C18:C21)+SUM(C8:C16)</f>
        <v>621078609.32580006</v>
      </c>
      <c r="D22" s="797">
        <f t="shared" ref="D22:H22" si="1">SUM(D18:D21)+SUM(D8:D16)</f>
        <v>1102642159.2568998</v>
      </c>
      <c r="E22" s="797">
        <f t="shared" si="1"/>
        <v>1207538375.6499999</v>
      </c>
      <c r="F22" s="797">
        <f t="shared" si="1"/>
        <v>1619837247.4384</v>
      </c>
      <c r="G22" s="797">
        <f t="shared" si="1"/>
        <v>285232970.653</v>
      </c>
      <c r="H22" s="798">
        <f t="shared" si="1"/>
        <v>4836329362.3240995</v>
      </c>
    </row>
    <row r="26" spans="1:8" ht="25.5">
      <c r="B26" s="300"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E36" sqref="E36"/>
    </sheetView>
  </sheetViews>
  <sheetFormatPr defaultColWidth="9.140625" defaultRowHeight="12.75"/>
  <cols>
    <col min="1" max="1" width="11.85546875" style="339" bestFit="1" customWidth="1"/>
    <col min="2" max="2" width="86.85546875" style="298" customWidth="1"/>
    <col min="3" max="4" width="31.5703125" style="298" customWidth="1"/>
    <col min="5" max="5" width="15.140625" style="298" bestFit="1" customWidth="1"/>
    <col min="6" max="6" width="11.85546875" style="298" bestFit="1" customWidth="1"/>
    <col min="7" max="7" width="21.5703125" style="298" bestFit="1" customWidth="1"/>
    <col min="8" max="8" width="41.42578125" style="298" customWidth="1"/>
    <col min="9" max="16384" width="9.140625" style="298"/>
  </cols>
  <sheetData>
    <row r="1" spans="1:8" ht="13.5">
      <c r="A1" s="296" t="s">
        <v>30</v>
      </c>
      <c r="B1" s="338" t="str">
        <f>'Info '!C2</f>
        <v>JSC Basisbank</v>
      </c>
      <c r="C1" s="346"/>
      <c r="D1" s="346"/>
      <c r="E1" s="346"/>
      <c r="F1" s="346"/>
      <c r="G1" s="346"/>
      <c r="H1" s="346"/>
    </row>
    <row r="2" spans="1:8">
      <c r="A2" s="296" t="s">
        <v>31</v>
      </c>
      <c r="B2" s="531">
        <f>'1. key ratios '!B2</f>
        <v>46022</v>
      </c>
      <c r="C2" s="346"/>
      <c r="D2" s="346"/>
      <c r="E2" s="346"/>
      <c r="F2" s="346"/>
      <c r="G2" s="346"/>
      <c r="H2" s="346"/>
    </row>
    <row r="3" spans="1:8" ht="13.5" thickBot="1">
      <c r="A3" s="297" t="s">
        <v>388</v>
      </c>
      <c r="B3" s="346"/>
      <c r="C3" s="346"/>
      <c r="D3" s="346"/>
      <c r="E3" s="346"/>
      <c r="F3" s="346"/>
      <c r="G3" s="346"/>
      <c r="H3" s="346"/>
    </row>
    <row r="4" spans="1:8">
      <c r="A4" s="813"/>
      <c r="B4" s="814"/>
      <c r="C4" s="815" t="s">
        <v>0</v>
      </c>
      <c r="D4" s="815" t="s">
        <v>1</v>
      </c>
      <c r="E4" s="815" t="s">
        <v>2</v>
      </c>
      <c r="F4" s="815" t="s">
        <v>3</v>
      </c>
      <c r="G4" s="815" t="s">
        <v>4</v>
      </c>
      <c r="H4" s="816" t="s">
        <v>5</v>
      </c>
    </row>
    <row r="5" spans="1:8" ht="33.950000000000003" customHeight="1">
      <c r="A5" s="817" t="s">
        <v>389</v>
      </c>
      <c r="B5" s="605"/>
      <c r="C5" s="800" t="s">
        <v>390</v>
      </c>
      <c r="D5" s="800"/>
      <c r="E5" s="800" t="s">
        <v>627</v>
      </c>
      <c r="F5" s="818" t="s">
        <v>391</v>
      </c>
      <c r="G5" s="818" t="s">
        <v>392</v>
      </c>
      <c r="H5" s="801" t="s">
        <v>626</v>
      </c>
    </row>
    <row r="6" spans="1:8" ht="25.5">
      <c r="A6" s="785"/>
      <c r="B6" s="608"/>
      <c r="C6" s="799" t="s">
        <v>393</v>
      </c>
      <c r="D6" s="799" t="s">
        <v>394</v>
      </c>
      <c r="E6" s="800"/>
      <c r="F6" s="611"/>
      <c r="G6" s="611"/>
      <c r="H6" s="801" t="s">
        <v>625</v>
      </c>
    </row>
    <row r="7" spans="1:8">
      <c r="A7" s="802">
        <v>1</v>
      </c>
      <c r="B7" s="789" t="s">
        <v>51</v>
      </c>
      <c r="C7" s="536">
        <v>0</v>
      </c>
      <c r="D7" s="536">
        <v>807715782.41209996</v>
      </c>
      <c r="E7" s="536">
        <v>614984.4645</v>
      </c>
      <c r="F7" s="536"/>
      <c r="G7" s="536">
        <v>0</v>
      </c>
      <c r="H7" s="803">
        <f>C7+D7-E7-F7</f>
        <v>807100797.94760001</v>
      </c>
    </row>
    <row r="8" spans="1:8">
      <c r="A8" s="802">
        <v>2</v>
      </c>
      <c r="B8" s="789" t="s">
        <v>52</v>
      </c>
      <c r="C8" s="536">
        <v>0</v>
      </c>
      <c r="D8" s="536">
        <v>0</v>
      </c>
      <c r="E8" s="536">
        <v>0</v>
      </c>
      <c r="F8" s="536"/>
      <c r="G8" s="536">
        <v>0</v>
      </c>
      <c r="H8" s="803">
        <f t="shared" ref="H8:H20" si="0">C8+D8-E8-F8</f>
        <v>0</v>
      </c>
    </row>
    <row r="9" spans="1:8">
      <c r="A9" s="802">
        <v>3</v>
      </c>
      <c r="B9" s="789" t="s">
        <v>152</v>
      </c>
      <c r="C9" s="536">
        <v>0</v>
      </c>
      <c r="D9" s="536">
        <v>1003696.0891</v>
      </c>
      <c r="E9" s="536">
        <v>1159.2655</v>
      </c>
      <c r="F9" s="536"/>
      <c r="G9" s="536">
        <v>0</v>
      </c>
      <c r="H9" s="803">
        <f t="shared" si="0"/>
        <v>1002536.8236</v>
      </c>
    </row>
    <row r="10" spans="1:8">
      <c r="A10" s="802">
        <v>4</v>
      </c>
      <c r="B10" s="789" t="s">
        <v>53</v>
      </c>
      <c r="C10" s="536">
        <v>0</v>
      </c>
      <c r="D10" s="536">
        <v>1805127.5995120972</v>
      </c>
      <c r="E10" s="536">
        <v>5941.5995120972002</v>
      </c>
      <c r="F10" s="536"/>
      <c r="G10" s="536">
        <v>0</v>
      </c>
      <c r="H10" s="803">
        <f t="shared" si="0"/>
        <v>1799186</v>
      </c>
    </row>
    <row r="11" spans="1:8">
      <c r="A11" s="802">
        <v>5</v>
      </c>
      <c r="B11" s="789" t="s">
        <v>54</v>
      </c>
      <c r="C11" s="536">
        <v>0</v>
      </c>
      <c r="D11" s="536">
        <v>0</v>
      </c>
      <c r="E11" s="536">
        <v>0</v>
      </c>
      <c r="F11" s="536"/>
      <c r="G11" s="536">
        <v>0</v>
      </c>
      <c r="H11" s="803">
        <f t="shared" si="0"/>
        <v>0</v>
      </c>
    </row>
    <row r="12" spans="1:8">
      <c r="A12" s="802">
        <v>6</v>
      </c>
      <c r="B12" s="789" t="s">
        <v>55</v>
      </c>
      <c r="C12" s="536">
        <v>0</v>
      </c>
      <c r="D12" s="536">
        <v>388027098.93808788</v>
      </c>
      <c r="E12" s="536">
        <v>77413.850387902814</v>
      </c>
      <c r="F12" s="536"/>
      <c r="G12" s="536">
        <v>0</v>
      </c>
      <c r="H12" s="803">
        <f t="shared" si="0"/>
        <v>387949685.08769995</v>
      </c>
    </row>
    <row r="13" spans="1:8">
      <c r="A13" s="802">
        <v>7</v>
      </c>
      <c r="B13" s="789" t="s">
        <v>56</v>
      </c>
      <c r="C13" s="536">
        <v>38769112.172899999</v>
      </c>
      <c r="D13" s="536">
        <v>2012130265.2730999</v>
      </c>
      <c r="E13" s="536">
        <v>10724617.3111261</v>
      </c>
      <c r="F13" s="536"/>
      <c r="G13" s="536">
        <v>593.26</v>
      </c>
      <c r="H13" s="803">
        <f t="shared" si="0"/>
        <v>2040174760.1348739</v>
      </c>
    </row>
    <row r="14" spans="1:8">
      <c r="A14" s="802">
        <v>8</v>
      </c>
      <c r="B14" s="792" t="s">
        <v>57</v>
      </c>
      <c r="C14" s="536">
        <v>57599557.904299997</v>
      </c>
      <c r="D14" s="536">
        <v>313667178.16731399</v>
      </c>
      <c r="E14" s="536">
        <v>16872696.506313398</v>
      </c>
      <c r="F14" s="536"/>
      <c r="G14" s="536">
        <v>1975766.05928207</v>
      </c>
      <c r="H14" s="803">
        <f t="shared" si="0"/>
        <v>354394039.56530058</v>
      </c>
    </row>
    <row r="15" spans="1:8">
      <c r="A15" s="802">
        <v>9</v>
      </c>
      <c r="B15" s="789" t="s">
        <v>58</v>
      </c>
      <c r="C15" s="536">
        <v>9905440.7873</v>
      </c>
      <c r="D15" s="536">
        <v>500501024.54119998</v>
      </c>
      <c r="E15" s="536">
        <v>1421658.55711265</v>
      </c>
      <c r="F15" s="536"/>
      <c r="G15" s="536">
        <v>0</v>
      </c>
      <c r="H15" s="803">
        <f t="shared" si="0"/>
        <v>508984806.77138734</v>
      </c>
    </row>
    <row r="16" spans="1:8">
      <c r="A16" s="802">
        <v>10</v>
      </c>
      <c r="B16" s="793" t="s">
        <v>395</v>
      </c>
      <c r="C16" s="536">
        <v>51028472.516099997</v>
      </c>
      <c r="D16" s="536">
        <v>5337628.3205999499</v>
      </c>
      <c r="E16" s="536">
        <v>11025678.433526</v>
      </c>
      <c r="F16" s="536"/>
      <c r="G16" s="536">
        <v>0</v>
      </c>
      <c r="H16" s="803">
        <f t="shared" si="0"/>
        <v>45340422.403173946</v>
      </c>
    </row>
    <row r="17" spans="1:8">
      <c r="A17" s="802">
        <v>11</v>
      </c>
      <c r="B17" s="789" t="s">
        <v>60</v>
      </c>
      <c r="C17" s="536">
        <v>0</v>
      </c>
      <c r="D17" s="536">
        <v>985555.46</v>
      </c>
      <c r="E17" s="536">
        <v>0</v>
      </c>
      <c r="F17" s="536"/>
      <c r="G17" s="536">
        <v>0</v>
      </c>
      <c r="H17" s="803">
        <f t="shared" si="0"/>
        <v>985555.46</v>
      </c>
    </row>
    <row r="18" spans="1:8">
      <c r="A18" s="802">
        <v>12</v>
      </c>
      <c r="B18" s="789" t="s">
        <v>61</v>
      </c>
      <c r="C18" s="536">
        <v>0</v>
      </c>
      <c r="D18" s="536">
        <v>15643040.4716</v>
      </c>
      <c r="E18" s="536">
        <v>12128.9664166074</v>
      </c>
      <c r="F18" s="536"/>
      <c r="G18" s="536">
        <v>0</v>
      </c>
      <c r="H18" s="803">
        <f t="shared" si="0"/>
        <v>15630911.505183393</v>
      </c>
    </row>
    <row r="19" spans="1:8">
      <c r="A19" s="804">
        <v>13</v>
      </c>
      <c r="B19" s="792" t="s">
        <v>144</v>
      </c>
      <c r="C19" s="536">
        <v>0</v>
      </c>
      <c r="D19" s="536">
        <v>0</v>
      </c>
      <c r="E19" s="536">
        <v>0</v>
      </c>
      <c r="F19" s="536"/>
      <c r="G19" s="536">
        <v>0</v>
      </c>
      <c r="H19" s="803">
        <f t="shared" si="0"/>
        <v>0</v>
      </c>
    </row>
    <row r="20" spans="1:8">
      <c r="A20" s="802">
        <v>14</v>
      </c>
      <c r="B20" s="789" t="s">
        <v>63</v>
      </c>
      <c r="C20" s="536">
        <v>4982825.9242000002</v>
      </c>
      <c r="D20" s="536">
        <v>752243973.62502408</v>
      </c>
      <c r="E20" s="536">
        <v>3742493.1413230798</v>
      </c>
      <c r="F20" s="536"/>
      <c r="G20" s="536">
        <v>0</v>
      </c>
      <c r="H20" s="803">
        <f t="shared" si="0"/>
        <v>753484306.40790105</v>
      </c>
    </row>
    <row r="21" spans="1:8" s="341" customFormat="1">
      <c r="A21" s="805">
        <v>15</v>
      </c>
      <c r="B21" s="806" t="s">
        <v>64</v>
      </c>
      <c r="C21" s="535">
        <f t="shared" ref="C21:H21" si="1">SUM(C7:C15)+SUM(C17:C20)</f>
        <v>111256936.7887</v>
      </c>
      <c r="D21" s="535">
        <f t="shared" si="1"/>
        <v>4793722742.5770388</v>
      </c>
      <c r="E21" s="535">
        <f t="shared" si="1"/>
        <v>33473093.662191834</v>
      </c>
      <c r="F21" s="535">
        <f t="shared" si="1"/>
        <v>0</v>
      </c>
      <c r="G21" s="535">
        <f t="shared" si="1"/>
        <v>1976359.31928207</v>
      </c>
      <c r="H21" s="803">
        <f t="shared" si="1"/>
        <v>4871506585.7035456</v>
      </c>
    </row>
    <row r="22" spans="1:8">
      <c r="A22" s="807">
        <v>16</v>
      </c>
      <c r="B22" s="808" t="s">
        <v>396</v>
      </c>
      <c r="C22" s="536">
        <v>110008700.9183</v>
      </c>
      <c r="D22" s="536">
        <v>3306147657.2214999</v>
      </c>
      <c r="E22" s="536">
        <v>31022885.73</v>
      </c>
      <c r="F22" s="536"/>
      <c r="G22" s="536">
        <v>1976359.31928206</v>
      </c>
      <c r="H22" s="803">
        <f>C22+D22-E22-F22</f>
        <v>3385133472.4098001</v>
      </c>
    </row>
    <row r="23" spans="1:8" ht="13.5" thickBot="1">
      <c r="A23" s="809">
        <v>17</v>
      </c>
      <c r="B23" s="810" t="s">
        <v>397</v>
      </c>
      <c r="C23" s="811">
        <v>0</v>
      </c>
      <c r="D23" s="811">
        <v>446449511.1067</v>
      </c>
      <c r="E23" s="811">
        <v>478972.95570000005</v>
      </c>
      <c r="F23" s="811"/>
      <c r="G23" s="811">
        <v>0</v>
      </c>
      <c r="H23" s="812">
        <f>C23+D23-E23-F23</f>
        <v>445970538.15100002</v>
      </c>
    </row>
    <row r="26" spans="1:8" ht="42.6" customHeight="1">
      <c r="B26" s="300"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B1" sqref="B1"/>
    </sheetView>
  </sheetViews>
  <sheetFormatPr defaultColWidth="9.140625" defaultRowHeight="12.75"/>
  <cols>
    <col min="1" max="1" width="11" style="298" bestFit="1" customWidth="1"/>
    <col min="2" max="2" width="93.42578125" style="298" customWidth="1"/>
    <col min="3" max="4" width="35" style="298" customWidth="1"/>
    <col min="5" max="5" width="15.140625" style="298" bestFit="1" customWidth="1"/>
    <col min="6" max="6" width="11.85546875" style="298" bestFit="1" customWidth="1"/>
    <col min="7" max="7" width="22" style="298" customWidth="1"/>
    <col min="8" max="8" width="19.85546875" style="298" customWidth="1"/>
    <col min="9" max="16384" width="9.140625" style="298"/>
  </cols>
  <sheetData>
    <row r="1" spans="1:8" ht="13.5">
      <c r="A1" s="296" t="s">
        <v>30</v>
      </c>
      <c r="B1" s="338" t="str">
        <f>'Info '!C2</f>
        <v>JSC Basisbank</v>
      </c>
      <c r="C1" s="346"/>
      <c r="D1" s="346"/>
      <c r="E1" s="346"/>
      <c r="F1" s="346"/>
      <c r="G1" s="346"/>
      <c r="H1" s="346"/>
    </row>
    <row r="2" spans="1:8">
      <c r="A2" s="296" t="s">
        <v>31</v>
      </c>
      <c r="B2" s="531">
        <f>'1. key ratios '!B2</f>
        <v>46022</v>
      </c>
      <c r="C2" s="346"/>
      <c r="D2" s="346"/>
      <c r="E2" s="346"/>
      <c r="F2" s="346"/>
      <c r="G2" s="346"/>
      <c r="H2" s="346"/>
    </row>
    <row r="3" spans="1:8">
      <c r="A3" s="297" t="s">
        <v>398</v>
      </c>
      <c r="B3" s="346"/>
      <c r="C3" s="346"/>
      <c r="D3" s="346"/>
      <c r="E3" s="346"/>
      <c r="F3" s="346"/>
      <c r="G3" s="346"/>
      <c r="H3" s="346"/>
    </row>
    <row r="4" spans="1:8">
      <c r="A4" s="347"/>
      <c r="B4" s="346"/>
      <c r="C4" s="345" t="s">
        <v>0</v>
      </c>
      <c r="D4" s="345" t="s">
        <v>1</v>
      </c>
      <c r="E4" s="345" t="s">
        <v>2</v>
      </c>
      <c r="F4" s="345" t="s">
        <v>3</v>
      </c>
      <c r="G4" s="345" t="s">
        <v>4</v>
      </c>
      <c r="H4" s="345" t="s">
        <v>5</v>
      </c>
    </row>
    <row r="5" spans="1:8" ht="41.45" customHeight="1">
      <c r="A5" s="604" t="s">
        <v>389</v>
      </c>
      <c r="B5" s="605"/>
      <c r="C5" s="612" t="s">
        <v>390</v>
      </c>
      <c r="D5" s="612"/>
      <c r="E5" s="612" t="s">
        <v>627</v>
      </c>
      <c r="F5" s="610" t="s">
        <v>391</v>
      </c>
      <c r="G5" s="610" t="s">
        <v>392</v>
      </c>
      <c r="H5" s="343" t="s">
        <v>626</v>
      </c>
    </row>
    <row r="6" spans="1:8" ht="25.5">
      <c r="A6" s="607"/>
      <c r="B6" s="608"/>
      <c r="C6" s="344" t="s">
        <v>393</v>
      </c>
      <c r="D6" s="344" t="s">
        <v>394</v>
      </c>
      <c r="E6" s="612"/>
      <c r="F6" s="611"/>
      <c r="G6" s="611"/>
      <c r="H6" s="343" t="s">
        <v>625</v>
      </c>
    </row>
    <row r="7" spans="1:8">
      <c r="A7" s="340">
        <v>1</v>
      </c>
      <c r="B7" s="350" t="s">
        <v>486</v>
      </c>
      <c r="C7" s="532">
        <v>2459502.6661</v>
      </c>
      <c r="D7" s="532">
        <v>865178523.90262794</v>
      </c>
      <c r="E7" s="532">
        <v>1498362.61377801</v>
      </c>
      <c r="F7" s="532">
        <v>0</v>
      </c>
      <c r="G7" s="532">
        <v>235670.14062993001</v>
      </c>
      <c r="H7" s="534">
        <f t="shared" ref="H7:H34" si="0">C7+D7-E7-F7</f>
        <v>866139663.95494998</v>
      </c>
    </row>
    <row r="8" spans="1:8">
      <c r="A8" s="340">
        <v>2</v>
      </c>
      <c r="B8" s="350" t="s">
        <v>399</v>
      </c>
      <c r="C8" s="532">
        <v>2062161.6865000001</v>
      </c>
      <c r="D8" s="532">
        <v>687692714.65418041</v>
      </c>
      <c r="E8" s="532">
        <v>1285265.00311184</v>
      </c>
      <c r="F8" s="532">
        <v>0</v>
      </c>
      <c r="G8" s="532">
        <v>68369.746013679993</v>
      </c>
      <c r="H8" s="534">
        <f t="shared" si="0"/>
        <v>688469611.33756852</v>
      </c>
    </row>
    <row r="9" spans="1:8">
      <c r="A9" s="340">
        <v>3</v>
      </c>
      <c r="B9" s="350" t="s">
        <v>400</v>
      </c>
      <c r="C9" s="532">
        <v>0</v>
      </c>
      <c r="D9" s="532">
        <v>97411.6397</v>
      </c>
      <c r="E9" s="532">
        <v>5.1943956713999997</v>
      </c>
      <c r="F9" s="532">
        <v>0</v>
      </c>
      <c r="G9" s="532">
        <v>0</v>
      </c>
      <c r="H9" s="534">
        <f t="shared" si="0"/>
        <v>97406.445304328605</v>
      </c>
    </row>
    <row r="10" spans="1:8">
      <c r="A10" s="340">
        <v>4</v>
      </c>
      <c r="B10" s="350" t="s">
        <v>487</v>
      </c>
      <c r="C10" s="532">
        <v>5848630.5625999998</v>
      </c>
      <c r="D10" s="532">
        <v>260779110.73299801</v>
      </c>
      <c r="E10" s="532">
        <v>927206.301472213</v>
      </c>
      <c r="F10" s="532">
        <v>0</v>
      </c>
      <c r="G10" s="532">
        <v>50792.052965249997</v>
      </c>
      <c r="H10" s="534">
        <f t="shared" si="0"/>
        <v>265700534.99412578</v>
      </c>
    </row>
    <row r="11" spans="1:8">
      <c r="A11" s="340">
        <v>5</v>
      </c>
      <c r="B11" s="350" t="s">
        <v>401</v>
      </c>
      <c r="C11" s="532">
        <v>3177724.4975999999</v>
      </c>
      <c r="D11" s="532">
        <v>277158090.033099</v>
      </c>
      <c r="E11" s="532">
        <v>581382.92842790997</v>
      </c>
      <c r="F11" s="532">
        <v>0</v>
      </c>
      <c r="G11" s="532">
        <v>0</v>
      </c>
      <c r="H11" s="534">
        <f t="shared" si="0"/>
        <v>279754431.60227108</v>
      </c>
    </row>
    <row r="12" spans="1:8">
      <c r="A12" s="340">
        <v>6</v>
      </c>
      <c r="B12" s="350" t="s">
        <v>402</v>
      </c>
      <c r="C12" s="532">
        <v>2704719.5789000001</v>
      </c>
      <c r="D12" s="532">
        <v>90016097.547000304</v>
      </c>
      <c r="E12" s="532">
        <v>482939.31620748201</v>
      </c>
      <c r="F12" s="532">
        <v>0</v>
      </c>
      <c r="G12" s="532">
        <v>0</v>
      </c>
      <c r="H12" s="534">
        <f t="shared" si="0"/>
        <v>92237877.809692815</v>
      </c>
    </row>
    <row r="13" spans="1:8">
      <c r="A13" s="340">
        <v>7</v>
      </c>
      <c r="B13" s="350" t="s">
        <v>403</v>
      </c>
      <c r="C13" s="532">
        <v>2119846.5781</v>
      </c>
      <c r="D13" s="532">
        <v>79153777.041600093</v>
      </c>
      <c r="E13" s="532">
        <v>981322.063907673</v>
      </c>
      <c r="F13" s="532">
        <v>0</v>
      </c>
      <c r="G13" s="532">
        <v>0</v>
      </c>
      <c r="H13" s="534">
        <f t="shared" si="0"/>
        <v>80292301.555792421</v>
      </c>
    </row>
    <row r="14" spans="1:8">
      <c r="A14" s="340">
        <v>8</v>
      </c>
      <c r="B14" s="350" t="s">
        <v>404</v>
      </c>
      <c r="C14" s="532">
        <v>1935560.9611</v>
      </c>
      <c r="D14" s="532">
        <v>247071884.42059901</v>
      </c>
      <c r="E14" s="532">
        <v>1088680.08928617</v>
      </c>
      <c r="F14" s="532">
        <v>0</v>
      </c>
      <c r="G14" s="532">
        <v>21417.345000000001</v>
      </c>
      <c r="H14" s="534">
        <f t="shared" si="0"/>
        <v>247918765.29241285</v>
      </c>
    </row>
    <row r="15" spans="1:8">
      <c r="A15" s="340">
        <v>9</v>
      </c>
      <c r="B15" s="350" t="s">
        <v>405</v>
      </c>
      <c r="C15" s="532">
        <v>577487.81110000005</v>
      </c>
      <c r="D15" s="532">
        <v>82774667.690600097</v>
      </c>
      <c r="E15" s="532">
        <v>559460.20080217102</v>
      </c>
      <c r="F15" s="532">
        <v>0</v>
      </c>
      <c r="G15" s="532">
        <v>0</v>
      </c>
      <c r="H15" s="534">
        <f t="shared" si="0"/>
        <v>82792695.300897926</v>
      </c>
    </row>
    <row r="16" spans="1:8">
      <c r="A16" s="340">
        <v>10</v>
      </c>
      <c r="B16" s="350" t="s">
        <v>406</v>
      </c>
      <c r="C16" s="532">
        <v>897846.85690000001</v>
      </c>
      <c r="D16" s="532">
        <v>38629353.2399</v>
      </c>
      <c r="E16" s="532">
        <v>456317.89808904298</v>
      </c>
      <c r="F16" s="532">
        <v>0</v>
      </c>
      <c r="G16" s="532">
        <v>0</v>
      </c>
      <c r="H16" s="534">
        <f t="shared" si="0"/>
        <v>39070882.198710956</v>
      </c>
    </row>
    <row r="17" spans="1:8">
      <c r="A17" s="340">
        <v>11</v>
      </c>
      <c r="B17" s="350" t="s">
        <v>407</v>
      </c>
      <c r="C17" s="532">
        <v>0</v>
      </c>
      <c r="D17" s="532">
        <v>3015263.7719999999</v>
      </c>
      <c r="E17" s="532">
        <v>1874.0923117829</v>
      </c>
      <c r="F17" s="532">
        <v>0</v>
      </c>
      <c r="G17" s="532">
        <v>0</v>
      </c>
      <c r="H17" s="534">
        <f t="shared" si="0"/>
        <v>3013389.6796882171</v>
      </c>
    </row>
    <row r="18" spans="1:8">
      <c r="A18" s="340">
        <v>12</v>
      </c>
      <c r="B18" s="350" t="s">
        <v>408</v>
      </c>
      <c r="C18" s="532">
        <v>1424297.2719000001</v>
      </c>
      <c r="D18" s="532">
        <v>67838111.580000907</v>
      </c>
      <c r="E18" s="532">
        <v>473370.74238114298</v>
      </c>
      <c r="F18" s="532">
        <v>0</v>
      </c>
      <c r="G18" s="532">
        <v>47467.025314279999</v>
      </c>
      <c r="H18" s="534">
        <f t="shared" si="0"/>
        <v>68789038.109519765</v>
      </c>
    </row>
    <row r="19" spans="1:8">
      <c r="A19" s="340">
        <v>13</v>
      </c>
      <c r="B19" s="350" t="s">
        <v>409</v>
      </c>
      <c r="C19" s="532">
        <v>391699.83179999999</v>
      </c>
      <c r="D19" s="532">
        <v>80765421.488500506</v>
      </c>
      <c r="E19" s="532">
        <v>460152.18061336502</v>
      </c>
      <c r="F19" s="532">
        <v>0</v>
      </c>
      <c r="G19" s="532">
        <v>5751.85306571</v>
      </c>
      <c r="H19" s="534">
        <f t="shared" si="0"/>
        <v>80696969.139687136</v>
      </c>
    </row>
    <row r="20" spans="1:8">
      <c r="A20" s="340">
        <v>14</v>
      </c>
      <c r="B20" s="350" t="s">
        <v>410</v>
      </c>
      <c r="C20" s="532">
        <v>41334669.641400002</v>
      </c>
      <c r="D20" s="532">
        <v>156011001.9691</v>
      </c>
      <c r="E20" s="532">
        <v>4945078.1021468602</v>
      </c>
      <c r="F20" s="532">
        <v>0</v>
      </c>
      <c r="G20" s="532">
        <v>506.31960880000003</v>
      </c>
      <c r="H20" s="534">
        <f t="shared" si="0"/>
        <v>192400593.50835314</v>
      </c>
    </row>
    <row r="21" spans="1:8">
      <c r="A21" s="340">
        <v>15</v>
      </c>
      <c r="B21" s="350" t="s">
        <v>411</v>
      </c>
      <c r="C21" s="532">
        <v>0</v>
      </c>
      <c r="D21" s="532">
        <v>66532342.233199999</v>
      </c>
      <c r="E21" s="532">
        <v>92883.238390370694</v>
      </c>
      <c r="F21" s="532">
        <v>0</v>
      </c>
      <c r="G21" s="532">
        <v>0</v>
      </c>
      <c r="H21" s="534">
        <f t="shared" si="0"/>
        <v>66439458.994809628</v>
      </c>
    </row>
    <row r="22" spans="1:8">
      <c r="A22" s="340">
        <v>16</v>
      </c>
      <c r="B22" s="350" t="s">
        <v>412</v>
      </c>
      <c r="C22" s="532">
        <v>4719813.1794999996</v>
      </c>
      <c r="D22" s="532">
        <v>3102231.9251000001</v>
      </c>
      <c r="E22" s="532">
        <v>2425314.6367006698</v>
      </c>
      <c r="F22" s="532">
        <v>0</v>
      </c>
      <c r="G22" s="532">
        <v>0</v>
      </c>
      <c r="H22" s="534">
        <f t="shared" si="0"/>
        <v>5396730.46789933</v>
      </c>
    </row>
    <row r="23" spans="1:8">
      <c r="A23" s="340">
        <v>17</v>
      </c>
      <c r="B23" s="350" t="s">
        <v>490</v>
      </c>
      <c r="C23" s="532">
        <v>0</v>
      </c>
      <c r="D23" s="532">
        <v>88964122.7227</v>
      </c>
      <c r="E23" s="532">
        <v>839525.2892</v>
      </c>
      <c r="F23" s="532">
        <v>0</v>
      </c>
      <c r="G23" s="532">
        <v>0</v>
      </c>
      <c r="H23" s="534">
        <f t="shared" si="0"/>
        <v>88124597.433500007</v>
      </c>
    </row>
    <row r="24" spans="1:8">
      <c r="A24" s="340">
        <v>18</v>
      </c>
      <c r="B24" s="350" t="s">
        <v>413</v>
      </c>
      <c r="C24" s="532">
        <v>1065971.4114999999</v>
      </c>
      <c r="D24" s="532">
        <v>211910280.734999</v>
      </c>
      <c r="E24" s="532">
        <v>933876.66880435101</v>
      </c>
      <c r="F24" s="532">
        <v>0</v>
      </c>
      <c r="G24" s="532">
        <v>5956.1329999999998</v>
      </c>
      <c r="H24" s="534">
        <f t="shared" si="0"/>
        <v>212042375.47769466</v>
      </c>
    </row>
    <row r="25" spans="1:8">
      <c r="A25" s="340">
        <v>19</v>
      </c>
      <c r="B25" s="350" t="s">
        <v>414</v>
      </c>
      <c r="C25" s="532">
        <v>0</v>
      </c>
      <c r="D25" s="532">
        <v>13452451.5834</v>
      </c>
      <c r="E25" s="532">
        <v>67106.2876001556</v>
      </c>
      <c r="F25" s="532">
        <v>0</v>
      </c>
      <c r="G25" s="532">
        <v>0</v>
      </c>
      <c r="H25" s="534">
        <f t="shared" si="0"/>
        <v>13385345.295799844</v>
      </c>
    </row>
    <row r="26" spans="1:8">
      <c r="A26" s="340">
        <v>20</v>
      </c>
      <c r="B26" s="350" t="s">
        <v>489</v>
      </c>
      <c r="C26" s="532">
        <v>1428610.1078999999</v>
      </c>
      <c r="D26" s="532">
        <v>162324853.81969899</v>
      </c>
      <c r="E26" s="532">
        <v>574033.75803517306</v>
      </c>
      <c r="F26" s="532">
        <v>0</v>
      </c>
      <c r="G26" s="532">
        <v>9730.6440000000002</v>
      </c>
      <c r="H26" s="534">
        <f t="shared" si="0"/>
        <v>163179430.1695638</v>
      </c>
    </row>
    <row r="27" spans="1:8">
      <c r="A27" s="340">
        <v>21</v>
      </c>
      <c r="B27" s="350" t="s">
        <v>415</v>
      </c>
      <c r="C27" s="532">
        <v>579316.86490000004</v>
      </c>
      <c r="D27" s="532">
        <v>42994538.994600199</v>
      </c>
      <c r="E27" s="532">
        <v>140587.33379918401</v>
      </c>
      <c r="F27" s="532">
        <v>0</v>
      </c>
      <c r="G27" s="532">
        <v>0</v>
      </c>
      <c r="H27" s="534">
        <f t="shared" si="0"/>
        <v>43433268.525701016</v>
      </c>
    </row>
    <row r="28" spans="1:8">
      <c r="A28" s="340">
        <v>22</v>
      </c>
      <c r="B28" s="350" t="s">
        <v>416</v>
      </c>
      <c r="C28" s="532">
        <v>136895.29629999999</v>
      </c>
      <c r="D28" s="532">
        <v>5029243.8107999796</v>
      </c>
      <c r="E28" s="532">
        <v>23610.9712865775</v>
      </c>
      <c r="F28" s="532">
        <v>0</v>
      </c>
      <c r="G28" s="532">
        <v>23812.312999999998</v>
      </c>
      <c r="H28" s="534">
        <f t="shared" si="0"/>
        <v>5142528.135813402</v>
      </c>
    </row>
    <row r="29" spans="1:8">
      <c r="A29" s="340">
        <v>23</v>
      </c>
      <c r="B29" s="350" t="s">
        <v>417</v>
      </c>
      <c r="C29" s="532">
        <v>7463272.1177000003</v>
      </c>
      <c r="D29" s="532">
        <v>318037218.259588</v>
      </c>
      <c r="E29" s="532">
        <v>2475363.4047479699</v>
      </c>
      <c r="F29" s="532">
        <v>0</v>
      </c>
      <c r="G29" s="532">
        <v>176783.84695614001</v>
      </c>
      <c r="H29" s="534">
        <f t="shared" si="0"/>
        <v>323025126.97254002</v>
      </c>
    </row>
    <row r="30" spans="1:8">
      <c r="A30" s="340">
        <v>24</v>
      </c>
      <c r="B30" s="350" t="s">
        <v>488</v>
      </c>
      <c r="C30" s="532">
        <v>4687132.0443000002</v>
      </c>
      <c r="D30" s="532">
        <v>173532397.018199</v>
      </c>
      <c r="E30" s="532">
        <v>1867233.34690833</v>
      </c>
      <c r="F30" s="532">
        <v>0</v>
      </c>
      <c r="G30" s="532">
        <v>0</v>
      </c>
      <c r="H30" s="534">
        <f t="shared" si="0"/>
        <v>176352295.71559066</v>
      </c>
    </row>
    <row r="31" spans="1:8">
      <c r="A31" s="340">
        <v>25</v>
      </c>
      <c r="B31" s="350" t="s">
        <v>418</v>
      </c>
      <c r="C31" s="532">
        <v>13196163.3971</v>
      </c>
      <c r="D31" s="532">
        <v>333452307.27609599</v>
      </c>
      <c r="E31" s="532">
        <v>4085799.1954187402</v>
      </c>
      <c r="F31" s="532">
        <v>0</v>
      </c>
      <c r="G31" s="532">
        <v>526478.02203994</v>
      </c>
      <c r="H31" s="534">
        <f t="shared" si="0"/>
        <v>342562671.47777724</v>
      </c>
    </row>
    <row r="32" spans="1:8">
      <c r="A32" s="340">
        <v>26</v>
      </c>
      <c r="B32" s="350" t="s">
        <v>485</v>
      </c>
      <c r="C32" s="532">
        <v>11797378.5551</v>
      </c>
      <c r="D32" s="532">
        <v>152409914.38090399</v>
      </c>
      <c r="E32" s="532">
        <v>4713790.3923689397</v>
      </c>
      <c r="F32" s="532">
        <v>0</v>
      </c>
      <c r="G32" s="532">
        <v>622720.17768834019</v>
      </c>
      <c r="H32" s="534">
        <f t="shared" si="0"/>
        <v>159493502.54363504</v>
      </c>
    </row>
    <row r="33" spans="1:8">
      <c r="A33" s="340">
        <v>27</v>
      </c>
      <c r="B33" s="340" t="s">
        <v>419</v>
      </c>
      <c r="C33" s="532">
        <v>1248235.8703999999</v>
      </c>
      <c r="D33" s="532">
        <v>285799410.09310102</v>
      </c>
      <c r="E33" s="532">
        <v>1492552.412</v>
      </c>
      <c r="F33" s="532">
        <v>0</v>
      </c>
      <c r="G33" s="532">
        <v>180903.7</v>
      </c>
      <c r="H33" s="534">
        <f t="shared" si="0"/>
        <v>285555093.55150104</v>
      </c>
    </row>
    <row r="34" spans="1:8">
      <c r="A34" s="340">
        <v>28</v>
      </c>
      <c r="B34" s="342" t="s">
        <v>64</v>
      </c>
      <c r="C34" s="533">
        <f>SUM(C7:C33)</f>
        <v>111256936.78869998</v>
      </c>
      <c r="D34" s="533">
        <f>SUM(D7:D33)</f>
        <v>4793722742.5642929</v>
      </c>
      <c r="E34" s="533">
        <f>SUM(E7:E33)</f>
        <v>33473093.662191793</v>
      </c>
      <c r="F34" s="533">
        <f>SUM(F7:F33)</f>
        <v>0</v>
      </c>
      <c r="G34" s="533">
        <f>SUM(G7:G33)</f>
        <v>1976359.31928207</v>
      </c>
      <c r="H34" s="534">
        <f t="shared" si="0"/>
        <v>4871506585.6908016</v>
      </c>
    </row>
    <row r="36" spans="1:8">
      <c r="B36" s="34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B35" sqref="B35"/>
    </sheetView>
  </sheetViews>
  <sheetFormatPr defaultColWidth="9.140625" defaultRowHeight="12.75"/>
  <cols>
    <col min="1" max="1" width="11.85546875" style="298" bestFit="1" customWidth="1"/>
    <col min="2" max="2" width="108" style="298" bestFit="1" customWidth="1"/>
    <col min="3" max="3" width="35.5703125" style="298" customWidth="1"/>
    <col min="4" max="4" width="38.42578125" style="298" customWidth="1"/>
    <col min="5" max="16384" width="9.140625" style="298"/>
  </cols>
  <sheetData>
    <row r="1" spans="1:4" ht="13.5">
      <c r="A1" s="296" t="s">
        <v>30</v>
      </c>
      <c r="B1" s="338" t="str">
        <f>'Info '!C2</f>
        <v>JSC Basisbank</v>
      </c>
    </row>
    <row r="2" spans="1:4">
      <c r="A2" s="296" t="s">
        <v>31</v>
      </c>
      <c r="B2" s="531">
        <f>'1. key ratios '!B2</f>
        <v>46022</v>
      </c>
    </row>
    <row r="3" spans="1:4">
      <c r="A3" s="297" t="s">
        <v>420</v>
      </c>
    </row>
    <row r="4" spans="1:4" ht="13.5" thickBot="1"/>
    <row r="5" spans="1:4">
      <c r="A5" s="819" t="s">
        <v>634</v>
      </c>
      <c r="B5" s="820"/>
      <c r="C5" s="821" t="s">
        <v>437</v>
      </c>
      <c r="D5" s="822" t="s">
        <v>478</v>
      </c>
    </row>
    <row r="6" spans="1:4">
      <c r="A6" s="823">
        <v>1</v>
      </c>
      <c r="B6" s="824" t="s">
        <v>633</v>
      </c>
      <c r="C6" s="790">
        <v>35348099.204098016</v>
      </c>
      <c r="D6" s="825">
        <v>288012.09931647411</v>
      </c>
    </row>
    <row r="7" spans="1:4">
      <c r="A7" s="826">
        <v>2</v>
      </c>
      <c r="B7" s="824" t="s">
        <v>632</v>
      </c>
      <c r="C7" s="790">
        <f>SUM(C8:C9)</f>
        <v>6906795.739468948</v>
      </c>
      <c r="D7" s="825">
        <f>SUM(D8:D9)</f>
        <v>138387.19426138882</v>
      </c>
    </row>
    <row r="8" spans="1:4">
      <c r="A8" s="827">
        <v>2.1</v>
      </c>
      <c r="B8" s="828" t="s">
        <v>493</v>
      </c>
      <c r="C8" s="790">
        <v>1595395.6418667715</v>
      </c>
      <c r="D8" s="825">
        <v>138387.19426138882</v>
      </c>
    </row>
    <row r="9" spans="1:4">
      <c r="A9" s="827">
        <v>2.2000000000000002</v>
      </c>
      <c r="B9" s="828" t="s">
        <v>491</v>
      </c>
      <c r="C9" s="790">
        <v>5311400.0976021765</v>
      </c>
      <c r="D9" s="825">
        <v>0</v>
      </c>
    </row>
    <row r="10" spans="1:4">
      <c r="A10" s="823">
        <v>3</v>
      </c>
      <c r="B10" s="824" t="s">
        <v>631</v>
      </c>
      <c r="C10" s="790">
        <f>SUM(C11:C13)</f>
        <v>11033576.559098449</v>
      </c>
      <c r="D10" s="825">
        <f>SUM(D11:D13)</f>
        <v>104872.47516144287</v>
      </c>
    </row>
    <row r="11" spans="1:4">
      <c r="A11" s="827">
        <v>3.1</v>
      </c>
      <c r="B11" s="828" t="s">
        <v>422</v>
      </c>
      <c r="C11" s="790">
        <v>1976359.223543657</v>
      </c>
      <c r="D11" s="825">
        <v>0</v>
      </c>
    </row>
    <row r="12" spans="1:4">
      <c r="A12" s="827">
        <v>3.2</v>
      </c>
      <c r="B12" s="828" t="s">
        <v>630</v>
      </c>
      <c r="C12" s="790">
        <v>7343372.1302140206</v>
      </c>
      <c r="D12" s="825">
        <v>104872.47516144287</v>
      </c>
    </row>
    <row r="13" spans="1:4">
      <c r="A13" s="827">
        <v>3.3</v>
      </c>
      <c r="B13" s="828" t="s">
        <v>492</v>
      </c>
      <c r="C13" s="790">
        <v>1713845.205340771</v>
      </c>
      <c r="D13" s="825">
        <v>0</v>
      </c>
    </row>
    <row r="14" spans="1:4">
      <c r="A14" s="826">
        <v>4</v>
      </c>
      <c r="B14" s="829" t="s">
        <v>629</v>
      </c>
      <c r="C14" s="790">
        <v>-198433</v>
      </c>
      <c r="D14" s="825">
        <v>0</v>
      </c>
    </row>
    <row r="15" spans="1:4" ht="13.5" thickBot="1">
      <c r="A15" s="830">
        <v>5</v>
      </c>
      <c r="B15" s="831" t="s">
        <v>628</v>
      </c>
      <c r="C15" s="797">
        <f>C6+C7-C10+C14</f>
        <v>31022885.384468514</v>
      </c>
      <c r="D15" s="798">
        <f>D6+D7-D10+D14</f>
        <v>321526.81841642002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F28" sqref="F28"/>
    </sheetView>
  </sheetViews>
  <sheetFormatPr defaultColWidth="9.140625" defaultRowHeight="12.75"/>
  <cols>
    <col min="1" max="1" width="11.85546875" style="298" bestFit="1" customWidth="1"/>
    <col min="2" max="2" width="128.85546875" style="298" bestFit="1" customWidth="1"/>
    <col min="3" max="3" width="37" style="298" customWidth="1"/>
    <col min="4" max="4" width="50.5703125" style="298" customWidth="1"/>
    <col min="5" max="16384" width="9.140625" style="298"/>
  </cols>
  <sheetData>
    <row r="1" spans="1:4" ht="13.5">
      <c r="A1" s="296" t="s">
        <v>30</v>
      </c>
      <c r="B1" s="338" t="str">
        <f>'Info '!C2</f>
        <v>JSC Basisbank</v>
      </c>
    </row>
    <row r="2" spans="1:4">
      <c r="A2" s="296" t="s">
        <v>31</v>
      </c>
      <c r="B2" s="531">
        <f>'1. key ratios '!B2</f>
        <v>46022</v>
      </c>
    </row>
    <row r="3" spans="1:4">
      <c r="A3" s="297" t="s">
        <v>424</v>
      </c>
    </row>
    <row r="4" spans="1:4" ht="13.5" thickBot="1">
      <c r="A4" s="297"/>
    </row>
    <row r="5" spans="1:4" ht="15" customHeight="1">
      <c r="A5" s="832" t="s">
        <v>494</v>
      </c>
      <c r="B5" s="833"/>
      <c r="C5" s="834" t="s">
        <v>425</v>
      </c>
      <c r="D5" s="835" t="s">
        <v>426</v>
      </c>
    </row>
    <row r="6" spans="1:4">
      <c r="A6" s="836"/>
      <c r="B6" s="837"/>
      <c r="C6" s="838"/>
      <c r="D6" s="839"/>
    </row>
    <row r="7" spans="1:4">
      <c r="A7" s="840">
        <v>1</v>
      </c>
      <c r="B7" s="841" t="s">
        <v>421</v>
      </c>
      <c r="C7" s="790">
        <v>92380315.761700064</v>
      </c>
      <c r="D7" s="842"/>
    </row>
    <row r="8" spans="1:4">
      <c r="A8" s="843">
        <v>2</v>
      </c>
      <c r="B8" s="844" t="s">
        <v>427</v>
      </c>
      <c r="C8" s="790">
        <v>41927620.130103298</v>
      </c>
      <c r="D8" s="842"/>
    </row>
    <row r="9" spans="1:4">
      <c r="A9" s="843">
        <v>3</v>
      </c>
      <c r="B9" s="845" t="s">
        <v>637</v>
      </c>
      <c r="C9" s="790">
        <v>0</v>
      </c>
      <c r="D9" s="842"/>
    </row>
    <row r="10" spans="1:4">
      <c r="A10" s="843">
        <v>4</v>
      </c>
      <c r="B10" s="844" t="s">
        <v>428</v>
      </c>
      <c r="C10" s="790">
        <f>SUM(C11:C17)</f>
        <v>24299234.973503355</v>
      </c>
      <c r="D10" s="842"/>
    </row>
    <row r="11" spans="1:4">
      <c r="A11" s="843">
        <v>5</v>
      </c>
      <c r="B11" s="846" t="s">
        <v>636</v>
      </c>
      <c r="C11" s="790">
        <v>6571708.8466000007</v>
      </c>
      <c r="D11" s="842"/>
    </row>
    <row r="12" spans="1:4">
      <c r="A12" s="843">
        <v>6</v>
      </c>
      <c r="B12" s="846" t="s">
        <v>429</v>
      </c>
      <c r="C12" s="790">
        <v>7552385.7526298463</v>
      </c>
      <c r="D12" s="842"/>
    </row>
    <row r="13" spans="1:4">
      <c r="A13" s="843">
        <v>7</v>
      </c>
      <c r="B13" s="846" t="s">
        <v>432</v>
      </c>
      <c r="C13" s="790">
        <v>1976359.2235000238</v>
      </c>
      <c r="D13" s="842"/>
    </row>
    <row r="14" spans="1:4">
      <c r="A14" s="843">
        <v>8</v>
      </c>
      <c r="B14" s="846" t="s">
        <v>430</v>
      </c>
      <c r="C14" s="790">
        <v>7959487.1507734843</v>
      </c>
      <c r="D14" s="825">
        <v>7959487.1507734843</v>
      </c>
    </row>
    <row r="15" spans="1:4">
      <c r="A15" s="843">
        <v>9</v>
      </c>
      <c r="B15" s="846" t="s">
        <v>431</v>
      </c>
      <c r="C15" s="790">
        <v>0</v>
      </c>
      <c r="D15" s="825">
        <v>0</v>
      </c>
    </row>
    <row r="16" spans="1:4">
      <c r="A16" s="843">
        <v>10</v>
      </c>
      <c r="B16" s="846" t="s">
        <v>433</v>
      </c>
      <c r="C16" s="790">
        <v>0</v>
      </c>
      <c r="D16" s="825">
        <v>0</v>
      </c>
    </row>
    <row r="17" spans="1:4">
      <c r="A17" s="843">
        <v>11</v>
      </c>
      <c r="B17" s="846" t="s">
        <v>635</v>
      </c>
      <c r="C17" s="790">
        <v>239294</v>
      </c>
      <c r="D17" s="842"/>
    </row>
    <row r="18" spans="1:4" ht="13.5" thickBot="1">
      <c r="A18" s="847">
        <v>12</v>
      </c>
      <c r="B18" s="848" t="s">
        <v>423</v>
      </c>
      <c r="C18" s="797">
        <f>C7+C8+C9-C10</f>
        <v>110008700.9183</v>
      </c>
      <c r="D18" s="849"/>
    </row>
    <row r="21" spans="1:4">
      <c r="B21" s="296"/>
    </row>
    <row r="22" spans="1:4">
      <c r="B22" s="296"/>
    </row>
    <row r="23" spans="1:4">
      <c r="B23" s="297"/>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D38" sqref="D38"/>
    </sheetView>
  </sheetViews>
  <sheetFormatPr defaultColWidth="9.140625" defaultRowHeight="12.75"/>
  <cols>
    <col min="1" max="1" width="11.85546875" style="346" bestFit="1" customWidth="1"/>
    <col min="2" max="2" width="63.85546875" style="346" customWidth="1"/>
    <col min="3" max="3" width="17.140625" style="346" bestFit="1" customWidth="1"/>
    <col min="4" max="18" width="22.140625" style="346" customWidth="1"/>
    <col min="19" max="19" width="23.140625" style="346" bestFit="1" customWidth="1"/>
    <col min="20" max="26" width="22.140625" style="346" customWidth="1"/>
    <col min="27" max="27" width="23.140625" style="346" bestFit="1" customWidth="1"/>
    <col min="28" max="28" width="20" style="346" customWidth="1"/>
    <col min="29" max="16384" width="9.140625" style="346"/>
  </cols>
  <sheetData>
    <row r="1" spans="1:28" ht="13.5">
      <c r="A1" s="296" t="s">
        <v>30</v>
      </c>
      <c r="B1" s="338" t="str">
        <f>'Info '!C2</f>
        <v>JSC Basisbank</v>
      </c>
    </row>
    <row r="2" spans="1:28">
      <c r="A2" s="296" t="s">
        <v>31</v>
      </c>
      <c r="B2" s="531">
        <f>'1. key ratios '!B2</f>
        <v>46022</v>
      </c>
      <c r="C2" s="347"/>
    </row>
    <row r="3" spans="1:28">
      <c r="A3" s="297" t="s">
        <v>434</v>
      </c>
    </row>
    <row r="5" spans="1:28" ht="15" customHeight="1">
      <c r="A5" s="614" t="s">
        <v>649</v>
      </c>
      <c r="B5" s="615"/>
      <c r="C5" s="620" t="s">
        <v>435</v>
      </c>
      <c r="D5" s="621"/>
      <c r="E5" s="621"/>
      <c r="F5" s="621"/>
      <c r="G5" s="621"/>
      <c r="H5" s="621"/>
      <c r="I5" s="621"/>
      <c r="J5" s="621"/>
      <c r="K5" s="621"/>
      <c r="L5" s="621"/>
      <c r="M5" s="621"/>
      <c r="N5" s="621"/>
      <c r="O5" s="621"/>
      <c r="P5" s="621"/>
      <c r="Q5" s="621"/>
      <c r="R5" s="621"/>
      <c r="S5" s="621"/>
      <c r="T5" s="359"/>
      <c r="U5" s="359"/>
      <c r="V5" s="359"/>
      <c r="W5" s="359"/>
      <c r="X5" s="359"/>
      <c r="Y5" s="359"/>
      <c r="Z5" s="359"/>
      <c r="AA5" s="358"/>
      <c r="AB5" s="353"/>
    </row>
    <row r="6" spans="1:28" ht="12" customHeight="1">
      <c r="A6" s="616"/>
      <c r="B6" s="617"/>
      <c r="C6" s="622" t="s">
        <v>64</v>
      </c>
      <c r="D6" s="624" t="s">
        <v>648</v>
      </c>
      <c r="E6" s="624"/>
      <c r="F6" s="624"/>
      <c r="G6" s="624"/>
      <c r="H6" s="624" t="s">
        <v>647</v>
      </c>
      <c r="I6" s="624"/>
      <c r="J6" s="624"/>
      <c r="K6" s="624"/>
      <c r="L6" s="356"/>
      <c r="M6" s="625" t="s">
        <v>646</v>
      </c>
      <c r="N6" s="625"/>
      <c r="O6" s="625"/>
      <c r="P6" s="625"/>
      <c r="Q6" s="625"/>
      <c r="R6" s="625"/>
      <c r="S6" s="611"/>
      <c r="T6" s="357"/>
      <c r="U6" s="613" t="s">
        <v>645</v>
      </c>
      <c r="V6" s="613"/>
      <c r="W6" s="613"/>
      <c r="X6" s="613"/>
      <c r="Y6" s="613"/>
      <c r="Z6" s="613"/>
      <c r="AA6" s="612"/>
      <c r="AB6" s="356"/>
    </row>
    <row r="7" spans="1:28" ht="25.5">
      <c r="A7" s="618"/>
      <c r="B7" s="619"/>
      <c r="C7" s="623"/>
      <c r="D7" s="355"/>
      <c r="E7" s="343" t="s">
        <v>436</v>
      </c>
      <c r="F7" s="343" t="s">
        <v>643</v>
      </c>
      <c r="G7" s="345" t="s">
        <v>644</v>
      </c>
      <c r="H7" s="347"/>
      <c r="I7" s="343" t="s">
        <v>436</v>
      </c>
      <c r="J7" s="343" t="s">
        <v>643</v>
      </c>
      <c r="K7" s="345" t="s">
        <v>644</v>
      </c>
      <c r="L7" s="354"/>
      <c r="M7" s="343" t="s">
        <v>436</v>
      </c>
      <c r="N7" s="343" t="s">
        <v>643</v>
      </c>
      <c r="O7" s="343" t="s">
        <v>642</v>
      </c>
      <c r="P7" s="343" t="s">
        <v>641</v>
      </c>
      <c r="Q7" s="343" t="s">
        <v>640</v>
      </c>
      <c r="R7" s="343" t="s">
        <v>639</v>
      </c>
      <c r="S7" s="343" t="s">
        <v>638</v>
      </c>
      <c r="T7" s="354"/>
      <c r="U7" s="343" t="s">
        <v>436</v>
      </c>
      <c r="V7" s="343" t="s">
        <v>643</v>
      </c>
      <c r="W7" s="343" t="s">
        <v>642</v>
      </c>
      <c r="X7" s="343" t="s">
        <v>641</v>
      </c>
      <c r="Y7" s="343" t="s">
        <v>640</v>
      </c>
      <c r="Z7" s="343" t="s">
        <v>639</v>
      </c>
      <c r="AA7" s="343" t="s">
        <v>638</v>
      </c>
      <c r="AB7" s="353"/>
    </row>
    <row r="8" spans="1:28">
      <c r="A8" s="352">
        <v>1</v>
      </c>
      <c r="B8" s="342" t="s">
        <v>437</v>
      </c>
      <c r="C8" s="535">
        <v>3416156353.8936567</v>
      </c>
      <c r="D8" s="536">
        <v>3143176108.3052187</v>
      </c>
      <c r="E8" s="536">
        <v>15220044.348601</v>
      </c>
      <c r="F8" s="536">
        <v>0</v>
      </c>
      <c r="G8" s="536">
        <v>0</v>
      </c>
      <c r="H8" s="536">
        <v>162971544.67206502</v>
      </c>
      <c r="I8" s="536">
        <v>18916684.386611998</v>
      </c>
      <c r="J8" s="536">
        <v>27962265.581767</v>
      </c>
      <c r="K8" s="536">
        <v>0</v>
      </c>
      <c r="L8" s="536">
        <v>110008700.91637307</v>
      </c>
      <c r="M8" s="536">
        <v>5309367.2922729999</v>
      </c>
      <c r="N8" s="536">
        <v>5699847.8597459961</v>
      </c>
      <c r="O8" s="536">
        <v>7889913.8543919958</v>
      </c>
      <c r="P8" s="536">
        <v>11575049.401101004</v>
      </c>
      <c r="Q8" s="536">
        <v>10000501.753228003</v>
      </c>
      <c r="R8" s="536">
        <v>16807243.578594998</v>
      </c>
      <c r="S8" s="536">
        <v>0</v>
      </c>
      <c r="T8" s="536">
        <v>0</v>
      </c>
      <c r="U8" s="536">
        <v>0</v>
      </c>
      <c r="V8" s="536">
        <v>0</v>
      </c>
      <c r="W8" s="536">
        <v>0</v>
      </c>
      <c r="X8" s="536">
        <v>0</v>
      </c>
      <c r="Y8" s="536">
        <v>0</v>
      </c>
      <c r="Z8" s="536">
        <v>0</v>
      </c>
      <c r="AA8" s="536">
        <v>0</v>
      </c>
    </row>
    <row r="9" spans="1:28">
      <c r="A9" s="340">
        <v>1.1000000000000001</v>
      </c>
      <c r="B9" s="351" t="s">
        <v>438</v>
      </c>
      <c r="C9" s="537">
        <v>0</v>
      </c>
      <c r="D9" s="536">
        <v>0</v>
      </c>
      <c r="E9" s="536">
        <v>0</v>
      </c>
      <c r="F9" s="536">
        <v>0</v>
      </c>
      <c r="G9" s="536">
        <v>0</v>
      </c>
      <c r="H9" s="536">
        <v>0</v>
      </c>
      <c r="I9" s="536">
        <v>0</v>
      </c>
      <c r="J9" s="536">
        <v>0</v>
      </c>
      <c r="K9" s="536">
        <v>0</v>
      </c>
      <c r="L9" s="536">
        <v>0</v>
      </c>
      <c r="M9" s="536">
        <v>0</v>
      </c>
      <c r="N9" s="536">
        <v>0</v>
      </c>
      <c r="O9" s="536">
        <v>0</v>
      </c>
      <c r="P9" s="536">
        <v>0</v>
      </c>
      <c r="Q9" s="536">
        <v>0</v>
      </c>
      <c r="R9" s="536">
        <v>0</v>
      </c>
      <c r="S9" s="536">
        <v>0</v>
      </c>
      <c r="T9" s="536">
        <v>0</v>
      </c>
      <c r="U9" s="536">
        <v>0</v>
      </c>
      <c r="V9" s="536">
        <v>0</v>
      </c>
      <c r="W9" s="536">
        <v>0</v>
      </c>
      <c r="X9" s="536">
        <v>0</v>
      </c>
      <c r="Y9" s="536">
        <v>0</v>
      </c>
      <c r="Z9" s="536">
        <v>0</v>
      </c>
      <c r="AA9" s="536">
        <v>0</v>
      </c>
    </row>
    <row r="10" spans="1:28">
      <c r="A10" s="340">
        <v>1.2</v>
      </c>
      <c r="B10" s="351" t="s">
        <v>439</v>
      </c>
      <c r="C10" s="537">
        <v>0</v>
      </c>
      <c r="D10" s="536">
        <v>0</v>
      </c>
      <c r="E10" s="536">
        <v>0</v>
      </c>
      <c r="F10" s="536">
        <v>0</v>
      </c>
      <c r="G10" s="536">
        <v>0</v>
      </c>
      <c r="H10" s="536">
        <v>0</v>
      </c>
      <c r="I10" s="536">
        <v>0</v>
      </c>
      <c r="J10" s="536">
        <v>0</v>
      </c>
      <c r="K10" s="536">
        <v>0</v>
      </c>
      <c r="L10" s="536">
        <v>0</v>
      </c>
      <c r="M10" s="536">
        <v>0</v>
      </c>
      <c r="N10" s="536">
        <v>0</v>
      </c>
      <c r="O10" s="536">
        <v>0</v>
      </c>
      <c r="P10" s="536">
        <v>0</v>
      </c>
      <c r="Q10" s="536">
        <v>0</v>
      </c>
      <c r="R10" s="536">
        <v>0</v>
      </c>
      <c r="S10" s="536">
        <v>0</v>
      </c>
      <c r="T10" s="536">
        <v>0</v>
      </c>
      <c r="U10" s="536">
        <v>0</v>
      </c>
      <c r="V10" s="536">
        <v>0</v>
      </c>
      <c r="W10" s="536">
        <v>0</v>
      </c>
      <c r="X10" s="536">
        <v>0</v>
      </c>
      <c r="Y10" s="536">
        <v>0</v>
      </c>
      <c r="Z10" s="536">
        <v>0</v>
      </c>
      <c r="AA10" s="536">
        <v>0</v>
      </c>
    </row>
    <row r="11" spans="1:28">
      <c r="A11" s="340">
        <v>1.3</v>
      </c>
      <c r="B11" s="351" t="s">
        <v>440</v>
      </c>
      <c r="C11" s="537">
        <v>100012620.78</v>
      </c>
      <c r="D11" s="536">
        <v>100012620.78</v>
      </c>
      <c r="E11" s="536">
        <v>0</v>
      </c>
      <c r="F11" s="536">
        <v>0</v>
      </c>
      <c r="G11" s="536">
        <v>0</v>
      </c>
      <c r="H11" s="536">
        <v>0</v>
      </c>
      <c r="I11" s="536">
        <v>0</v>
      </c>
      <c r="J11" s="536">
        <v>0</v>
      </c>
      <c r="K11" s="536">
        <v>0</v>
      </c>
      <c r="L11" s="536">
        <v>0</v>
      </c>
      <c r="M11" s="536">
        <v>0</v>
      </c>
      <c r="N11" s="536">
        <v>0</v>
      </c>
      <c r="O11" s="536">
        <v>0</v>
      </c>
      <c r="P11" s="536">
        <v>0</v>
      </c>
      <c r="Q11" s="536">
        <v>0</v>
      </c>
      <c r="R11" s="536">
        <v>0</v>
      </c>
      <c r="S11" s="536">
        <v>0</v>
      </c>
      <c r="T11" s="536">
        <v>0</v>
      </c>
      <c r="U11" s="536">
        <v>0</v>
      </c>
      <c r="V11" s="536">
        <v>0</v>
      </c>
      <c r="W11" s="536">
        <v>0</v>
      </c>
      <c r="X11" s="536">
        <v>0</v>
      </c>
      <c r="Y11" s="536">
        <v>0</v>
      </c>
      <c r="Z11" s="536">
        <v>0</v>
      </c>
      <c r="AA11" s="536">
        <v>0</v>
      </c>
    </row>
    <row r="12" spans="1:28">
      <c r="A12" s="340">
        <v>1.4</v>
      </c>
      <c r="B12" s="351" t="s">
        <v>441</v>
      </c>
      <c r="C12" s="537">
        <v>186840922.71251902</v>
      </c>
      <c r="D12" s="536">
        <v>185088278.54931903</v>
      </c>
      <c r="E12" s="536">
        <v>0</v>
      </c>
      <c r="F12" s="536">
        <v>0</v>
      </c>
      <c r="G12" s="536">
        <v>0</v>
      </c>
      <c r="H12" s="536">
        <v>1752644.1632000001</v>
      </c>
      <c r="I12" s="536">
        <v>0</v>
      </c>
      <c r="J12" s="536">
        <v>0</v>
      </c>
      <c r="K12" s="536">
        <v>0</v>
      </c>
      <c r="L12" s="536">
        <v>0</v>
      </c>
      <c r="M12" s="536">
        <v>0</v>
      </c>
      <c r="N12" s="536">
        <v>0</v>
      </c>
      <c r="O12" s="536">
        <v>0</v>
      </c>
      <c r="P12" s="536">
        <v>0</v>
      </c>
      <c r="Q12" s="536">
        <v>0</v>
      </c>
      <c r="R12" s="536">
        <v>0</v>
      </c>
      <c r="S12" s="536">
        <v>0</v>
      </c>
      <c r="T12" s="536">
        <v>0</v>
      </c>
      <c r="U12" s="536">
        <v>0</v>
      </c>
      <c r="V12" s="536">
        <v>0</v>
      </c>
      <c r="W12" s="536">
        <v>0</v>
      </c>
      <c r="X12" s="536">
        <v>0</v>
      </c>
      <c r="Y12" s="536">
        <v>0</v>
      </c>
      <c r="Z12" s="536">
        <v>0</v>
      </c>
      <c r="AA12" s="536">
        <v>0</v>
      </c>
    </row>
    <row r="13" spans="1:28">
      <c r="A13" s="340">
        <v>1.5</v>
      </c>
      <c r="B13" s="351" t="s">
        <v>442</v>
      </c>
      <c r="C13" s="537">
        <v>1906560484.8617275</v>
      </c>
      <c r="D13" s="536">
        <v>1748558490.8816774</v>
      </c>
      <c r="E13" s="536">
        <v>3930610.2759349998</v>
      </c>
      <c r="F13" s="536">
        <v>0</v>
      </c>
      <c r="G13" s="536">
        <v>0</v>
      </c>
      <c r="H13" s="536">
        <v>111960338.98397402</v>
      </c>
      <c r="I13" s="536">
        <v>12270043.807247998</v>
      </c>
      <c r="J13" s="536">
        <v>20430640.962349001</v>
      </c>
      <c r="K13" s="536">
        <v>0</v>
      </c>
      <c r="L13" s="536">
        <v>46041654.996076003</v>
      </c>
      <c r="M13" s="536">
        <v>1478192.1236</v>
      </c>
      <c r="N13" s="536">
        <v>0</v>
      </c>
      <c r="O13" s="536">
        <v>57314.890899999999</v>
      </c>
      <c r="P13" s="536">
        <v>1283531.2719649998</v>
      </c>
      <c r="Q13" s="536">
        <v>1605586.3655639999</v>
      </c>
      <c r="R13" s="536">
        <v>2945138.9230260001</v>
      </c>
      <c r="S13" s="536">
        <v>0</v>
      </c>
      <c r="T13" s="536">
        <v>0</v>
      </c>
      <c r="U13" s="536">
        <v>0</v>
      </c>
      <c r="V13" s="536">
        <v>0</v>
      </c>
      <c r="W13" s="536">
        <v>0</v>
      </c>
      <c r="X13" s="536">
        <v>0</v>
      </c>
      <c r="Y13" s="536">
        <v>0</v>
      </c>
      <c r="Z13" s="536">
        <v>0</v>
      </c>
      <c r="AA13" s="536">
        <v>0</v>
      </c>
    </row>
    <row r="14" spans="1:28">
      <c r="A14" s="340">
        <v>1.6</v>
      </c>
      <c r="B14" s="351" t="s">
        <v>443</v>
      </c>
      <c r="C14" s="537">
        <v>1222742325.5394104</v>
      </c>
      <c r="D14" s="536">
        <v>1109516718.0942223</v>
      </c>
      <c r="E14" s="536">
        <v>11289434.072666001</v>
      </c>
      <c r="F14" s="536">
        <v>0</v>
      </c>
      <c r="G14" s="536">
        <v>0</v>
      </c>
      <c r="H14" s="536">
        <v>49258561.524890989</v>
      </c>
      <c r="I14" s="536">
        <v>6646640.5793640018</v>
      </c>
      <c r="J14" s="536">
        <v>7531624.6194179989</v>
      </c>
      <c r="K14" s="536">
        <v>0</v>
      </c>
      <c r="L14" s="536">
        <v>63967045.920297071</v>
      </c>
      <c r="M14" s="536">
        <v>3831175.1686730003</v>
      </c>
      <c r="N14" s="536">
        <v>5699847.8597459961</v>
      </c>
      <c r="O14" s="536">
        <v>7832598.9634919958</v>
      </c>
      <c r="P14" s="536">
        <v>10291518.129136004</v>
      </c>
      <c r="Q14" s="536">
        <v>8394915.3876640033</v>
      </c>
      <c r="R14" s="536">
        <v>13862104.655568998</v>
      </c>
      <c r="S14" s="536">
        <v>0</v>
      </c>
      <c r="T14" s="536">
        <v>0</v>
      </c>
      <c r="U14" s="536">
        <v>0</v>
      </c>
      <c r="V14" s="536">
        <v>0</v>
      </c>
      <c r="W14" s="536">
        <v>0</v>
      </c>
      <c r="X14" s="536">
        <v>0</v>
      </c>
      <c r="Y14" s="536">
        <v>0</v>
      </c>
      <c r="Z14" s="536">
        <v>0</v>
      </c>
      <c r="AA14" s="536">
        <v>0</v>
      </c>
    </row>
    <row r="15" spans="1:28">
      <c r="A15" s="352">
        <v>2</v>
      </c>
      <c r="B15" s="342" t="s">
        <v>444</v>
      </c>
      <c r="C15" s="535">
        <v>446449511.10659993</v>
      </c>
      <c r="D15" s="536">
        <v>446449511.10659993</v>
      </c>
      <c r="E15" s="536">
        <v>0</v>
      </c>
      <c r="F15" s="536">
        <v>0</v>
      </c>
      <c r="G15" s="536">
        <v>0</v>
      </c>
      <c r="H15" s="536">
        <v>0</v>
      </c>
      <c r="I15" s="536">
        <v>0</v>
      </c>
      <c r="J15" s="536">
        <v>0</v>
      </c>
      <c r="K15" s="536">
        <v>0</v>
      </c>
      <c r="L15" s="536">
        <v>0</v>
      </c>
      <c r="M15" s="536">
        <v>0</v>
      </c>
      <c r="N15" s="536">
        <v>0</v>
      </c>
      <c r="O15" s="536">
        <v>0</v>
      </c>
      <c r="P15" s="536">
        <v>0</v>
      </c>
      <c r="Q15" s="536">
        <v>0</v>
      </c>
      <c r="R15" s="536">
        <v>0</v>
      </c>
      <c r="S15" s="536">
        <v>0</v>
      </c>
      <c r="T15" s="536">
        <v>0</v>
      </c>
      <c r="U15" s="536">
        <v>0</v>
      </c>
      <c r="V15" s="536">
        <v>0</v>
      </c>
      <c r="W15" s="536">
        <v>0</v>
      </c>
      <c r="X15" s="536">
        <v>0</v>
      </c>
      <c r="Y15" s="536">
        <v>0</v>
      </c>
      <c r="Z15" s="536">
        <v>0</v>
      </c>
      <c r="AA15" s="536">
        <v>0</v>
      </c>
    </row>
    <row r="16" spans="1:28">
      <c r="A16" s="340">
        <v>2.1</v>
      </c>
      <c r="B16" s="351" t="s">
        <v>438</v>
      </c>
      <c r="C16" s="537">
        <v>0</v>
      </c>
      <c r="D16" s="536">
        <v>0</v>
      </c>
      <c r="E16" s="536">
        <v>0</v>
      </c>
      <c r="F16" s="536">
        <v>0</v>
      </c>
      <c r="G16" s="536">
        <v>0</v>
      </c>
      <c r="H16" s="536">
        <v>0</v>
      </c>
      <c r="I16" s="536">
        <v>0</v>
      </c>
      <c r="J16" s="536">
        <v>0</v>
      </c>
      <c r="K16" s="536">
        <v>0</v>
      </c>
      <c r="L16" s="536">
        <v>0</v>
      </c>
      <c r="M16" s="536">
        <v>0</v>
      </c>
      <c r="N16" s="536">
        <v>0</v>
      </c>
      <c r="O16" s="536">
        <v>0</v>
      </c>
      <c r="P16" s="536">
        <v>0</v>
      </c>
      <c r="Q16" s="536">
        <v>0</v>
      </c>
      <c r="R16" s="536">
        <v>0</v>
      </c>
      <c r="S16" s="536">
        <v>0</v>
      </c>
      <c r="T16" s="536">
        <v>0</v>
      </c>
      <c r="U16" s="536">
        <v>0</v>
      </c>
      <c r="V16" s="536">
        <v>0</v>
      </c>
      <c r="W16" s="536">
        <v>0</v>
      </c>
      <c r="X16" s="536">
        <v>0</v>
      </c>
      <c r="Y16" s="536">
        <v>0</v>
      </c>
      <c r="Z16" s="536">
        <v>0</v>
      </c>
      <c r="AA16" s="536">
        <v>0</v>
      </c>
    </row>
    <row r="17" spans="1:27">
      <c r="A17" s="340">
        <v>2.2000000000000002</v>
      </c>
      <c r="B17" s="351" t="s">
        <v>439</v>
      </c>
      <c r="C17" s="537">
        <v>359998299.69419992</v>
      </c>
      <c r="D17" s="536">
        <v>359998299.69419992</v>
      </c>
      <c r="E17" s="536">
        <v>0</v>
      </c>
      <c r="F17" s="536">
        <v>0</v>
      </c>
      <c r="G17" s="536">
        <v>0</v>
      </c>
      <c r="H17" s="536">
        <v>0</v>
      </c>
      <c r="I17" s="536">
        <v>0</v>
      </c>
      <c r="J17" s="536">
        <v>0</v>
      </c>
      <c r="K17" s="536">
        <v>0</v>
      </c>
      <c r="L17" s="536">
        <v>0</v>
      </c>
      <c r="M17" s="536">
        <v>0</v>
      </c>
      <c r="N17" s="536">
        <v>0</v>
      </c>
      <c r="O17" s="536">
        <v>0</v>
      </c>
      <c r="P17" s="536">
        <v>0</v>
      </c>
      <c r="Q17" s="536">
        <v>0</v>
      </c>
      <c r="R17" s="536">
        <v>0</v>
      </c>
      <c r="S17" s="536">
        <v>0</v>
      </c>
      <c r="T17" s="536">
        <v>0</v>
      </c>
      <c r="U17" s="536">
        <v>0</v>
      </c>
      <c r="V17" s="536">
        <v>0</v>
      </c>
      <c r="W17" s="536">
        <v>0</v>
      </c>
      <c r="X17" s="536">
        <v>0</v>
      </c>
      <c r="Y17" s="536">
        <v>0</v>
      </c>
      <c r="Z17" s="536">
        <v>0</v>
      </c>
      <c r="AA17" s="536">
        <v>0</v>
      </c>
    </row>
    <row r="18" spans="1:27">
      <c r="A18" s="340">
        <v>2.2999999999999998</v>
      </c>
      <c r="B18" s="351" t="s">
        <v>440</v>
      </c>
      <c r="C18" s="537">
        <v>10778973.854900001</v>
      </c>
      <c r="D18" s="536">
        <v>10778973.854900001</v>
      </c>
      <c r="E18" s="536">
        <v>0</v>
      </c>
      <c r="F18" s="536">
        <v>0</v>
      </c>
      <c r="G18" s="536">
        <v>0</v>
      </c>
      <c r="H18" s="536">
        <v>0</v>
      </c>
      <c r="I18" s="536">
        <v>0</v>
      </c>
      <c r="J18" s="536">
        <v>0</v>
      </c>
      <c r="K18" s="536">
        <v>0</v>
      </c>
      <c r="L18" s="536">
        <v>0</v>
      </c>
      <c r="M18" s="536">
        <v>0</v>
      </c>
      <c r="N18" s="536">
        <v>0</v>
      </c>
      <c r="O18" s="536">
        <v>0</v>
      </c>
      <c r="P18" s="536">
        <v>0</v>
      </c>
      <c r="Q18" s="536">
        <v>0</v>
      </c>
      <c r="R18" s="536">
        <v>0</v>
      </c>
      <c r="S18" s="536">
        <v>0</v>
      </c>
      <c r="T18" s="536">
        <v>0</v>
      </c>
      <c r="U18" s="536">
        <v>0</v>
      </c>
      <c r="V18" s="536">
        <v>0</v>
      </c>
      <c r="W18" s="536">
        <v>0</v>
      </c>
      <c r="X18" s="536">
        <v>0</v>
      </c>
      <c r="Y18" s="536">
        <v>0</v>
      </c>
      <c r="Z18" s="536">
        <v>0</v>
      </c>
      <c r="AA18" s="536">
        <v>0</v>
      </c>
    </row>
    <row r="19" spans="1:27">
      <c r="A19" s="340">
        <v>2.4</v>
      </c>
      <c r="B19" s="351" t="s">
        <v>441</v>
      </c>
      <c r="C19" s="537">
        <v>24592833.603899997</v>
      </c>
      <c r="D19" s="536">
        <v>24592833.603899997</v>
      </c>
      <c r="E19" s="536">
        <v>0</v>
      </c>
      <c r="F19" s="536">
        <v>0</v>
      </c>
      <c r="G19" s="536">
        <v>0</v>
      </c>
      <c r="H19" s="536">
        <v>0</v>
      </c>
      <c r="I19" s="536">
        <v>0</v>
      </c>
      <c r="J19" s="536">
        <v>0</v>
      </c>
      <c r="K19" s="536">
        <v>0</v>
      </c>
      <c r="L19" s="536">
        <v>0</v>
      </c>
      <c r="M19" s="536">
        <v>0</v>
      </c>
      <c r="N19" s="536">
        <v>0</v>
      </c>
      <c r="O19" s="536">
        <v>0</v>
      </c>
      <c r="P19" s="536">
        <v>0</v>
      </c>
      <c r="Q19" s="536">
        <v>0</v>
      </c>
      <c r="R19" s="536">
        <v>0</v>
      </c>
      <c r="S19" s="536">
        <v>0</v>
      </c>
      <c r="T19" s="536">
        <v>0</v>
      </c>
      <c r="U19" s="536">
        <v>0</v>
      </c>
      <c r="V19" s="536">
        <v>0</v>
      </c>
      <c r="W19" s="536">
        <v>0</v>
      </c>
      <c r="X19" s="536">
        <v>0</v>
      </c>
      <c r="Y19" s="536">
        <v>0</v>
      </c>
      <c r="Z19" s="536">
        <v>0</v>
      </c>
      <c r="AA19" s="536">
        <v>0</v>
      </c>
    </row>
    <row r="20" spans="1:27">
      <c r="A20" s="340">
        <v>2.5</v>
      </c>
      <c r="B20" s="351" t="s">
        <v>442</v>
      </c>
      <c r="C20" s="537">
        <v>51079403.953599997</v>
      </c>
      <c r="D20" s="536">
        <v>51079403.953599997</v>
      </c>
      <c r="E20" s="536">
        <v>0</v>
      </c>
      <c r="F20" s="536">
        <v>0</v>
      </c>
      <c r="G20" s="536">
        <v>0</v>
      </c>
      <c r="H20" s="536">
        <v>0</v>
      </c>
      <c r="I20" s="536">
        <v>0</v>
      </c>
      <c r="J20" s="536">
        <v>0</v>
      </c>
      <c r="K20" s="536">
        <v>0</v>
      </c>
      <c r="L20" s="536">
        <v>0</v>
      </c>
      <c r="M20" s="536">
        <v>0</v>
      </c>
      <c r="N20" s="536">
        <v>0</v>
      </c>
      <c r="O20" s="536">
        <v>0</v>
      </c>
      <c r="P20" s="536">
        <v>0</v>
      </c>
      <c r="Q20" s="536">
        <v>0</v>
      </c>
      <c r="R20" s="536">
        <v>0</v>
      </c>
      <c r="S20" s="536">
        <v>0</v>
      </c>
      <c r="T20" s="536">
        <v>0</v>
      </c>
      <c r="U20" s="536">
        <v>0</v>
      </c>
      <c r="V20" s="536">
        <v>0</v>
      </c>
      <c r="W20" s="536">
        <v>0</v>
      </c>
      <c r="X20" s="536">
        <v>0</v>
      </c>
      <c r="Y20" s="536">
        <v>0</v>
      </c>
      <c r="Z20" s="536">
        <v>0</v>
      </c>
      <c r="AA20" s="536">
        <v>0</v>
      </c>
    </row>
    <row r="21" spans="1:27">
      <c r="A21" s="340">
        <v>2.6</v>
      </c>
      <c r="B21" s="351" t="s">
        <v>443</v>
      </c>
      <c r="C21" s="537">
        <v>0</v>
      </c>
      <c r="D21" s="536">
        <v>0</v>
      </c>
      <c r="E21" s="536">
        <v>0</v>
      </c>
      <c r="F21" s="536">
        <v>0</v>
      </c>
      <c r="G21" s="536">
        <v>0</v>
      </c>
      <c r="H21" s="536">
        <v>0</v>
      </c>
      <c r="I21" s="536">
        <v>0</v>
      </c>
      <c r="J21" s="536">
        <v>0</v>
      </c>
      <c r="K21" s="536">
        <v>0</v>
      </c>
      <c r="L21" s="536">
        <v>0</v>
      </c>
      <c r="M21" s="536">
        <v>0</v>
      </c>
      <c r="N21" s="536">
        <v>0</v>
      </c>
      <c r="O21" s="536">
        <v>0</v>
      </c>
      <c r="P21" s="536">
        <v>0</v>
      </c>
      <c r="Q21" s="536">
        <v>0</v>
      </c>
      <c r="R21" s="536">
        <v>0</v>
      </c>
      <c r="S21" s="536">
        <v>0</v>
      </c>
      <c r="T21" s="536">
        <v>0</v>
      </c>
      <c r="U21" s="536">
        <v>0</v>
      </c>
      <c r="V21" s="536">
        <v>0</v>
      </c>
      <c r="W21" s="536">
        <v>0</v>
      </c>
      <c r="X21" s="536">
        <v>0</v>
      </c>
      <c r="Y21" s="536">
        <v>0</v>
      </c>
      <c r="Z21" s="536">
        <v>0</v>
      </c>
      <c r="AA21" s="536">
        <v>0</v>
      </c>
    </row>
    <row r="22" spans="1:27">
      <c r="A22" s="352">
        <v>3</v>
      </c>
      <c r="B22" s="342" t="s">
        <v>484</v>
      </c>
      <c r="C22" s="535">
        <v>656351723.68063986</v>
      </c>
      <c r="D22" s="535">
        <v>621310896.94443595</v>
      </c>
      <c r="E22" s="538"/>
      <c r="F22" s="538"/>
      <c r="G22" s="538"/>
      <c r="H22" s="535">
        <v>34213988.336204</v>
      </c>
      <c r="I22" s="538"/>
      <c r="J22" s="538"/>
      <c r="K22" s="538"/>
      <c r="L22" s="535">
        <v>826838.4</v>
      </c>
      <c r="M22" s="538"/>
      <c r="N22" s="538"/>
      <c r="O22" s="538"/>
      <c r="P22" s="538"/>
      <c r="Q22" s="538"/>
      <c r="R22" s="538"/>
      <c r="S22" s="538"/>
      <c r="T22" s="535">
        <v>0</v>
      </c>
      <c r="U22" s="538"/>
      <c r="V22" s="538"/>
      <c r="W22" s="538"/>
      <c r="X22" s="538"/>
      <c r="Y22" s="538"/>
      <c r="Z22" s="538"/>
      <c r="AA22" s="538"/>
    </row>
    <row r="23" spans="1:27">
      <c r="A23" s="340">
        <v>3.1</v>
      </c>
      <c r="B23" s="351" t="s">
        <v>438</v>
      </c>
      <c r="C23" s="537">
        <v>0</v>
      </c>
      <c r="D23" s="535">
        <v>0</v>
      </c>
      <c r="E23" s="538"/>
      <c r="F23" s="538"/>
      <c r="G23" s="538"/>
      <c r="H23" s="535">
        <v>0</v>
      </c>
      <c r="I23" s="538"/>
      <c r="J23" s="538"/>
      <c r="K23" s="538"/>
      <c r="L23" s="535">
        <v>0</v>
      </c>
      <c r="M23" s="538"/>
      <c r="N23" s="538"/>
      <c r="O23" s="538"/>
      <c r="P23" s="538"/>
      <c r="Q23" s="538"/>
      <c r="R23" s="538"/>
      <c r="S23" s="538"/>
      <c r="T23" s="535">
        <v>0</v>
      </c>
      <c r="U23" s="538"/>
      <c r="V23" s="538"/>
      <c r="W23" s="538"/>
      <c r="X23" s="538"/>
      <c r="Y23" s="538"/>
      <c r="Z23" s="538"/>
      <c r="AA23" s="538"/>
    </row>
    <row r="24" spans="1:27">
      <c r="A24" s="340">
        <v>3.2</v>
      </c>
      <c r="B24" s="351" t="s">
        <v>439</v>
      </c>
      <c r="C24" s="537">
        <v>0</v>
      </c>
      <c r="D24" s="535">
        <v>0</v>
      </c>
      <c r="E24" s="538"/>
      <c r="F24" s="538"/>
      <c r="G24" s="538"/>
      <c r="H24" s="535">
        <v>0</v>
      </c>
      <c r="I24" s="538"/>
      <c r="J24" s="538"/>
      <c r="K24" s="538"/>
      <c r="L24" s="535">
        <v>0</v>
      </c>
      <c r="M24" s="538"/>
      <c r="N24" s="538"/>
      <c r="O24" s="538"/>
      <c r="P24" s="538"/>
      <c r="Q24" s="538"/>
      <c r="R24" s="538"/>
      <c r="S24" s="538"/>
      <c r="T24" s="535">
        <v>0</v>
      </c>
      <c r="U24" s="538"/>
      <c r="V24" s="538"/>
      <c r="W24" s="538"/>
      <c r="X24" s="538"/>
      <c r="Y24" s="538"/>
      <c r="Z24" s="538"/>
      <c r="AA24" s="538"/>
    </row>
    <row r="25" spans="1:27">
      <c r="A25" s="340">
        <v>3.3</v>
      </c>
      <c r="B25" s="351" t="s">
        <v>440</v>
      </c>
      <c r="C25" s="537">
        <v>0</v>
      </c>
      <c r="D25" s="535">
        <v>0</v>
      </c>
      <c r="E25" s="538"/>
      <c r="F25" s="538"/>
      <c r="G25" s="538"/>
      <c r="H25" s="535">
        <v>0</v>
      </c>
      <c r="I25" s="538"/>
      <c r="J25" s="538"/>
      <c r="K25" s="538"/>
      <c r="L25" s="535">
        <v>0</v>
      </c>
      <c r="M25" s="538"/>
      <c r="N25" s="538"/>
      <c r="O25" s="538"/>
      <c r="P25" s="538"/>
      <c r="Q25" s="538"/>
      <c r="R25" s="538"/>
      <c r="S25" s="538"/>
      <c r="T25" s="535">
        <v>0</v>
      </c>
      <c r="U25" s="538"/>
      <c r="V25" s="538"/>
      <c r="W25" s="538"/>
      <c r="X25" s="538"/>
      <c r="Y25" s="538"/>
      <c r="Z25" s="538"/>
      <c r="AA25" s="538"/>
    </row>
    <row r="26" spans="1:27">
      <c r="A26" s="340">
        <v>3.4</v>
      </c>
      <c r="B26" s="351" t="s">
        <v>441</v>
      </c>
      <c r="C26" s="537">
        <v>8067345.1771000009</v>
      </c>
      <c r="D26" s="535">
        <v>8067345.1771000009</v>
      </c>
      <c r="E26" s="538"/>
      <c r="F26" s="538"/>
      <c r="G26" s="538"/>
      <c r="H26" s="535">
        <v>0</v>
      </c>
      <c r="I26" s="538"/>
      <c r="J26" s="538"/>
      <c r="K26" s="538"/>
      <c r="L26" s="535">
        <v>0</v>
      </c>
      <c r="M26" s="538"/>
      <c r="N26" s="538"/>
      <c r="O26" s="538"/>
      <c r="P26" s="538"/>
      <c r="Q26" s="538"/>
      <c r="R26" s="538"/>
      <c r="S26" s="538"/>
      <c r="T26" s="535">
        <v>0</v>
      </c>
      <c r="U26" s="538"/>
      <c r="V26" s="538"/>
      <c r="W26" s="538"/>
      <c r="X26" s="538"/>
      <c r="Y26" s="538"/>
      <c r="Z26" s="538"/>
      <c r="AA26" s="538"/>
    </row>
    <row r="27" spans="1:27">
      <c r="A27" s="340">
        <v>3.5</v>
      </c>
      <c r="B27" s="351" t="s">
        <v>442</v>
      </c>
      <c r="C27" s="537">
        <v>612600390.90083992</v>
      </c>
      <c r="D27" s="535">
        <v>577828867.33463597</v>
      </c>
      <c r="E27" s="538"/>
      <c r="F27" s="538"/>
      <c r="G27" s="538"/>
      <c r="H27" s="535">
        <v>34064140.046204001</v>
      </c>
      <c r="I27" s="538"/>
      <c r="J27" s="538"/>
      <c r="K27" s="538"/>
      <c r="L27" s="535">
        <v>707383.52</v>
      </c>
      <c r="M27" s="538"/>
      <c r="N27" s="538"/>
      <c r="O27" s="538"/>
      <c r="P27" s="538"/>
      <c r="Q27" s="538"/>
      <c r="R27" s="538"/>
      <c r="S27" s="538"/>
      <c r="T27" s="535">
        <v>0</v>
      </c>
      <c r="U27" s="538"/>
      <c r="V27" s="538"/>
      <c r="W27" s="538"/>
      <c r="X27" s="538"/>
      <c r="Y27" s="538"/>
      <c r="Z27" s="538"/>
      <c r="AA27" s="538"/>
    </row>
    <row r="28" spans="1:27">
      <c r="A28" s="340">
        <v>3.6</v>
      </c>
      <c r="B28" s="351" t="s">
        <v>443</v>
      </c>
      <c r="C28" s="537">
        <v>35683987.60270004</v>
      </c>
      <c r="D28" s="535">
        <v>35414684.432700038</v>
      </c>
      <c r="E28" s="538"/>
      <c r="F28" s="538"/>
      <c r="G28" s="538"/>
      <c r="H28" s="535">
        <v>149848.28999999998</v>
      </c>
      <c r="I28" s="538"/>
      <c r="J28" s="538"/>
      <c r="K28" s="538"/>
      <c r="L28" s="535">
        <v>119454.87999999999</v>
      </c>
      <c r="M28" s="538"/>
      <c r="N28" s="538"/>
      <c r="O28" s="538"/>
      <c r="P28" s="538"/>
      <c r="Q28" s="538"/>
      <c r="R28" s="538"/>
      <c r="S28" s="538"/>
      <c r="T28" s="535">
        <v>0</v>
      </c>
      <c r="U28" s="538"/>
      <c r="V28" s="538"/>
      <c r="W28" s="538"/>
      <c r="X28" s="538"/>
      <c r="Y28" s="538"/>
      <c r="Z28" s="538"/>
      <c r="AA28" s="538"/>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E38" sqref="E38"/>
    </sheetView>
  </sheetViews>
  <sheetFormatPr defaultColWidth="9.140625" defaultRowHeight="12.75"/>
  <cols>
    <col min="1" max="1" width="11.85546875" style="346" bestFit="1" customWidth="1"/>
    <col min="2" max="2" width="90.140625" style="346" bestFit="1" customWidth="1"/>
    <col min="3" max="3" width="20.140625" style="346" customWidth="1"/>
    <col min="4" max="4" width="22.140625" style="346" customWidth="1"/>
    <col min="5" max="7" width="17.140625" style="346" customWidth="1"/>
    <col min="8" max="8" width="22.140625" style="346" customWidth="1"/>
    <col min="9" max="10" width="17.140625" style="346" customWidth="1"/>
    <col min="11" max="27" width="22.140625" style="346" customWidth="1"/>
    <col min="28" max="16384" width="9.140625" style="346"/>
  </cols>
  <sheetData>
    <row r="1" spans="1:27" ht="13.5">
      <c r="A1" s="296" t="s">
        <v>30</v>
      </c>
      <c r="B1" s="338" t="str">
        <f>'Info '!C2</f>
        <v>JSC Basisbank</v>
      </c>
    </row>
    <row r="2" spans="1:27">
      <c r="A2" s="296" t="s">
        <v>31</v>
      </c>
      <c r="B2" s="531">
        <f>'1. key ratios '!B2</f>
        <v>46022</v>
      </c>
    </row>
    <row r="3" spans="1:27">
      <c r="A3" s="297" t="s">
        <v>446</v>
      </c>
      <c r="C3" s="348"/>
    </row>
    <row r="4" spans="1:27" ht="13.5" thickBot="1">
      <c r="A4" s="297"/>
      <c r="B4" s="348"/>
      <c r="C4" s="348"/>
    </row>
    <row r="5" spans="1:27" ht="13.5" customHeight="1">
      <c r="A5" s="626" t="s">
        <v>652</v>
      </c>
      <c r="B5" s="627"/>
      <c r="C5" s="635" t="s">
        <v>651</v>
      </c>
      <c r="D5" s="636"/>
      <c r="E5" s="636"/>
      <c r="F5" s="636"/>
      <c r="G5" s="636"/>
      <c r="H5" s="636"/>
      <c r="I5" s="636"/>
      <c r="J5" s="636"/>
      <c r="K5" s="636"/>
      <c r="L5" s="636"/>
      <c r="M5" s="636"/>
      <c r="N5" s="636"/>
      <c r="O5" s="636"/>
      <c r="P5" s="636"/>
      <c r="Q5" s="636"/>
      <c r="R5" s="636"/>
      <c r="S5" s="637"/>
      <c r="T5" s="359"/>
      <c r="U5" s="359"/>
      <c r="V5" s="359"/>
      <c r="W5" s="359"/>
      <c r="X5" s="359"/>
      <c r="Y5" s="359"/>
      <c r="Z5" s="359"/>
      <c r="AA5" s="358"/>
    </row>
    <row r="6" spans="1:27" ht="12" customHeight="1">
      <c r="A6" s="628"/>
      <c r="B6" s="629"/>
      <c r="C6" s="632" t="s">
        <v>64</v>
      </c>
      <c r="D6" s="624" t="s">
        <v>648</v>
      </c>
      <c r="E6" s="624"/>
      <c r="F6" s="624"/>
      <c r="G6" s="624"/>
      <c r="H6" s="624" t="s">
        <v>647</v>
      </c>
      <c r="I6" s="624"/>
      <c r="J6" s="624"/>
      <c r="K6" s="624"/>
      <c r="L6" s="356"/>
      <c r="M6" s="625" t="s">
        <v>646</v>
      </c>
      <c r="N6" s="625"/>
      <c r="O6" s="625"/>
      <c r="P6" s="625"/>
      <c r="Q6" s="625"/>
      <c r="R6" s="625"/>
      <c r="S6" s="634"/>
      <c r="T6" s="359"/>
      <c r="U6" s="613" t="s">
        <v>645</v>
      </c>
      <c r="V6" s="613"/>
      <c r="W6" s="613"/>
      <c r="X6" s="613"/>
      <c r="Y6" s="613"/>
      <c r="Z6" s="613"/>
      <c r="AA6" s="612"/>
    </row>
    <row r="7" spans="1:27" ht="25.5">
      <c r="A7" s="630"/>
      <c r="B7" s="631"/>
      <c r="C7" s="633"/>
      <c r="D7" s="355"/>
      <c r="E7" s="343" t="s">
        <v>436</v>
      </c>
      <c r="F7" s="343" t="s">
        <v>643</v>
      </c>
      <c r="G7" s="345" t="s">
        <v>644</v>
      </c>
      <c r="H7" s="347"/>
      <c r="I7" s="343" t="s">
        <v>436</v>
      </c>
      <c r="J7" s="343" t="s">
        <v>643</v>
      </c>
      <c r="K7" s="345" t="s">
        <v>644</v>
      </c>
      <c r="L7" s="354"/>
      <c r="M7" s="343" t="s">
        <v>436</v>
      </c>
      <c r="N7" s="343" t="s">
        <v>643</v>
      </c>
      <c r="O7" s="343" t="s">
        <v>642</v>
      </c>
      <c r="P7" s="343" t="s">
        <v>641</v>
      </c>
      <c r="Q7" s="343" t="s">
        <v>640</v>
      </c>
      <c r="R7" s="343" t="s">
        <v>639</v>
      </c>
      <c r="S7" s="381" t="s">
        <v>638</v>
      </c>
      <c r="T7" s="380"/>
      <c r="U7" s="343" t="s">
        <v>436</v>
      </c>
      <c r="V7" s="343" t="s">
        <v>643</v>
      </c>
      <c r="W7" s="343" t="s">
        <v>642</v>
      </c>
      <c r="X7" s="343" t="s">
        <v>641</v>
      </c>
      <c r="Y7" s="343" t="s">
        <v>640</v>
      </c>
      <c r="Z7" s="343" t="s">
        <v>639</v>
      </c>
      <c r="AA7" s="343" t="s">
        <v>638</v>
      </c>
    </row>
    <row r="8" spans="1:27">
      <c r="A8" s="379">
        <v>1</v>
      </c>
      <c r="B8" s="378" t="s">
        <v>437</v>
      </c>
      <c r="C8" s="539">
        <v>3416156353.8936591</v>
      </c>
      <c r="D8" s="536">
        <v>3143176108.3052187</v>
      </c>
      <c r="E8" s="536">
        <v>15220044.348601</v>
      </c>
      <c r="F8" s="536">
        <v>0</v>
      </c>
      <c r="G8" s="536">
        <v>0</v>
      </c>
      <c r="H8" s="536">
        <v>162971544.67206502</v>
      </c>
      <c r="I8" s="536">
        <v>18916684.386611998</v>
      </c>
      <c r="J8" s="536">
        <v>27962265.581767</v>
      </c>
      <c r="K8" s="536">
        <v>0</v>
      </c>
      <c r="L8" s="536">
        <v>110008700.91637307</v>
      </c>
      <c r="M8" s="536">
        <v>5309367.2922729999</v>
      </c>
      <c r="N8" s="536">
        <v>5699847.8597459961</v>
      </c>
      <c r="O8" s="536">
        <v>7889913.8543919958</v>
      </c>
      <c r="P8" s="536">
        <v>11575049.401101004</v>
      </c>
      <c r="Q8" s="536">
        <v>10000501.753228003</v>
      </c>
      <c r="R8" s="536">
        <v>16807243.578594998</v>
      </c>
      <c r="S8" s="536">
        <v>0</v>
      </c>
      <c r="T8" s="536">
        <v>0</v>
      </c>
      <c r="U8" s="536">
        <v>0</v>
      </c>
      <c r="V8" s="536">
        <v>0</v>
      </c>
      <c r="W8" s="536">
        <v>0</v>
      </c>
      <c r="X8" s="536">
        <v>0</v>
      </c>
      <c r="Y8" s="536">
        <v>0</v>
      </c>
      <c r="Z8" s="536">
        <v>0</v>
      </c>
      <c r="AA8" s="540">
        <v>0</v>
      </c>
    </row>
    <row r="9" spans="1:27">
      <c r="A9" s="371">
        <v>1.1000000000000001</v>
      </c>
      <c r="B9" s="377" t="s">
        <v>447</v>
      </c>
      <c r="C9" s="541">
        <v>2672461220.8520069</v>
      </c>
      <c r="D9" s="536">
        <v>2409407435.607851</v>
      </c>
      <c r="E9" s="536">
        <v>14182642.383401001</v>
      </c>
      <c r="F9" s="536">
        <v>0</v>
      </c>
      <c r="G9" s="536">
        <v>0</v>
      </c>
      <c r="H9" s="536">
        <v>159361140.46876499</v>
      </c>
      <c r="I9" s="536">
        <v>18069745.366211999</v>
      </c>
      <c r="J9" s="536">
        <v>27043742.444967002</v>
      </c>
      <c r="K9" s="536">
        <v>0</v>
      </c>
      <c r="L9" s="536">
        <v>103692644.77539098</v>
      </c>
      <c r="M9" s="536">
        <v>4872324.6201330004</v>
      </c>
      <c r="N9" s="536">
        <v>4822445.0583389997</v>
      </c>
      <c r="O9" s="536">
        <v>6193669.5802279999</v>
      </c>
      <c r="P9" s="536">
        <v>9955050.8882320002</v>
      </c>
      <c r="Q9" s="536">
        <v>10000501.753227999</v>
      </c>
      <c r="R9" s="536">
        <v>16807243.578595001</v>
      </c>
      <c r="S9" s="536">
        <v>0</v>
      </c>
      <c r="T9" s="536">
        <v>0</v>
      </c>
      <c r="U9" s="536">
        <v>0</v>
      </c>
      <c r="V9" s="536">
        <v>0</v>
      </c>
      <c r="W9" s="536">
        <v>0</v>
      </c>
      <c r="X9" s="536">
        <v>0</v>
      </c>
      <c r="Y9" s="536">
        <v>0</v>
      </c>
      <c r="Z9" s="536">
        <v>0</v>
      </c>
      <c r="AA9" s="540">
        <v>0</v>
      </c>
    </row>
    <row r="10" spans="1:27">
      <c r="A10" s="375" t="s">
        <v>14</v>
      </c>
      <c r="B10" s="376" t="s">
        <v>448</v>
      </c>
      <c r="C10" s="542">
        <v>2642395711.3997521</v>
      </c>
      <c r="D10" s="536">
        <v>2379993644.5820708</v>
      </c>
      <c r="E10" s="536">
        <v>14165310.821201</v>
      </c>
      <c r="F10" s="536">
        <v>0</v>
      </c>
      <c r="G10" s="536">
        <v>0</v>
      </c>
      <c r="H10" s="536">
        <v>159216540.62036499</v>
      </c>
      <c r="I10" s="536">
        <v>18069745.366211999</v>
      </c>
      <c r="J10" s="536">
        <v>26963723.242267001</v>
      </c>
      <c r="K10" s="536">
        <v>0</v>
      </c>
      <c r="L10" s="536">
        <v>103185526.19731599</v>
      </c>
      <c r="M10" s="536">
        <v>4791946.4907330004</v>
      </c>
      <c r="N10" s="536">
        <v>4813447.2283389997</v>
      </c>
      <c r="O10" s="536">
        <v>6049889.1108280001</v>
      </c>
      <c r="P10" s="536">
        <v>9715597.2538569998</v>
      </c>
      <c r="Q10" s="536">
        <v>10000501.753227999</v>
      </c>
      <c r="R10" s="536">
        <v>16807243.578595001</v>
      </c>
      <c r="S10" s="536">
        <v>0</v>
      </c>
      <c r="T10" s="536">
        <v>0</v>
      </c>
      <c r="U10" s="536">
        <v>0</v>
      </c>
      <c r="V10" s="536">
        <v>0</v>
      </c>
      <c r="W10" s="536">
        <v>0</v>
      </c>
      <c r="X10" s="536">
        <v>0</v>
      </c>
      <c r="Y10" s="536">
        <v>0</v>
      </c>
      <c r="Z10" s="536">
        <v>0</v>
      </c>
      <c r="AA10" s="540">
        <v>0</v>
      </c>
    </row>
    <row r="11" spans="1:27">
      <c r="A11" s="373" t="s">
        <v>449</v>
      </c>
      <c r="B11" s="374" t="s">
        <v>450</v>
      </c>
      <c r="C11" s="543">
        <v>1790539011.4049819</v>
      </c>
      <c r="D11" s="536">
        <v>1607705808.712945</v>
      </c>
      <c r="E11" s="536">
        <v>12510974.435765</v>
      </c>
      <c r="F11" s="536">
        <v>0</v>
      </c>
      <c r="G11" s="536">
        <v>0</v>
      </c>
      <c r="H11" s="536">
        <v>113427901.57214698</v>
      </c>
      <c r="I11" s="536">
        <v>16167793.367388999</v>
      </c>
      <c r="J11" s="536">
        <v>25664601.310484</v>
      </c>
      <c r="K11" s="536">
        <v>0</v>
      </c>
      <c r="L11" s="536">
        <v>69405301.119890004</v>
      </c>
      <c r="M11" s="536">
        <v>2806976.7967329999</v>
      </c>
      <c r="N11" s="536">
        <v>3883619.107876</v>
      </c>
      <c r="O11" s="536">
        <v>5084089.275928</v>
      </c>
      <c r="P11" s="536">
        <v>4770144.2083520005</v>
      </c>
      <c r="Q11" s="536">
        <v>7991878.1629090002</v>
      </c>
      <c r="R11" s="536">
        <v>7073703.1309599997</v>
      </c>
      <c r="S11" s="536">
        <v>0</v>
      </c>
      <c r="T11" s="536">
        <v>0</v>
      </c>
      <c r="U11" s="536">
        <v>0</v>
      </c>
      <c r="V11" s="536">
        <v>0</v>
      </c>
      <c r="W11" s="536">
        <v>0</v>
      </c>
      <c r="X11" s="536">
        <v>0</v>
      </c>
      <c r="Y11" s="536">
        <v>0</v>
      </c>
      <c r="Z11" s="536">
        <v>0</v>
      </c>
      <c r="AA11" s="540">
        <v>0</v>
      </c>
    </row>
    <row r="12" spans="1:27">
      <c r="A12" s="373" t="s">
        <v>451</v>
      </c>
      <c r="B12" s="374" t="s">
        <v>452</v>
      </c>
      <c r="C12" s="543">
        <v>322250220.78960896</v>
      </c>
      <c r="D12" s="536">
        <v>287950278.78083396</v>
      </c>
      <c r="E12" s="536">
        <v>1195597.8234999999</v>
      </c>
      <c r="F12" s="536">
        <v>0</v>
      </c>
      <c r="G12" s="536">
        <v>0</v>
      </c>
      <c r="H12" s="536">
        <v>16253741.275779</v>
      </c>
      <c r="I12" s="536">
        <v>1026736.7696999999</v>
      </c>
      <c r="J12" s="536">
        <v>709312.12439999997</v>
      </c>
      <c r="K12" s="536">
        <v>0</v>
      </c>
      <c r="L12" s="536">
        <v>18046200.732995998</v>
      </c>
      <c r="M12" s="536">
        <v>970209.69700000004</v>
      </c>
      <c r="N12" s="536">
        <v>811016.75506300002</v>
      </c>
      <c r="O12" s="536">
        <v>330094.7352</v>
      </c>
      <c r="P12" s="536">
        <v>2776005.8678049999</v>
      </c>
      <c r="Q12" s="536">
        <v>1664686.009719</v>
      </c>
      <c r="R12" s="536">
        <v>5069525.3398050005</v>
      </c>
      <c r="S12" s="536">
        <v>0</v>
      </c>
      <c r="T12" s="536">
        <v>0</v>
      </c>
      <c r="U12" s="536">
        <v>0</v>
      </c>
      <c r="V12" s="536">
        <v>0</v>
      </c>
      <c r="W12" s="536">
        <v>0</v>
      </c>
      <c r="X12" s="536">
        <v>0</v>
      </c>
      <c r="Y12" s="536">
        <v>0</v>
      </c>
      <c r="Z12" s="536">
        <v>0</v>
      </c>
      <c r="AA12" s="540">
        <v>0</v>
      </c>
    </row>
    <row r="13" spans="1:27">
      <c r="A13" s="373" t="s">
        <v>453</v>
      </c>
      <c r="B13" s="374" t="s">
        <v>454</v>
      </c>
      <c r="C13" s="543">
        <v>76219983.082930014</v>
      </c>
      <c r="D13" s="536">
        <v>67317815.261487007</v>
      </c>
      <c r="E13" s="536">
        <v>0</v>
      </c>
      <c r="F13" s="536">
        <v>0</v>
      </c>
      <c r="G13" s="536">
        <v>0</v>
      </c>
      <c r="H13" s="536">
        <v>3402957.6118999999</v>
      </c>
      <c r="I13" s="536">
        <v>106584.8101</v>
      </c>
      <c r="J13" s="536">
        <v>0</v>
      </c>
      <c r="K13" s="536">
        <v>0</v>
      </c>
      <c r="L13" s="536">
        <v>5499210.2095430009</v>
      </c>
      <c r="M13" s="536">
        <v>78451.823300000004</v>
      </c>
      <c r="N13" s="536">
        <v>0</v>
      </c>
      <c r="O13" s="536">
        <v>35482.4715</v>
      </c>
      <c r="P13" s="536">
        <v>1930191.2283000001</v>
      </c>
      <c r="Q13" s="536">
        <v>124377.9629</v>
      </c>
      <c r="R13" s="536">
        <v>3203572.3799430002</v>
      </c>
      <c r="S13" s="536">
        <v>0</v>
      </c>
      <c r="T13" s="536">
        <v>0</v>
      </c>
      <c r="U13" s="536">
        <v>0</v>
      </c>
      <c r="V13" s="536">
        <v>0</v>
      </c>
      <c r="W13" s="536">
        <v>0</v>
      </c>
      <c r="X13" s="536">
        <v>0</v>
      </c>
      <c r="Y13" s="536">
        <v>0</v>
      </c>
      <c r="Z13" s="536">
        <v>0</v>
      </c>
      <c r="AA13" s="540">
        <v>0</v>
      </c>
    </row>
    <row r="14" spans="1:27">
      <c r="A14" s="373" t="s">
        <v>455</v>
      </c>
      <c r="B14" s="374" t="s">
        <v>456</v>
      </c>
      <c r="C14" s="543">
        <v>453386496.122226</v>
      </c>
      <c r="D14" s="536">
        <v>417019741.82680005</v>
      </c>
      <c r="E14" s="536">
        <v>458738.56193600001</v>
      </c>
      <c r="F14" s="536">
        <v>0</v>
      </c>
      <c r="G14" s="536">
        <v>0</v>
      </c>
      <c r="H14" s="536">
        <v>26131940.160539001</v>
      </c>
      <c r="I14" s="536">
        <v>768630.41902300005</v>
      </c>
      <c r="J14" s="536">
        <v>589809.80738300004</v>
      </c>
      <c r="K14" s="536">
        <v>0</v>
      </c>
      <c r="L14" s="536">
        <v>10234814.134886999</v>
      </c>
      <c r="M14" s="536">
        <v>936308.17370000004</v>
      </c>
      <c r="N14" s="536">
        <v>118811.3654</v>
      </c>
      <c r="O14" s="536">
        <v>600222.62820000004</v>
      </c>
      <c r="P14" s="536">
        <v>239255.94940000001</v>
      </c>
      <c r="Q14" s="536">
        <v>219559.6177</v>
      </c>
      <c r="R14" s="536">
        <v>1460442.727887</v>
      </c>
      <c r="S14" s="536">
        <v>0</v>
      </c>
      <c r="T14" s="536">
        <v>0</v>
      </c>
      <c r="U14" s="536">
        <v>0</v>
      </c>
      <c r="V14" s="536">
        <v>0</v>
      </c>
      <c r="W14" s="536">
        <v>0</v>
      </c>
      <c r="X14" s="536">
        <v>0</v>
      </c>
      <c r="Y14" s="536">
        <v>0</v>
      </c>
      <c r="Z14" s="536">
        <v>0</v>
      </c>
      <c r="AA14" s="540">
        <v>0</v>
      </c>
    </row>
    <row r="15" spans="1:27">
      <c r="A15" s="372">
        <v>1.2</v>
      </c>
      <c r="B15" s="370" t="s">
        <v>650</v>
      </c>
      <c r="C15" s="541">
        <v>20985147.871096499</v>
      </c>
      <c r="D15" s="536">
        <v>3618225.0520617603</v>
      </c>
      <c r="E15" s="536">
        <v>15064.386435189999</v>
      </c>
      <c r="F15" s="536">
        <v>0</v>
      </c>
      <c r="G15" s="536">
        <v>0</v>
      </c>
      <c r="H15" s="536">
        <v>1140225.4664881099</v>
      </c>
      <c r="I15" s="536">
        <v>89381.414801990002</v>
      </c>
      <c r="J15" s="536">
        <v>285791.19526593998</v>
      </c>
      <c r="K15" s="536">
        <v>0</v>
      </c>
      <c r="L15" s="536">
        <v>16226697.35254663</v>
      </c>
      <c r="M15" s="536">
        <v>1079881.4731201399</v>
      </c>
      <c r="N15" s="536">
        <v>410880.11550194997</v>
      </c>
      <c r="O15" s="536">
        <v>703263.57028746</v>
      </c>
      <c r="P15" s="536">
        <v>1598754.31723242</v>
      </c>
      <c r="Q15" s="536">
        <v>1136334.8360355401</v>
      </c>
      <c r="R15" s="536">
        <v>3433531.0285964198</v>
      </c>
      <c r="S15" s="536">
        <v>0</v>
      </c>
      <c r="T15" s="536">
        <v>0</v>
      </c>
      <c r="U15" s="536">
        <v>0</v>
      </c>
      <c r="V15" s="536">
        <v>0</v>
      </c>
      <c r="W15" s="536">
        <v>0</v>
      </c>
      <c r="X15" s="536">
        <v>0</v>
      </c>
      <c r="Y15" s="536">
        <v>0</v>
      </c>
      <c r="Z15" s="536">
        <v>0</v>
      </c>
      <c r="AA15" s="540">
        <v>0</v>
      </c>
    </row>
    <row r="16" spans="1:27">
      <c r="A16" s="371">
        <v>1.3</v>
      </c>
      <c r="B16" s="370" t="s">
        <v>495</v>
      </c>
      <c r="C16" s="369"/>
      <c r="D16" s="544"/>
      <c r="E16" s="544"/>
      <c r="F16" s="544"/>
      <c r="G16" s="544"/>
      <c r="H16" s="544"/>
      <c r="I16" s="544"/>
      <c r="J16" s="544"/>
      <c r="K16" s="544"/>
      <c r="L16" s="544"/>
      <c r="M16" s="544"/>
      <c r="N16" s="544"/>
      <c r="O16" s="544"/>
      <c r="P16" s="544"/>
      <c r="Q16" s="544"/>
      <c r="R16" s="544"/>
      <c r="S16" s="544"/>
      <c r="T16" s="544"/>
      <c r="U16" s="544"/>
      <c r="V16" s="544"/>
      <c r="W16" s="544"/>
      <c r="X16" s="544"/>
      <c r="Y16" s="544"/>
      <c r="Z16" s="544"/>
      <c r="AA16" s="545"/>
    </row>
    <row r="17" spans="1:27">
      <c r="A17" s="366" t="s">
        <v>457</v>
      </c>
      <c r="B17" s="368" t="s">
        <v>458</v>
      </c>
      <c r="C17" s="546">
        <v>2493332258.4959402</v>
      </c>
      <c r="D17" s="536">
        <v>2241284666.8509231</v>
      </c>
      <c r="E17" s="536">
        <v>14049774.963033</v>
      </c>
      <c r="F17" s="536">
        <v>0</v>
      </c>
      <c r="G17" s="536">
        <v>0</v>
      </c>
      <c r="H17" s="536">
        <v>150028684.92389399</v>
      </c>
      <c r="I17" s="536">
        <v>17723909.905283999</v>
      </c>
      <c r="J17" s="536">
        <v>26582189.681492001</v>
      </c>
      <c r="K17" s="536">
        <v>0</v>
      </c>
      <c r="L17" s="536">
        <v>102018906.721123</v>
      </c>
      <c r="M17" s="536">
        <v>4562819.1202769997</v>
      </c>
      <c r="N17" s="536">
        <v>4819522.992939</v>
      </c>
      <c r="O17" s="536">
        <v>5967143.1478960002</v>
      </c>
      <c r="P17" s="536">
        <v>9926845.5247310009</v>
      </c>
      <c r="Q17" s="536">
        <v>9989797.6515480001</v>
      </c>
      <c r="R17" s="536">
        <v>16626737.418219</v>
      </c>
      <c r="S17" s="536">
        <v>0</v>
      </c>
      <c r="T17" s="536">
        <v>0</v>
      </c>
      <c r="U17" s="536">
        <v>0</v>
      </c>
      <c r="V17" s="536">
        <v>0</v>
      </c>
      <c r="W17" s="536">
        <v>0</v>
      </c>
      <c r="X17" s="536">
        <v>0</v>
      </c>
      <c r="Y17" s="536">
        <v>0</v>
      </c>
      <c r="Z17" s="536">
        <v>0</v>
      </c>
      <c r="AA17" s="540">
        <v>0</v>
      </c>
    </row>
    <row r="18" spans="1:27">
      <c r="A18" s="364" t="s">
        <v>459</v>
      </c>
      <c r="B18" s="365" t="s">
        <v>460</v>
      </c>
      <c r="C18" s="547">
        <v>2427729125.0794878</v>
      </c>
      <c r="D18" s="536">
        <v>2180468007.1181531</v>
      </c>
      <c r="E18" s="536">
        <v>14032443.400832999</v>
      </c>
      <c r="F18" s="536">
        <v>0</v>
      </c>
      <c r="G18" s="536">
        <v>0</v>
      </c>
      <c r="H18" s="536">
        <v>147905686.694316</v>
      </c>
      <c r="I18" s="536">
        <v>17723909.905283999</v>
      </c>
      <c r="J18" s="536">
        <v>26502170.478792001</v>
      </c>
      <c r="K18" s="536">
        <v>0</v>
      </c>
      <c r="L18" s="536">
        <v>99355431.267018989</v>
      </c>
      <c r="M18" s="536">
        <v>4489882.0691769999</v>
      </c>
      <c r="N18" s="536">
        <v>4810525.1629389999</v>
      </c>
      <c r="O18" s="536">
        <v>5836151.8222960001</v>
      </c>
      <c r="P18" s="536">
        <v>9687391.8903560005</v>
      </c>
      <c r="Q18" s="536">
        <v>9989797.6515480001</v>
      </c>
      <c r="R18" s="536">
        <v>16345046.652469</v>
      </c>
      <c r="S18" s="536">
        <v>0</v>
      </c>
      <c r="T18" s="536">
        <v>0</v>
      </c>
      <c r="U18" s="536">
        <v>0</v>
      </c>
      <c r="V18" s="536">
        <v>0</v>
      </c>
      <c r="W18" s="536">
        <v>0</v>
      </c>
      <c r="X18" s="536">
        <v>0</v>
      </c>
      <c r="Y18" s="536">
        <v>0</v>
      </c>
      <c r="Z18" s="536">
        <v>0</v>
      </c>
      <c r="AA18" s="540">
        <v>0</v>
      </c>
    </row>
    <row r="19" spans="1:27">
      <c r="A19" s="366" t="s">
        <v>461</v>
      </c>
      <c r="B19" s="367" t="s">
        <v>462</v>
      </c>
      <c r="C19" s="548">
        <v>4379071965.0844574</v>
      </c>
      <c r="D19" s="536">
        <v>3941185108.1074014</v>
      </c>
      <c r="E19" s="536">
        <v>21105302.854481</v>
      </c>
      <c r="F19" s="536">
        <v>0</v>
      </c>
      <c r="G19" s="536">
        <v>0</v>
      </c>
      <c r="H19" s="536">
        <v>304316987.137483</v>
      </c>
      <c r="I19" s="536">
        <v>41154974.868934996</v>
      </c>
      <c r="J19" s="536">
        <v>56083133.920336001</v>
      </c>
      <c r="K19" s="536">
        <v>0</v>
      </c>
      <c r="L19" s="536">
        <v>133569869.839573</v>
      </c>
      <c r="M19" s="536">
        <v>4968003.6671129996</v>
      </c>
      <c r="N19" s="536">
        <v>7278354.8823140003</v>
      </c>
      <c r="O19" s="536">
        <v>14075046.413885999</v>
      </c>
      <c r="P19" s="536">
        <v>12131928.73195</v>
      </c>
      <c r="Q19" s="536">
        <v>18140706.172049001</v>
      </c>
      <c r="R19" s="536">
        <v>11089076.380083</v>
      </c>
      <c r="S19" s="536">
        <v>0</v>
      </c>
      <c r="T19" s="536">
        <v>0</v>
      </c>
      <c r="U19" s="536">
        <v>0</v>
      </c>
      <c r="V19" s="536">
        <v>0</v>
      </c>
      <c r="W19" s="536">
        <v>0</v>
      </c>
      <c r="X19" s="536">
        <v>0</v>
      </c>
      <c r="Y19" s="536">
        <v>0</v>
      </c>
      <c r="Z19" s="536">
        <v>0</v>
      </c>
      <c r="AA19" s="540">
        <v>0</v>
      </c>
    </row>
    <row r="20" spans="1:27">
      <c r="A20" s="364" t="s">
        <v>463</v>
      </c>
      <c r="B20" s="365" t="s">
        <v>460</v>
      </c>
      <c r="C20" s="547">
        <v>4070242094.8968501</v>
      </c>
      <c r="D20" s="536">
        <v>3667060973.153038</v>
      </c>
      <c r="E20" s="536">
        <v>21003370.391118001</v>
      </c>
      <c r="F20" s="536">
        <v>0</v>
      </c>
      <c r="G20" s="536">
        <v>0</v>
      </c>
      <c r="H20" s="536">
        <v>273436360.682136</v>
      </c>
      <c r="I20" s="536">
        <v>39664594.195332997</v>
      </c>
      <c r="J20" s="536">
        <v>37972116.334429003</v>
      </c>
      <c r="K20" s="536">
        <v>0</v>
      </c>
      <c r="L20" s="536">
        <v>129744761.06167598</v>
      </c>
      <c r="M20" s="536">
        <v>4583756.5748619996</v>
      </c>
      <c r="N20" s="536">
        <v>7174097.7123140004</v>
      </c>
      <c r="O20" s="536">
        <v>13689184.901994999</v>
      </c>
      <c r="P20" s="536">
        <v>10649632.804834001</v>
      </c>
      <c r="Q20" s="536">
        <v>18140706.172049001</v>
      </c>
      <c r="R20" s="536">
        <v>10988062.945853001</v>
      </c>
      <c r="S20" s="536">
        <v>0</v>
      </c>
      <c r="T20" s="536">
        <v>0</v>
      </c>
      <c r="U20" s="536">
        <v>0</v>
      </c>
      <c r="V20" s="536">
        <v>0</v>
      </c>
      <c r="W20" s="536">
        <v>0</v>
      </c>
      <c r="X20" s="536">
        <v>0</v>
      </c>
      <c r="Y20" s="536">
        <v>0</v>
      </c>
      <c r="Z20" s="536">
        <v>0</v>
      </c>
      <c r="AA20" s="540">
        <v>0</v>
      </c>
    </row>
    <row r="21" spans="1:27">
      <c r="A21" s="363">
        <v>1.4</v>
      </c>
      <c r="B21" s="362" t="s">
        <v>464</v>
      </c>
      <c r="C21" s="549">
        <v>38067300.167965017</v>
      </c>
      <c r="D21" s="536">
        <v>35271761.884352013</v>
      </c>
      <c r="E21" s="536">
        <v>83641.723593999996</v>
      </c>
      <c r="F21" s="536">
        <v>0</v>
      </c>
      <c r="G21" s="536">
        <v>0</v>
      </c>
      <c r="H21" s="536">
        <v>1103319.4359800001</v>
      </c>
      <c r="I21" s="536">
        <v>86476.443750000006</v>
      </c>
      <c r="J21" s="536">
        <v>0</v>
      </c>
      <c r="K21" s="536">
        <v>0</v>
      </c>
      <c r="L21" s="536">
        <v>951471.39084000001</v>
      </c>
      <c r="M21" s="536">
        <v>427775.07944900001</v>
      </c>
      <c r="N21" s="536">
        <v>0</v>
      </c>
      <c r="O21" s="536">
        <v>0</v>
      </c>
      <c r="P21" s="536">
        <v>142854.21000000002</v>
      </c>
      <c r="Q21" s="536">
        <v>0</v>
      </c>
      <c r="R21" s="536">
        <v>0</v>
      </c>
      <c r="S21" s="536">
        <v>0</v>
      </c>
      <c r="T21" s="536">
        <v>0</v>
      </c>
      <c r="U21" s="536">
        <v>0</v>
      </c>
      <c r="V21" s="536">
        <v>0</v>
      </c>
      <c r="W21" s="536">
        <v>0</v>
      </c>
      <c r="X21" s="536">
        <v>0</v>
      </c>
      <c r="Y21" s="536">
        <v>0</v>
      </c>
      <c r="Z21" s="536">
        <v>0</v>
      </c>
      <c r="AA21" s="540">
        <v>0</v>
      </c>
    </row>
    <row r="22" spans="1:27" ht="13.5" thickBot="1">
      <c r="A22" s="361">
        <v>1.5</v>
      </c>
      <c r="B22" s="360" t="s">
        <v>465</v>
      </c>
      <c r="C22" s="550">
        <v>24189155.23753589</v>
      </c>
      <c r="D22" s="551">
        <v>24189155.23753589</v>
      </c>
      <c r="E22" s="551">
        <v>24189155.23753589</v>
      </c>
      <c r="F22" s="551">
        <v>0</v>
      </c>
      <c r="G22" s="551">
        <v>0</v>
      </c>
      <c r="H22" s="551">
        <v>0</v>
      </c>
      <c r="I22" s="551">
        <v>0</v>
      </c>
      <c r="J22" s="551">
        <v>0</v>
      </c>
      <c r="K22" s="551">
        <v>0</v>
      </c>
      <c r="L22" s="551">
        <v>0</v>
      </c>
      <c r="M22" s="551">
        <v>0</v>
      </c>
      <c r="N22" s="551">
        <v>0</v>
      </c>
      <c r="O22" s="551">
        <v>0</v>
      </c>
      <c r="P22" s="551">
        <v>0</v>
      </c>
      <c r="Q22" s="551">
        <v>0</v>
      </c>
      <c r="R22" s="551">
        <v>0</v>
      </c>
      <c r="S22" s="551">
        <v>0</v>
      </c>
      <c r="T22" s="551">
        <v>0</v>
      </c>
      <c r="U22" s="551">
        <v>0</v>
      </c>
      <c r="V22" s="551">
        <v>0</v>
      </c>
      <c r="W22" s="551">
        <v>0</v>
      </c>
      <c r="X22" s="551">
        <v>0</v>
      </c>
      <c r="Y22" s="551">
        <v>0</v>
      </c>
      <c r="Z22" s="551">
        <v>0</v>
      </c>
      <c r="AA22" s="552">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6" zoomScale="80" zoomScaleNormal="80" workbookViewId="0">
      <selection activeCell="E72" sqref="E72"/>
    </sheetView>
  </sheetViews>
  <sheetFormatPr defaultColWidth="8.85546875" defaultRowHeight="15"/>
  <cols>
    <col min="1" max="1" width="8.85546875" style="432"/>
    <col min="2" max="2" width="69.140625" style="433" customWidth="1"/>
    <col min="3" max="8" width="15.140625" style="431" bestFit="1" customWidth="1"/>
    <col min="9" max="16384" width="8.85546875" style="431"/>
  </cols>
  <sheetData>
    <row r="1" spans="1:8">
      <c r="A1" s="129" t="s">
        <v>30</v>
      </c>
      <c r="B1" s="430" t="str">
        <f>'Info '!C2</f>
        <v>JSC Basisbank</v>
      </c>
      <c r="C1" s="430"/>
    </row>
    <row r="2" spans="1:8">
      <c r="A2" s="129" t="s">
        <v>31</v>
      </c>
      <c r="B2" s="478">
        <f>'1. key ratios '!B2</f>
        <v>46022</v>
      </c>
      <c r="C2" s="430"/>
    </row>
    <row r="3" spans="1:8" ht="15.75" thickBot="1">
      <c r="A3" s="129"/>
      <c r="B3" s="430"/>
      <c r="C3" s="430"/>
    </row>
    <row r="4" spans="1:8" ht="21" customHeight="1">
      <c r="A4" s="650" t="s">
        <v>6</v>
      </c>
      <c r="B4" s="651" t="s">
        <v>521</v>
      </c>
      <c r="C4" s="563" t="s">
        <v>522</v>
      </c>
      <c r="D4" s="563"/>
      <c r="E4" s="563"/>
      <c r="F4" s="563" t="s">
        <v>523</v>
      </c>
      <c r="G4" s="563"/>
      <c r="H4" s="564"/>
    </row>
    <row r="5" spans="1:8" ht="21" customHeight="1">
      <c r="A5" s="652"/>
      <c r="B5" s="562"/>
      <c r="C5" s="653" t="s">
        <v>32</v>
      </c>
      <c r="D5" s="653" t="s">
        <v>33</v>
      </c>
      <c r="E5" s="653" t="s">
        <v>34</v>
      </c>
      <c r="F5" s="653" t="s">
        <v>32</v>
      </c>
      <c r="G5" s="653" t="s">
        <v>33</v>
      </c>
      <c r="H5" s="654" t="s">
        <v>34</v>
      </c>
    </row>
    <row r="6" spans="1:8" ht="26.45" customHeight="1">
      <c r="A6" s="652"/>
      <c r="B6" s="655" t="s">
        <v>524</v>
      </c>
      <c r="C6" s="656"/>
      <c r="D6" s="657"/>
      <c r="E6" s="657"/>
      <c r="F6" s="657"/>
      <c r="G6" s="657"/>
      <c r="H6" s="658"/>
    </row>
    <row r="7" spans="1:8" ht="23.1" customHeight="1">
      <c r="A7" s="659">
        <v>1</v>
      </c>
      <c r="B7" s="4" t="s">
        <v>525</v>
      </c>
      <c r="C7" s="507">
        <f>SUM(C8:C10)</f>
        <v>141044413.4756</v>
      </c>
      <c r="D7" s="507">
        <f>SUM(D8:D10)</f>
        <v>639843363.02419996</v>
      </c>
      <c r="E7" s="647">
        <f>C7+D7</f>
        <v>780887776.49979997</v>
      </c>
      <c r="F7" s="507">
        <v>95291007.221600011</v>
      </c>
      <c r="G7" s="507">
        <v>401745606.58279997</v>
      </c>
      <c r="H7" s="660">
        <f>F7+G7</f>
        <v>497036613.80439997</v>
      </c>
    </row>
    <row r="8" spans="1:8">
      <c r="A8" s="659">
        <v>1.1000000000000001</v>
      </c>
      <c r="B8" s="3" t="s">
        <v>526</v>
      </c>
      <c r="C8" s="507">
        <v>26849726.956900001</v>
      </c>
      <c r="D8" s="507">
        <v>29691928.9298</v>
      </c>
      <c r="E8" s="647">
        <f t="shared" ref="E8:E36" si="0">C8+D8</f>
        <v>56541655.886700004</v>
      </c>
      <c r="F8" s="507">
        <v>28423509.300000001</v>
      </c>
      <c r="G8" s="507">
        <v>26604778.678100001</v>
      </c>
      <c r="H8" s="660">
        <f t="shared" ref="H8:H36" si="1">F8+G8</f>
        <v>55028287.978100002</v>
      </c>
    </row>
    <row r="9" spans="1:8">
      <c r="A9" s="659">
        <v>1.2</v>
      </c>
      <c r="B9" s="3" t="s">
        <v>527</v>
      </c>
      <c r="C9" s="507">
        <v>109278611.098</v>
      </c>
      <c r="D9" s="507">
        <v>337981333.29269999</v>
      </c>
      <c r="E9" s="647">
        <f t="shared" si="0"/>
        <v>447259944.39069998</v>
      </c>
      <c r="F9" s="507">
        <v>65034933.925100006</v>
      </c>
      <c r="G9" s="507">
        <v>277240828.83179998</v>
      </c>
      <c r="H9" s="660">
        <f t="shared" si="1"/>
        <v>342275762.75690001</v>
      </c>
    </row>
    <row r="10" spans="1:8">
      <c r="A10" s="659">
        <v>1.3</v>
      </c>
      <c r="B10" s="3" t="s">
        <v>528</v>
      </c>
      <c r="C10" s="507">
        <v>4916075.4207000006</v>
      </c>
      <c r="D10" s="507">
        <v>272170100.8017</v>
      </c>
      <c r="E10" s="647">
        <f t="shared" si="0"/>
        <v>277086176.22240001</v>
      </c>
      <c r="F10" s="507">
        <v>1832563.9965000001</v>
      </c>
      <c r="G10" s="507">
        <v>97899999.072899997</v>
      </c>
      <c r="H10" s="660">
        <f t="shared" si="1"/>
        <v>99732563.069399998</v>
      </c>
    </row>
    <row r="11" spans="1:8">
      <c r="A11" s="659">
        <v>2</v>
      </c>
      <c r="B11" s="2" t="s">
        <v>529</v>
      </c>
      <c r="C11" s="507">
        <v>0</v>
      </c>
      <c r="D11" s="507">
        <v>0</v>
      </c>
      <c r="E11" s="647">
        <f t="shared" si="0"/>
        <v>0</v>
      </c>
      <c r="F11" s="507">
        <v>109215.86</v>
      </c>
      <c r="G11" s="507">
        <v>0</v>
      </c>
      <c r="H11" s="660">
        <f t="shared" si="1"/>
        <v>109215.86</v>
      </c>
    </row>
    <row r="12" spans="1:8">
      <c r="A12" s="659">
        <v>2.1</v>
      </c>
      <c r="B12" s="1" t="s">
        <v>530</v>
      </c>
      <c r="C12" s="507">
        <v>0</v>
      </c>
      <c r="D12" s="507">
        <v>0</v>
      </c>
      <c r="E12" s="647">
        <f t="shared" si="0"/>
        <v>0</v>
      </c>
      <c r="F12" s="507">
        <v>109215.86</v>
      </c>
      <c r="G12" s="507">
        <v>0</v>
      </c>
      <c r="H12" s="660">
        <f t="shared" si="1"/>
        <v>109215.86</v>
      </c>
    </row>
    <row r="13" spans="1:8" ht="26.45" customHeight="1">
      <c r="A13" s="659">
        <v>3</v>
      </c>
      <c r="B13" s="638" t="s">
        <v>531</v>
      </c>
      <c r="C13" s="507">
        <v>0</v>
      </c>
      <c r="D13" s="507">
        <v>0</v>
      </c>
      <c r="E13" s="647">
        <f t="shared" si="0"/>
        <v>0</v>
      </c>
      <c r="F13" s="507">
        <v>0</v>
      </c>
      <c r="G13" s="507">
        <v>0</v>
      </c>
      <c r="H13" s="660">
        <f t="shared" si="1"/>
        <v>0</v>
      </c>
    </row>
    <row r="14" spans="1:8" ht="26.45" customHeight="1">
      <c r="A14" s="659">
        <v>4</v>
      </c>
      <c r="B14" s="639" t="s">
        <v>532</v>
      </c>
      <c r="C14" s="507">
        <v>0</v>
      </c>
      <c r="D14" s="507">
        <v>0</v>
      </c>
      <c r="E14" s="647">
        <f t="shared" si="0"/>
        <v>0</v>
      </c>
      <c r="F14" s="507">
        <v>0</v>
      </c>
      <c r="G14" s="507">
        <v>0</v>
      </c>
      <c r="H14" s="660">
        <f t="shared" si="1"/>
        <v>0</v>
      </c>
    </row>
    <row r="15" spans="1:8" ht="24.6" customHeight="1">
      <c r="A15" s="659">
        <v>5</v>
      </c>
      <c r="B15" s="640" t="s">
        <v>533</v>
      </c>
      <c r="C15" s="661">
        <f>SUM(C16:C18)</f>
        <v>240406233.77000001</v>
      </c>
      <c r="D15" s="661">
        <f>SUM(D16:D18)</f>
        <v>0</v>
      </c>
      <c r="E15" s="662">
        <f t="shared" si="0"/>
        <v>240406233.77000001</v>
      </c>
      <c r="F15" s="661">
        <v>231754836.84999999</v>
      </c>
      <c r="G15" s="661">
        <v>0</v>
      </c>
      <c r="H15" s="663">
        <f t="shared" si="1"/>
        <v>231754836.84999999</v>
      </c>
    </row>
    <row r="16" spans="1:8">
      <c r="A16" s="659">
        <v>5.0999999999999996</v>
      </c>
      <c r="B16" s="641" t="s">
        <v>534</v>
      </c>
      <c r="C16" s="507">
        <v>0</v>
      </c>
      <c r="D16" s="507">
        <v>0</v>
      </c>
      <c r="E16" s="647">
        <f t="shared" si="0"/>
        <v>0</v>
      </c>
      <c r="F16" s="507">
        <v>0</v>
      </c>
      <c r="G16" s="507">
        <v>0</v>
      </c>
      <c r="H16" s="660">
        <f t="shared" si="1"/>
        <v>0</v>
      </c>
    </row>
    <row r="17" spans="1:8">
      <c r="A17" s="659">
        <v>5.2</v>
      </c>
      <c r="B17" s="641" t="s">
        <v>535</v>
      </c>
      <c r="C17" s="507">
        <v>240406233.77000001</v>
      </c>
      <c r="D17" s="507">
        <v>0</v>
      </c>
      <c r="E17" s="647">
        <f t="shared" si="0"/>
        <v>240406233.77000001</v>
      </c>
      <c r="F17" s="507">
        <v>231754836.84999999</v>
      </c>
      <c r="G17" s="507">
        <v>0</v>
      </c>
      <c r="H17" s="660">
        <f t="shared" si="1"/>
        <v>231754836.84999999</v>
      </c>
    </row>
    <row r="18" spans="1:8">
      <c r="A18" s="659">
        <v>5.3</v>
      </c>
      <c r="B18" s="642" t="s">
        <v>536</v>
      </c>
      <c r="C18" s="507">
        <v>0</v>
      </c>
      <c r="D18" s="507">
        <v>0</v>
      </c>
      <c r="E18" s="647">
        <f t="shared" si="0"/>
        <v>0</v>
      </c>
      <c r="F18" s="507">
        <v>0</v>
      </c>
      <c r="G18" s="507">
        <v>0</v>
      </c>
      <c r="H18" s="660">
        <f t="shared" si="1"/>
        <v>0</v>
      </c>
    </row>
    <row r="19" spans="1:8">
      <c r="A19" s="659">
        <v>6</v>
      </c>
      <c r="B19" s="638" t="s">
        <v>537</v>
      </c>
      <c r="C19" s="507">
        <f>SUM(C20:C21)</f>
        <v>1914768507.2510002</v>
      </c>
      <c r="D19" s="507">
        <f>SUM(D20:D21)</f>
        <v>1675929265.5300002</v>
      </c>
      <c r="E19" s="647">
        <f t="shared" si="0"/>
        <v>3590697772.7810001</v>
      </c>
      <c r="F19" s="507">
        <v>1615526313.7287002</v>
      </c>
      <c r="G19" s="507">
        <v>1462154665.6199999</v>
      </c>
      <c r="H19" s="660">
        <f t="shared" si="1"/>
        <v>3077680979.3487</v>
      </c>
    </row>
    <row r="20" spans="1:8">
      <c r="A20" s="659">
        <v>6.1</v>
      </c>
      <c r="B20" s="641" t="s">
        <v>535</v>
      </c>
      <c r="C20" s="507">
        <v>205564304.38100001</v>
      </c>
      <c r="D20" s="507">
        <v>0</v>
      </c>
      <c r="E20" s="647">
        <f t="shared" si="0"/>
        <v>205564304.38100001</v>
      </c>
      <c r="F20" s="507">
        <v>154867159.46869999</v>
      </c>
      <c r="G20" s="507">
        <v>0</v>
      </c>
      <c r="H20" s="660">
        <f t="shared" si="1"/>
        <v>154867159.46869999</v>
      </c>
    </row>
    <row r="21" spans="1:8">
      <c r="A21" s="659">
        <v>6.2</v>
      </c>
      <c r="B21" s="642" t="s">
        <v>536</v>
      </c>
      <c r="C21" s="507">
        <v>1709204202.8700001</v>
      </c>
      <c r="D21" s="507">
        <v>1675929265.5300002</v>
      </c>
      <c r="E21" s="647">
        <f t="shared" si="0"/>
        <v>3385133468.4000006</v>
      </c>
      <c r="F21" s="507">
        <v>1460659154.2600002</v>
      </c>
      <c r="G21" s="507">
        <v>1462154665.6199999</v>
      </c>
      <c r="H21" s="660">
        <f t="shared" si="1"/>
        <v>2922813819.8800001</v>
      </c>
    </row>
    <row r="22" spans="1:8">
      <c r="A22" s="659">
        <v>7</v>
      </c>
      <c r="B22" s="2" t="s">
        <v>538</v>
      </c>
      <c r="C22" s="507">
        <v>27859354.66</v>
      </c>
      <c r="D22" s="507">
        <v>0</v>
      </c>
      <c r="E22" s="647">
        <f t="shared" si="0"/>
        <v>27859354.66</v>
      </c>
      <c r="F22" s="507">
        <v>27859354.66</v>
      </c>
      <c r="G22" s="507">
        <v>0</v>
      </c>
      <c r="H22" s="660">
        <f t="shared" si="1"/>
        <v>27859354.66</v>
      </c>
    </row>
    <row r="23" spans="1:8">
      <c r="A23" s="659">
        <v>8</v>
      </c>
      <c r="B23" s="2" t="s">
        <v>539</v>
      </c>
      <c r="C23" s="507">
        <v>752889.05999999994</v>
      </c>
      <c r="D23" s="507">
        <v>0</v>
      </c>
      <c r="E23" s="647">
        <f t="shared" si="0"/>
        <v>752889.05999999994</v>
      </c>
      <c r="F23" s="507">
        <v>965579.66847110051</v>
      </c>
      <c r="G23" s="507">
        <v>0</v>
      </c>
      <c r="H23" s="660">
        <f t="shared" si="1"/>
        <v>965579.66847110051</v>
      </c>
    </row>
    <row r="24" spans="1:8">
      <c r="A24" s="659">
        <v>9</v>
      </c>
      <c r="B24" s="639" t="s">
        <v>540</v>
      </c>
      <c r="C24" s="507">
        <f>SUM(C25:C26)</f>
        <v>144648681.10999998</v>
      </c>
      <c r="D24" s="507">
        <f>SUM(D25:D26)</f>
        <v>0</v>
      </c>
      <c r="E24" s="647">
        <f t="shared" si="0"/>
        <v>144648681.10999998</v>
      </c>
      <c r="F24" s="507">
        <v>117107431.86000001</v>
      </c>
      <c r="G24" s="507">
        <v>0</v>
      </c>
      <c r="H24" s="660">
        <f t="shared" si="1"/>
        <v>117107431.86000001</v>
      </c>
    </row>
    <row r="25" spans="1:8">
      <c r="A25" s="659">
        <v>9.1</v>
      </c>
      <c r="B25" s="641" t="s">
        <v>541</v>
      </c>
      <c r="C25" s="507">
        <v>144648681.10999998</v>
      </c>
      <c r="D25" s="507">
        <v>0</v>
      </c>
      <c r="E25" s="647">
        <f t="shared" si="0"/>
        <v>144648681.10999998</v>
      </c>
      <c r="F25" s="507">
        <v>117107431.86000001</v>
      </c>
      <c r="G25" s="507">
        <v>0</v>
      </c>
      <c r="H25" s="660">
        <f t="shared" si="1"/>
        <v>117107431.86000001</v>
      </c>
    </row>
    <row r="26" spans="1:8">
      <c r="A26" s="659">
        <v>9.1999999999999993</v>
      </c>
      <c r="B26" s="641" t="s">
        <v>542</v>
      </c>
      <c r="C26" s="507">
        <v>0</v>
      </c>
      <c r="D26" s="507">
        <v>0</v>
      </c>
      <c r="E26" s="647">
        <f t="shared" si="0"/>
        <v>0</v>
      </c>
      <c r="F26" s="507">
        <v>0</v>
      </c>
      <c r="G26" s="507">
        <v>0</v>
      </c>
      <c r="H26" s="660">
        <f t="shared" si="1"/>
        <v>0</v>
      </c>
    </row>
    <row r="27" spans="1:8">
      <c r="A27" s="659">
        <v>10</v>
      </c>
      <c r="B27" s="639" t="s">
        <v>543</v>
      </c>
      <c r="C27" s="507">
        <f>SUM(C28:C29)</f>
        <v>16944677.02</v>
      </c>
      <c r="D27" s="507">
        <f>SUM(D28:D29)</f>
        <v>0</v>
      </c>
      <c r="E27" s="647">
        <f t="shared" si="0"/>
        <v>16944677.02</v>
      </c>
      <c r="F27" s="507">
        <v>13753570.17</v>
      </c>
      <c r="G27" s="507">
        <v>0</v>
      </c>
      <c r="H27" s="660">
        <f t="shared" si="1"/>
        <v>13753570.17</v>
      </c>
    </row>
    <row r="28" spans="1:8">
      <c r="A28" s="659">
        <v>10.1</v>
      </c>
      <c r="B28" s="641" t="s">
        <v>544</v>
      </c>
      <c r="C28" s="507">
        <v>0</v>
      </c>
      <c r="D28" s="507">
        <v>0</v>
      </c>
      <c r="E28" s="647">
        <f t="shared" si="0"/>
        <v>0</v>
      </c>
      <c r="F28" s="507">
        <v>0</v>
      </c>
      <c r="G28" s="507">
        <v>0</v>
      </c>
      <c r="H28" s="660">
        <f t="shared" si="1"/>
        <v>0</v>
      </c>
    </row>
    <row r="29" spans="1:8">
      <c r="A29" s="659">
        <v>10.199999999999999</v>
      </c>
      <c r="B29" s="641" t="s">
        <v>545</v>
      </c>
      <c r="C29" s="507">
        <v>16944677.02</v>
      </c>
      <c r="D29" s="507">
        <v>0</v>
      </c>
      <c r="E29" s="647">
        <f t="shared" si="0"/>
        <v>16944677.02</v>
      </c>
      <c r="F29" s="507">
        <v>13753570.17</v>
      </c>
      <c r="G29" s="507">
        <v>0</v>
      </c>
      <c r="H29" s="660">
        <f t="shared" si="1"/>
        <v>13753570.17</v>
      </c>
    </row>
    <row r="30" spans="1:8">
      <c r="A30" s="659">
        <v>11</v>
      </c>
      <c r="B30" s="639" t="s">
        <v>546</v>
      </c>
      <c r="C30" s="507">
        <f>SUM(C31:C32)</f>
        <v>58241.19</v>
      </c>
      <c r="D30" s="507">
        <f>SUM(D31:D32)</f>
        <v>0</v>
      </c>
      <c r="E30" s="647">
        <f t="shared" si="0"/>
        <v>58241.19</v>
      </c>
      <c r="F30" s="507">
        <v>3866093.38</v>
      </c>
      <c r="G30" s="507">
        <v>0</v>
      </c>
      <c r="H30" s="660">
        <f t="shared" si="1"/>
        <v>3866093.38</v>
      </c>
    </row>
    <row r="31" spans="1:8">
      <c r="A31" s="659">
        <v>11.1</v>
      </c>
      <c r="B31" s="641" t="s">
        <v>547</v>
      </c>
      <c r="C31" s="507">
        <v>58241.19</v>
      </c>
      <c r="D31" s="507">
        <v>0</v>
      </c>
      <c r="E31" s="647">
        <f t="shared" si="0"/>
        <v>58241.19</v>
      </c>
      <c r="F31" s="507">
        <v>3866093.38</v>
      </c>
      <c r="G31" s="507">
        <v>0</v>
      </c>
      <c r="H31" s="660">
        <f t="shared" si="1"/>
        <v>3866093.38</v>
      </c>
    </row>
    <row r="32" spans="1:8">
      <c r="A32" s="659">
        <v>11.2</v>
      </c>
      <c r="B32" s="641" t="s">
        <v>548</v>
      </c>
      <c r="C32" s="507">
        <v>0</v>
      </c>
      <c r="D32" s="507">
        <v>0</v>
      </c>
      <c r="E32" s="647">
        <f t="shared" si="0"/>
        <v>0</v>
      </c>
      <c r="F32" s="507">
        <v>0</v>
      </c>
      <c r="G32" s="507">
        <v>0</v>
      </c>
      <c r="H32" s="660">
        <f t="shared" si="1"/>
        <v>0</v>
      </c>
    </row>
    <row r="33" spans="1:8">
      <c r="A33" s="659">
        <v>13</v>
      </c>
      <c r="B33" s="639" t="s">
        <v>549</v>
      </c>
      <c r="C33" s="507">
        <v>66418922.580000021</v>
      </c>
      <c r="D33" s="507">
        <v>2832037.0199999996</v>
      </c>
      <c r="E33" s="647">
        <f t="shared" si="0"/>
        <v>69250959.600000024</v>
      </c>
      <c r="F33" s="507">
        <v>35399021.329999998</v>
      </c>
      <c r="G33" s="507">
        <v>3300442.3899999997</v>
      </c>
      <c r="H33" s="660">
        <f t="shared" si="1"/>
        <v>38699463.719999999</v>
      </c>
    </row>
    <row r="34" spans="1:8">
      <c r="A34" s="659">
        <v>13.1</v>
      </c>
      <c r="B34" s="643" t="s">
        <v>550</v>
      </c>
      <c r="C34" s="507">
        <v>54025526.420000002</v>
      </c>
      <c r="D34" s="507">
        <v>0</v>
      </c>
      <c r="E34" s="647">
        <f t="shared" si="0"/>
        <v>54025526.420000002</v>
      </c>
      <c r="F34" s="507">
        <v>24543952.411528897</v>
      </c>
      <c r="G34" s="507">
        <v>0</v>
      </c>
      <c r="H34" s="660">
        <f t="shared" si="1"/>
        <v>24543952.411528897</v>
      </c>
    </row>
    <row r="35" spans="1:8">
      <c r="A35" s="659">
        <v>13.2</v>
      </c>
      <c r="B35" s="643" t="s">
        <v>551</v>
      </c>
      <c r="C35" s="507">
        <v>0</v>
      </c>
      <c r="D35" s="507">
        <v>0</v>
      </c>
      <c r="E35" s="647">
        <f t="shared" si="0"/>
        <v>0</v>
      </c>
      <c r="F35" s="507">
        <v>0</v>
      </c>
      <c r="G35" s="507">
        <v>0</v>
      </c>
      <c r="H35" s="660">
        <f t="shared" si="1"/>
        <v>0</v>
      </c>
    </row>
    <row r="36" spans="1:8">
      <c r="A36" s="659">
        <v>14</v>
      </c>
      <c r="B36" s="639" t="s">
        <v>552</v>
      </c>
      <c r="C36" s="507">
        <f>SUM(C7,C11,C13,C14,C15,C19,C22,C23,C24,C27,C30,C33)</f>
        <v>2552901920.1166</v>
      </c>
      <c r="D36" s="507">
        <f>SUM(D7,D11,D13,D14,D15,D19,D22,D23,D24,D27,D30,D33)</f>
        <v>2318604665.5742002</v>
      </c>
      <c r="E36" s="647">
        <f t="shared" si="0"/>
        <v>4871506585.6907997</v>
      </c>
      <c r="F36" s="507">
        <v>2141632424.7287717</v>
      </c>
      <c r="G36" s="507">
        <v>1867200714.5927999</v>
      </c>
      <c r="H36" s="660">
        <f t="shared" si="1"/>
        <v>4008833139.3215714</v>
      </c>
    </row>
    <row r="37" spans="1:8" ht="22.5" customHeight="1">
      <c r="A37" s="659"/>
      <c r="B37" s="664" t="s">
        <v>553</v>
      </c>
      <c r="C37" s="665"/>
      <c r="D37" s="666"/>
      <c r="E37" s="666"/>
      <c r="F37" s="666"/>
      <c r="G37" s="666"/>
      <c r="H37" s="667"/>
    </row>
    <row r="38" spans="1:8">
      <c r="A38" s="659">
        <v>15</v>
      </c>
      <c r="B38" s="2" t="s">
        <v>554</v>
      </c>
      <c r="C38" s="507">
        <v>772316.16999999993</v>
      </c>
      <c r="D38" s="507">
        <v>0</v>
      </c>
      <c r="E38" s="647">
        <f>C38+D38</f>
        <v>772316.16999999993</v>
      </c>
      <c r="F38" s="507">
        <v>1350000</v>
      </c>
      <c r="G38" s="507">
        <v>0</v>
      </c>
      <c r="H38" s="660">
        <f>F38+G38</f>
        <v>1350000</v>
      </c>
    </row>
    <row r="39" spans="1:8">
      <c r="A39" s="659">
        <v>15.1</v>
      </c>
      <c r="B39" s="1" t="s">
        <v>530</v>
      </c>
      <c r="C39" s="507">
        <v>772316.16999999993</v>
      </c>
      <c r="D39" s="507">
        <v>0</v>
      </c>
      <c r="E39" s="647">
        <f t="shared" ref="E39:E53" si="2">C39+D39</f>
        <v>772316.16999999993</v>
      </c>
      <c r="F39" s="507">
        <v>1350000</v>
      </c>
      <c r="G39" s="507">
        <v>0</v>
      </c>
      <c r="H39" s="660">
        <f t="shared" ref="H39:H53" si="3">F39+G39</f>
        <v>1350000</v>
      </c>
    </row>
    <row r="40" spans="1:8" ht="24" customHeight="1">
      <c r="A40" s="659">
        <v>16</v>
      </c>
      <c r="B40" s="2" t="s">
        <v>555</v>
      </c>
      <c r="C40" s="507">
        <v>0</v>
      </c>
      <c r="D40" s="507">
        <v>0</v>
      </c>
      <c r="E40" s="647">
        <f t="shared" si="2"/>
        <v>0</v>
      </c>
      <c r="F40" s="507">
        <v>0</v>
      </c>
      <c r="G40" s="507">
        <v>0</v>
      </c>
      <c r="H40" s="660">
        <f t="shared" si="3"/>
        <v>0</v>
      </c>
    </row>
    <row r="41" spans="1:8">
      <c r="A41" s="659">
        <v>17</v>
      </c>
      <c r="B41" s="2" t="s">
        <v>556</v>
      </c>
      <c r="C41" s="507">
        <f>SUM(C42:C45)</f>
        <v>1773559763.79</v>
      </c>
      <c r="D41" s="507">
        <f>SUM(D42:D45)</f>
        <v>2158948120.48</v>
      </c>
      <c r="E41" s="647">
        <f t="shared" si="2"/>
        <v>3932507884.27</v>
      </c>
      <c r="F41" s="507">
        <v>1446499227.2633002</v>
      </c>
      <c r="G41" s="507">
        <v>1763028526.0095088</v>
      </c>
      <c r="H41" s="660">
        <f t="shared" si="3"/>
        <v>3209527753.272809</v>
      </c>
    </row>
    <row r="42" spans="1:8">
      <c r="A42" s="659">
        <v>17.100000000000001</v>
      </c>
      <c r="B42" s="644" t="s">
        <v>557</v>
      </c>
      <c r="C42" s="507">
        <v>1767905152.8899999</v>
      </c>
      <c r="D42" s="507">
        <v>1692119786.8099999</v>
      </c>
      <c r="E42" s="647">
        <f t="shared" si="2"/>
        <v>3460024939.6999998</v>
      </c>
      <c r="F42" s="507">
        <v>1265241223.3200002</v>
      </c>
      <c r="G42" s="507">
        <v>1291587040.9405088</v>
      </c>
      <c r="H42" s="660">
        <f t="shared" si="3"/>
        <v>2556828264.260509</v>
      </c>
    </row>
    <row r="43" spans="1:8">
      <c r="A43" s="659">
        <v>17.2</v>
      </c>
      <c r="B43" s="3" t="s">
        <v>558</v>
      </c>
      <c r="C43" s="507">
        <v>4171947.41</v>
      </c>
      <c r="D43" s="507">
        <v>401026019.70999998</v>
      </c>
      <c r="E43" s="647">
        <f t="shared" si="2"/>
        <v>405197967.12</v>
      </c>
      <c r="F43" s="507">
        <v>179423351.49330002</v>
      </c>
      <c r="G43" s="507">
        <v>401377370.72900003</v>
      </c>
      <c r="H43" s="660">
        <f t="shared" si="3"/>
        <v>580800722.22230005</v>
      </c>
    </row>
    <row r="44" spans="1:8">
      <c r="A44" s="659">
        <v>17.3</v>
      </c>
      <c r="B44" s="644" t="s">
        <v>559</v>
      </c>
      <c r="C44" s="507">
        <v>0</v>
      </c>
      <c r="D44" s="507">
        <v>55405810.580000006</v>
      </c>
      <c r="E44" s="647">
        <f t="shared" si="2"/>
        <v>55405810.580000006</v>
      </c>
      <c r="F44" s="507">
        <v>0</v>
      </c>
      <c r="G44" s="507">
        <v>57707484.740000002</v>
      </c>
      <c r="H44" s="660">
        <f t="shared" si="3"/>
        <v>57707484.740000002</v>
      </c>
    </row>
    <row r="45" spans="1:8">
      <c r="A45" s="659">
        <v>17.399999999999999</v>
      </c>
      <c r="B45" s="644" t="s">
        <v>560</v>
      </c>
      <c r="C45" s="507">
        <v>1482663.49</v>
      </c>
      <c r="D45" s="507">
        <v>10396503.379999999</v>
      </c>
      <c r="E45" s="647">
        <f t="shared" si="2"/>
        <v>11879166.869999999</v>
      </c>
      <c r="F45" s="507">
        <v>1834652.45</v>
      </c>
      <c r="G45" s="507">
        <v>12356629.6</v>
      </c>
      <c r="H45" s="660">
        <f t="shared" si="3"/>
        <v>14191282.049999999</v>
      </c>
    </row>
    <row r="46" spans="1:8">
      <c r="A46" s="659">
        <v>18</v>
      </c>
      <c r="B46" s="639" t="s">
        <v>561</v>
      </c>
      <c r="C46" s="507">
        <v>1958576.8199999998</v>
      </c>
      <c r="D46" s="507">
        <v>1124299.8500000001</v>
      </c>
      <c r="E46" s="647">
        <f t="shared" si="2"/>
        <v>3082876.67</v>
      </c>
      <c r="F46" s="507">
        <v>1521066.3499999999</v>
      </c>
      <c r="G46" s="507">
        <v>548872.55999999994</v>
      </c>
      <c r="H46" s="660">
        <f t="shared" si="3"/>
        <v>2069938.9099999997</v>
      </c>
    </row>
    <row r="47" spans="1:8">
      <c r="A47" s="659">
        <v>19</v>
      </c>
      <c r="B47" s="639" t="s">
        <v>562</v>
      </c>
      <c r="C47" s="507">
        <f>SUM(C48:C49)</f>
        <v>6255226.4900000002</v>
      </c>
      <c r="D47" s="507">
        <f>SUM(D48:D49)</f>
        <v>0</v>
      </c>
      <c r="E47" s="647">
        <f t="shared" si="2"/>
        <v>6255226.4900000002</v>
      </c>
      <c r="F47" s="507">
        <v>685617.64</v>
      </c>
      <c r="G47" s="507">
        <v>0</v>
      </c>
      <c r="H47" s="660">
        <f t="shared" si="3"/>
        <v>685617.64</v>
      </c>
    </row>
    <row r="48" spans="1:8">
      <c r="A48" s="659">
        <v>19.100000000000001</v>
      </c>
      <c r="B48" s="645" t="s">
        <v>563</v>
      </c>
      <c r="C48" s="507">
        <v>6158787.3200000003</v>
      </c>
      <c r="D48" s="507">
        <v>0</v>
      </c>
      <c r="E48" s="647">
        <f t="shared" si="2"/>
        <v>6158787.3200000003</v>
      </c>
      <c r="F48" s="507">
        <v>0</v>
      </c>
      <c r="G48" s="507">
        <v>0</v>
      </c>
      <c r="H48" s="660">
        <f t="shared" si="3"/>
        <v>0</v>
      </c>
    </row>
    <row r="49" spans="1:8">
      <c r="A49" s="659">
        <v>19.2</v>
      </c>
      <c r="B49" s="645" t="s">
        <v>564</v>
      </c>
      <c r="C49" s="507">
        <v>96439.17</v>
      </c>
      <c r="D49" s="507">
        <v>0</v>
      </c>
      <c r="E49" s="647">
        <f t="shared" si="2"/>
        <v>96439.17</v>
      </c>
      <c r="F49" s="507">
        <v>685617.64</v>
      </c>
      <c r="G49" s="507">
        <v>0</v>
      </c>
      <c r="H49" s="660">
        <f t="shared" si="3"/>
        <v>685617.64</v>
      </c>
    </row>
    <row r="50" spans="1:8">
      <c r="A50" s="659">
        <v>20</v>
      </c>
      <c r="B50" s="646" t="s">
        <v>565</v>
      </c>
      <c r="C50" s="507">
        <v>0</v>
      </c>
      <c r="D50" s="507">
        <v>210654098.30000001</v>
      </c>
      <c r="E50" s="647">
        <f t="shared" si="2"/>
        <v>210654098.30000001</v>
      </c>
      <c r="F50" s="507">
        <v>0</v>
      </c>
      <c r="G50" s="507">
        <v>163305802.11000001</v>
      </c>
      <c r="H50" s="660">
        <f t="shared" si="3"/>
        <v>163305802.11000001</v>
      </c>
    </row>
    <row r="51" spans="1:8">
      <c r="A51" s="659">
        <v>21</v>
      </c>
      <c r="B51" s="2" t="s">
        <v>566</v>
      </c>
      <c r="C51" s="507">
        <v>24142607.320000004</v>
      </c>
      <c r="D51" s="507">
        <v>7073986.3400000008</v>
      </c>
      <c r="E51" s="647">
        <f t="shared" si="2"/>
        <v>31216593.660000004</v>
      </c>
      <c r="F51" s="507">
        <v>21669858.439999998</v>
      </c>
      <c r="G51" s="507">
        <v>5472289.450000002</v>
      </c>
      <c r="H51" s="660">
        <f t="shared" si="3"/>
        <v>27142147.890000001</v>
      </c>
    </row>
    <row r="52" spans="1:8">
      <c r="A52" s="659">
        <v>21.1</v>
      </c>
      <c r="B52" s="3" t="s">
        <v>567</v>
      </c>
      <c r="C52" s="507">
        <v>0</v>
      </c>
      <c r="D52" s="507">
        <v>0</v>
      </c>
      <c r="E52" s="647">
        <f t="shared" si="2"/>
        <v>0</v>
      </c>
      <c r="F52" s="507">
        <v>0</v>
      </c>
      <c r="G52" s="507">
        <v>0</v>
      </c>
      <c r="H52" s="660">
        <f t="shared" si="3"/>
        <v>0</v>
      </c>
    </row>
    <row r="53" spans="1:8">
      <c r="A53" s="659">
        <v>22</v>
      </c>
      <c r="B53" s="640" t="s">
        <v>568</v>
      </c>
      <c r="C53" s="507">
        <f>SUM(C38,C40,C41,C46,C47,C50,C51)</f>
        <v>1806688490.5899999</v>
      </c>
      <c r="D53" s="507">
        <f>SUM(D38,D40,D41,D46,D47,D50,D51)</f>
        <v>2377800504.9700003</v>
      </c>
      <c r="E53" s="647">
        <f t="shared" si="2"/>
        <v>4184488995.5600004</v>
      </c>
      <c r="F53" s="507">
        <v>1471725769.6933002</v>
      </c>
      <c r="G53" s="507">
        <v>1932355490.1295087</v>
      </c>
      <c r="H53" s="660">
        <f t="shared" si="3"/>
        <v>3404081259.8228092</v>
      </c>
    </row>
    <row r="54" spans="1:8" ht="24" customHeight="1">
      <c r="A54" s="659"/>
      <c r="B54" s="664" t="s">
        <v>569</v>
      </c>
      <c r="C54" s="665"/>
      <c r="D54" s="666"/>
      <c r="E54" s="666"/>
      <c r="F54" s="666"/>
      <c r="G54" s="666"/>
      <c r="H54" s="667"/>
    </row>
    <row r="55" spans="1:8">
      <c r="A55" s="659">
        <v>23</v>
      </c>
      <c r="B55" s="646" t="s">
        <v>710</v>
      </c>
      <c r="C55" s="507">
        <v>18251557</v>
      </c>
      <c r="D55" s="507">
        <v>0</v>
      </c>
      <c r="E55" s="647">
        <f>C55+D55</f>
        <v>18251557</v>
      </c>
      <c r="F55" s="507">
        <v>18212575</v>
      </c>
      <c r="G55" s="507">
        <v>0</v>
      </c>
      <c r="H55" s="660">
        <f>F55+G55</f>
        <v>18212575</v>
      </c>
    </row>
    <row r="56" spans="1:8">
      <c r="A56" s="659">
        <v>24</v>
      </c>
      <c r="B56" s="646" t="s">
        <v>571</v>
      </c>
      <c r="C56" s="507">
        <v>0</v>
      </c>
      <c r="D56" s="507">
        <v>0</v>
      </c>
      <c r="E56" s="647">
        <f t="shared" ref="E56:E69" si="4">C56+D56</f>
        <v>0</v>
      </c>
      <c r="F56" s="507">
        <v>0</v>
      </c>
      <c r="G56" s="507"/>
      <c r="H56" s="660">
        <f t="shared" ref="H56:H69" si="5">F56+G56</f>
        <v>0</v>
      </c>
    </row>
    <row r="57" spans="1:8">
      <c r="A57" s="659">
        <v>25</v>
      </c>
      <c r="B57" s="639" t="s">
        <v>572</v>
      </c>
      <c r="C57" s="507">
        <v>131442316.56999999</v>
      </c>
      <c r="D57" s="507">
        <v>0</v>
      </c>
      <c r="E57" s="647">
        <f t="shared" si="4"/>
        <v>131442316.56999999</v>
      </c>
      <c r="F57" s="507">
        <v>130405755.95</v>
      </c>
      <c r="G57" s="507">
        <v>0</v>
      </c>
      <c r="H57" s="660">
        <f t="shared" si="5"/>
        <v>130405755.95</v>
      </c>
    </row>
    <row r="58" spans="1:8">
      <c r="A58" s="659">
        <v>26</v>
      </c>
      <c r="B58" s="639" t="s">
        <v>573</v>
      </c>
      <c r="C58" s="507">
        <v>0</v>
      </c>
      <c r="D58" s="507">
        <v>0</v>
      </c>
      <c r="E58" s="647">
        <f t="shared" si="4"/>
        <v>0</v>
      </c>
      <c r="F58" s="507">
        <v>0</v>
      </c>
      <c r="G58" s="507">
        <v>0</v>
      </c>
      <c r="H58" s="660">
        <f t="shared" si="5"/>
        <v>0</v>
      </c>
    </row>
    <row r="59" spans="1:8">
      <c r="A59" s="659">
        <v>27</v>
      </c>
      <c r="B59" s="639" t="s">
        <v>574</v>
      </c>
      <c r="C59" s="507">
        <f>SUM(C60:C61)</f>
        <v>0</v>
      </c>
      <c r="D59" s="507">
        <f>SUM(D60:D61)</f>
        <v>0</v>
      </c>
      <c r="E59" s="647">
        <f t="shared" si="4"/>
        <v>0</v>
      </c>
      <c r="F59" s="507">
        <v>0</v>
      </c>
      <c r="G59" s="507">
        <v>0</v>
      </c>
      <c r="H59" s="660">
        <f t="shared" si="5"/>
        <v>0</v>
      </c>
    </row>
    <row r="60" spans="1:8">
      <c r="A60" s="659">
        <v>27.1</v>
      </c>
      <c r="B60" s="644" t="s">
        <v>575</v>
      </c>
      <c r="C60" s="507">
        <v>0</v>
      </c>
      <c r="D60" s="507">
        <v>0</v>
      </c>
      <c r="E60" s="647">
        <f t="shared" si="4"/>
        <v>0</v>
      </c>
      <c r="F60" s="507">
        <v>0</v>
      </c>
      <c r="G60" s="507">
        <v>0</v>
      </c>
      <c r="H60" s="660">
        <f t="shared" si="5"/>
        <v>0</v>
      </c>
    </row>
    <row r="61" spans="1:8">
      <c r="A61" s="659">
        <v>27.2</v>
      </c>
      <c r="B61" s="644" t="s">
        <v>576</v>
      </c>
      <c r="C61" s="507">
        <v>0</v>
      </c>
      <c r="D61" s="507">
        <v>0</v>
      </c>
      <c r="E61" s="647">
        <f t="shared" si="4"/>
        <v>0</v>
      </c>
      <c r="F61" s="507">
        <v>0</v>
      </c>
      <c r="G61" s="507">
        <v>0</v>
      </c>
      <c r="H61" s="660">
        <f t="shared" si="5"/>
        <v>0</v>
      </c>
    </row>
    <row r="62" spans="1:8">
      <c r="A62" s="659">
        <v>28</v>
      </c>
      <c r="B62" s="648" t="s">
        <v>577</v>
      </c>
      <c r="C62" s="507">
        <v>0</v>
      </c>
      <c r="D62" s="507">
        <v>0</v>
      </c>
      <c r="E62" s="647">
        <f t="shared" si="4"/>
        <v>0</v>
      </c>
      <c r="F62" s="507">
        <v>0</v>
      </c>
      <c r="G62" s="507">
        <v>0</v>
      </c>
      <c r="H62" s="660">
        <f t="shared" si="5"/>
        <v>0</v>
      </c>
    </row>
    <row r="63" spans="1:8">
      <c r="A63" s="659">
        <v>29</v>
      </c>
      <c r="B63" s="639" t="s">
        <v>578</v>
      </c>
      <c r="C63" s="507">
        <f>SUM(C64:C66)</f>
        <v>14435895.879999999</v>
      </c>
      <c r="D63" s="507">
        <f>SUM(D64:D66)</f>
        <v>0</v>
      </c>
      <c r="E63" s="647">
        <f t="shared" si="4"/>
        <v>14435895.879999999</v>
      </c>
      <c r="F63" s="507">
        <v>14966358.6</v>
      </c>
      <c r="G63" s="507">
        <v>0</v>
      </c>
      <c r="H63" s="660">
        <f t="shared" si="5"/>
        <v>14966358.6</v>
      </c>
    </row>
    <row r="64" spans="1:8">
      <c r="A64" s="659">
        <v>29.1</v>
      </c>
      <c r="B64" s="642" t="s">
        <v>579</v>
      </c>
      <c r="C64" s="507">
        <v>14362002.669999998</v>
      </c>
      <c r="D64" s="507">
        <v>0</v>
      </c>
      <c r="E64" s="647">
        <f t="shared" si="4"/>
        <v>14362002.669999998</v>
      </c>
      <c r="F64" s="507">
        <v>14362002.67</v>
      </c>
      <c r="G64" s="507">
        <v>0</v>
      </c>
      <c r="H64" s="660">
        <f t="shared" si="5"/>
        <v>14362002.67</v>
      </c>
    </row>
    <row r="65" spans="1:8" ht="24.95" customHeight="1">
      <c r="A65" s="659">
        <v>29.2</v>
      </c>
      <c r="B65" s="645" t="s">
        <v>580</v>
      </c>
      <c r="C65" s="507">
        <v>0</v>
      </c>
      <c r="D65" s="507">
        <v>0</v>
      </c>
      <c r="E65" s="647">
        <f t="shared" si="4"/>
        <v>0</v>
      </c>
      <c r="F65" s="507">
        <v>0</v>
      </c>
      <c r="G65" s="507">
        <v>0</v>
      </c>
      <c r="H65" s="660">
        <f t="shared" si="5"/>
        <v>0</v>
      </c>
    </row>
    <row r="66" spans="1:8" ht="22.5" customHeight="1">
      <c r="A66" s="659">
        <v>29.3</v>
      </c>
      <c r="B66" s="645" t="s">
        <v>581</v>
      </c>
      <c r="C66" s="507">
        <v>73893.209999999963</v>
      </c>
      <c r="D66" s="507">
        <v>0</v>
      </c>
      <c r="E66" s="647">
        <f t="shared" si="4"/>
        <v>73893.209999999963</v>
      </c>
      <c r="F66" s="507">
        <v>604355.9299999997</v>
      </c>
      <c r="G66" s="507">
        <v>0</v>
      </c>
      <c r="H66" s="660">
        <f t="shared" si="5"/>
        <v>604355.9299999997</v>
      </c>
    </row>
    <row r="67" spans="1:8">
      <c r="A67" s="659">
        <v>30</v>
      </c>
      <c r="B67" s="639" t="s">
        <v>582</v>
      </c>
      <c r="C67" s="507">
        <v>522887820.93000001</v>
      </c>
      <c r="D67" s="507">
        <v>0</v>
      </c>
      <c r="E67" s="647">
        <f t="shared" si="4"/>
        <v>522887820.93000001</v>
      </c>
      <c r="F67" s="507">
        <v>441167189.88999999</v>
      </c>
      <c r="G67" s="507">
        <v>0</v>
      </c>
      <c r="H67" s="660">
        <f t="shared" si="5"/>
        <v>441167189.88999999</v>
      </c>
    </row>
    <row r="68" spans="1:8">
      <c r="A68" s="659">
        <v>31</v>
      </c>
      <c r="B68" s="649" t="s">
        <v>752</v>
      </c>
      <c r="C68" s="507">
        <f>SUM(C55,C56,C57,C58,C59,C62,C63,C67)</f>
        <v>687017590.38</v>
      </c>
      <c r="D68" s="507">
        <f>SUM(D55,D56,D57,D58,D59,D62,D63,D67)</f>
        <v>0</v>
      </c>
      <c r="E68" s="647">
        <f t="shared" si="4"/>
        <v>687017590.38</v>
      </c>
      <c r="F68" s="507">
        <f>SUM(F55,F56,F57,F58,F59,F62,F63,F67)</f>
        <v>604751879.43999994</v>
      </c>
      <c r="G68" s="507">
        <v>0</v>
      </c>
      <c r="H68" s="660">
        <f t="shared" si="5"/>
        <v>604751879.43999994</v>
      </c>
    </row>
    <row r="69" spans="1:8" ht="15.75" thickBot="1">
      <c r="A69" s="668">
        <v>32</v>
      </c>
      <c r="B69" s="669" t="s">
        <v>584</v>
      </c>
      <c r="C69" s="670">
        <f>SUM(C53,C68)</f>
        <v>2493706080.9699998</v>
      </c>
      <c r="D69" s="670">
        <f>SUM(D53,D68)</f>
        <v>2377800504.9700003</v>
      </c>
      <c r="E69" s="671">
        <f t="shared" si="4"/>
        <v>4871506585.9400005</v>
      </c>
      <c r="F69" s="670">
        <f>SUM(F53,F68)</f>
        <v>2076477649.1333003</v>
      </c>
      <c r="G69" s="670">
        <f>SUM(G53,G68)</f>
        <v>1932355490.1295087</v>
      </c>
      <c r="H69" s="672">
        <f t="shared" si="5"/>
        <v>4008833139.2628088</v>
      </c>
    </row>
    <row r="72" spans="1:8">
      <c r="B72" s="459" t="s">
        <v>753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H42" sqref="H42"/>
    </sheetView>
  </sheetViews>
  <sheetFormatPr defaultColWidth="9.140625" defaultRowHeight="12.75"/>
  <cols>
    <col min="1" max="1" width="11.85546875" style="346" bestFit="1" customWidth="1"/>
    <col min="2" max="2" width="93.42578125" style="346" customWidth="1"/>
    <col min="3" max="3" width="17.42578125" style="346" customWidth="1"/>
    <col min="4" max="5" width="16.140625" style="346" customWidth="1"/>
    <col min="6" max="6" width="16.140625" style="353" customWidth="1"/>
    <col min="7" max="7" width="25.140625" style="353" customWidth="1"/>
    <col min="8" max="8" width="16.140625" style="346" customWidth="1"/>
    <col min="9" max="11" width="16.140625" style="353" customWidth="1"/>
    <col min="12" max="12" width="26.140625" style="353" customWidth="1"/>
    <col min="13" max="16384" width="9.140625" style="346"/>
  </cols>
  <sheetData>
    <row r="1" spans="1:12" ht="13.5">
      <c r="A1" s="296" t="s">
        <v>30</v>
      </c>
      <c r="B1" s="338" t="str">
        <f>'Info '!C2</f>
        <v>JSC Basisbank</v>
      </c>
      <c r="F1" s="346"/>
      <c r="G1" s="346"/>
      <c r="I1" s="346"/>
      <c r="J1" s="346"/>
      <c r="K1" s="346"/>
      <c r="L1" s="346"/>
    </row>
    <row r="2" spans="1:12">
      <c r="A2" s="296" t="s">
        <v>31</v>
      </c>
      <c r="B2" s="531">
        <f>'1. key ratios '!B2</f>
        <v>46022</v>
      </c>
      <c r="F2" s="346"/>
      <c r="G2" s="346"/>
      <c r="I2" s="346"/>
      <c r="J2" s="346"/>
      <c r="K2" s="346"/>
      <c r="L2" s="346"/>
    </row>
    <row r="3" spans="1:12">
      <c r="A3" s="297" t="s">
        <v>466</v>
      </c>
      <c r="F3" s="346"/>
      <c r="G3" s="346"/>
      <c r="I3" s="346"/>
      <c r="J3" s="346"/>
      <c r="K3" s="346"/>
      <c r="L3" s="346"/>
    </row>
    <row r="4" spans="1:12" ht="13.5" thickBot="1">
      <c r="F4" s="346"/>
      <c r="G4" s="346"/>
      <c r="I4" s="346"/>
      <c r="J4" s="346"/>
      <c r="K4" s="346"/>
      <c r="L4" s="346"/>
    </row>
    <row r="5" spans="1:12" ht="37.5" customHeight="1">
      <c r="A5" s="777" t="s">
        <v>483</v>
      </c>
      <c r="B5" s="778"/>
      <c r="C5" s="850" t="s">
        <v>467</v>
      </c>
      <c r="D5" s="851"/>
      <c r="E5" s="851"/>
      <c r="F5" s="851"/>
      <c r="G5" s="851"/>
      <c r="H5" s="850" t="s">
        <v>627</v>
      </c>
      <c r="I5" s="852"/>
      <c r="J5" s="852"/>
      <c r="K5" s="852"/>
      <c r="L5" s="853"/>
    </row>
    <row r="6" spans="1:12" ht="39.6" customHeight="1">
      <c r="A6" s="785"/>
      <c r="B6" s="608"/>
      <c r="C6" s="854"/>
      <c r="D6" s="799" t="s">
        <v>648</v>
      </c>
      <c r="E6" s="799" t="s">
        <v>647</v>
      </c>
      <c r="F6" s="799" t="s">
        <v>646</v>
      </c>
      <c r="G6" s="799" t="s">
        <v>645</v>
      </c>
      <c r="H6" s="354"/>
      <c r="I6" s="799" t="s">
        <v>648</v>
      </c>
      <c r="J6" s="799" t="s">
        <v>647</v>
      </c>
      <c r="K6" s="799" t="s">
        <v>646</v>
      </c>
      <c r="L6" s="855" t="s">
        <v>645</v>
      </c>
    </row>
    <row r="7" spans="1:12">
      <c r="A7" s="856">
        <v>1</v>
      </c>
      <c r="B7" s="857" t="s">
        <v>486</v>
      </c>
      <c r="C7" s="858">
        <v>59922243.741451003</v>
      </c>
      <c r="D7" s="536">
        <v>56144700.992904</v>
      </c>
      <c r="E7" s="536">
        <v>1318040.0847469999</v>
      </c>
      <c r="F7" s="859">
        <v>2459502.6638000002</v>
      </c>
      <c r="G7" s="859">
        <v>0</v>
      </c>
      <c r="H7" s="536">
        <v>883378.15157377673</v>
      </c>
      <c r="I7" s="859">
        <v>282064.76704824454</v>
      </c>
      <c r="J7" s="859">
        <v>6859.6721423004155</v>
      </c>
      <c r="K7" s="859">
        <v>594453.71238323185</v>
      </c>
      <c r="L7" s="860">
        <v>0</v>
      </c>
    </row>
    <row r="8" spans="1:12">
      <c r="A8" s="856">
        <v>2</v>
      </c>
      <c r="B8" s="857" t="s">
        <v>399</v>
      </c>
      <c r="C8" s="858">
        <v>352335217.62691087</v>
      </c>
      <c r="D8" s="536">
        <v>347835711.14972889</v>
      </c>
      <c r="E8" s="536">
        <v>2437344.7902520001</v>
      </c>
      <c r="F8" s="861">
        <v>2062161.6869299999</v>
      </c>
      <c r="G8" s="861">
        <v>0</v>
      </c>
      <c r="H8" s="536">
        <v>1171234.4115463037</v>
      </c>
      <c r="I8" s="861">
        <v>655815.21057048533</v>
      </c>
      <c r="J8" s="861">
        <v>12643.348406548172</v>
      </c>
      <c r="K8" s="861">
        <v>502775.85256927024</v>
      </c>
      <c r="L8" s="862">
        <v>0</v>
      </c>
    </row>
    <row r="9" spans="1:12">
      <c r="A9" s="856">
        <v>3</v>
      </c>
      <c r="B9" s="857" t="s">
        <v>400</v>
      </c>
      <c r="C9" s="858">
        <v>97411.638399999996</v>
      </c>
      <c r="D9" s="536">
        <v>97411.638399999996</v>
      </c>
      <c r="E9" s="536">
        <v>0</v>
      </c>
      <c r="F9" s="859">
        <v>0</v>
      </c>
      <c r="G9" s="859">
        <v>0</v>
      </c>
      <c r="H9" s="536">
        <v>5.1943783745449714</v>
      </c>
      <c r="I9" s="859">
        <v>5.1943783745449714</v>
      </c>
      <c r="J9" s="859">
        <v>0</v>
      </c>
      <c r="K9" s="859">
        <v>0</v>
      </c>
      <c r="L9" s="860">
        <v>0</v>
      </c>
    </row>
    <row r="10" spans="1:12">
      <c r="A10" s="856">
        <v>4</v>
      </c>
      <c r="B10" s="857" t="s">
        <v>487</v>
      </c>
      <c r="C10" s="858">
        <v>266620454.95846492</v>
      </c>
      <c r="D10" s="536">
        <v>250007942.19237792</v>
      </c>
      <c r="E10" s="536">
        <v>10763882.202032</v>
      </c>
      <c r="F10" s="859">
        <v>5848630.5640549902</v>
      </c>
      <c r="G10" s="859">
        <v>0</v>
      </c>
      <c r="H10" s="536">
        <v>927206.29984773137</v>
      </c>
      <c r="I10" s="859">
        <v>273053.84247659292</v>
      </c>
      <c r="J10" s="859">
        <v>10563.167401317911</v>
      </c>
      <c r="K10" s="859">
        <v>643589.28996982053</v>
      </c>
      <c r="L10" s="860">
        <v>0</v>
      </c>
    </row>
    <row r="11" spans="1:12">
      <c r="A11" s="856">
        <v>5</v>
      </c>
      <c r="B11" s="857" t="s">
        <v>401</v>
      </c>
      <c r="C11" s="858">
        <v>276535897.11611789</v>
      </c>
      <c r="D11" s="536">
        <v>249978663.93920791</v>
      </c>
      <c r="E11" s="536">
        <v>23379508.679862998</v>
      </c>
      <c r="F11" s="859">
        <v>3177724.4970469996</v>
      </c>
      <c r="G11" s="859">
        <v>0</v>
      </c>
      <c r="H11" s="536">
        <v>581382.92768769222</v>
      </c>
      <c r="I11" s="859">
        <v>264182.86494650593</v>
      </c>
      <c r="J11" s="859">
        <v>102360.53633282483</v>
      </c>
      <c r="K11" s="859">
        <v>214839.52640836139</v>
      </c>
      <c r="L11" s="860">
        <v>0</v>
      </c>
    </row>
    <row r="12" spans="1:12">
      <c r="A12" s="856">
        <v>6</v>
      </c>
      <c r="B12" s="857" t="s">
        <v>402</v>
      </c>
      <c r="C12" s="858">
        <v>92560472.591952786</v>
      </c>
      <c r="D12" s="536">
        <v>83714028.2379518</v>
      </c>
      <c r="E12" s="536">
        <v>6141724.7733080005</v>
      </c>
      <c r="F12" s="859">
        <v>2704719.5806929898</v>
      </c>
      <c r="G12" s="859">
        <v>0</v>
      </c>
      <c r="H12" s="536">
        <v>482939.31560335419</v>
      </c>
      <c r="I12" s="859">
        <v>152540.51428046662</v>
      </c>
      <c r="J12" s="859">
        <v>60570.780088611958</v>
      </c>
      <c r="K12" s="859">
        <v>269828.0212342756</v>
      </c>
      <c r="L12" s="860">
        <v>0</v>
      </c>
    </row>
    <row r="13" spans="1:12">
      <c r="A13" s="856">
        <v>7</v>
      </c>
      <c r="B13" s="857" t="s">
        <v>403</v>
      </c>
      <c r="C13" s="858">
        <v>81198639.737393901</v>
      </c>
      <c r="D13" s="536">
        <v>77566834.798129901</v>
      </c>
      <c r="E13" s="536">
        <v>1511958.3615599999</v>
      </c>
      <c r="F13" s="859">
        <v>2119846.5777039998</v>
      </c>
      <c r="G13" s="859">
        <v>0</v>
      </c>
      <c r="H13" s="536">
        <v>981322.06344892189</v>
      </c>
      <c r="I13" s="859">
        <v>117373.52308941742</v>
      </c>
      <c r="J13" s="859">
        <v>4039.0325950284296</v>
      </c>
      <c r="K13" s="859">
        <v>859909.507764476</v>
      </c>
      <c r="L13" s="860">
        <v>0</v>
      </c>
    </row>
    <row r="14" spans="1:12">
      <c r="A14" s="856">
        <v>8</v>
      </c>
      <c r="B14" s="857" t="s">
        <v>404</v>
      </c>
      <c r="C14" s="858">
        <v>234154133.27039385</v>
      </c>
      <c r="D14" s="536">
        <v>215913167.29092887</v>
      </c>
      <c r="E14" s="536">
        <v>16305405.020392999</v>
      </c>
      <c r="F14" s="859">
        <v>1935560.9590720001</v>
      </c>
      <c r="G14" s="859">
        <v>0</v>
      </c>
      <c r="H14" s="536">
        <v>1035668.0138673967</v>
      </c>
      <c r="I14" s="859">
        <v>244288.09796158984</v>
      </c>
      <c r="J14" s="859">
        <v>321527.93267915305</v>
      </c>
      <c r="K14" s="859">
        <v>469851.98322665389</v>
      </c>
      <c r="L14" s="860">
        <v>0</v>
      </c>
    </row>
    <row r="15" spans="1:12">
      <c r="A15" s="856">
        <v>9</v>
      </c>
      <c r="B15" s="857" t="s">
        <v>405</v>
      </c>
      <c r="C15" s="858">
        <v>78339921.656601965</v>
      </c>
      <c r="D15" s="536">
        <v>51303933.638382986</v>
      </c>
      <c r="E15" s="536">
        <v>26458500.207818981</v>
      </c>
      <c r="F15" s="859">
        <v>577487.81039999996</v>
      </c>
      <c r="G15" s="859">
        <v>0</v>
      </c>
      <c r="H15" s="536">
        <v>541543.80657576642</v>
      </c>
      <c r="I15" s="859">
        <v>188507.95963017017</v>
      </c>
      <c r="J15" s="859">
        <v>318783.22142559628</v>
      </c>
      <c r="K15" s="859">
        <v>34252.625520000001</v>
      </c>
      <c r="L15" s="860">
        <v>0</v>
      </c>
    </row>
    <row r="16" spans="1:12">
      <c r="A16" s="856">
        <v>10</v>
      </c>
      <c r="B16" s="857" t="s">
        <v>406</v>
      </c>
      <c r="C16" s="858">
        <v>39514317.924454994</v>
      </c>
      <c r="D16" s="536">
        <v>37216976.910460994</v>
      </c>
      <c r="E16" s="536">
        <v>1399494.1571499999</v>
      </c>
      <c r="F16" s="859">
        <v>897846.85684400005</v>
      </c>
      <c r="G16" s="859">
        <v>0</v>
      </c>
      <c r="H16" s="536">
        <v>456317.89888550091</v>
      </c>
      <c r="I16" s="859">
        <v>19366.620285851433</v>
      </c>
      <c r="J16" s="859">
        <v>977.06595901807839</v>
      </c>
      <c r="K16" s="859">
        <v>435974.21264063142</v>
      </c>
      <c r="L16" s="860">
        <v>0</v>
      </c>
    </row>
    <row r="17" spans="1:12">
      <c r="A17" s="856">
        <v>11</v>
      </c>
      <c r="B17" s="857" t="s">
        <v>407</v>
      </c>
      <c r="C17" s="858">
        <v>3014994.8929830003</v>
      </c>
      <c r="D17" s="536">
        <v>3014994.8929830003</v>
      </c>
      <c r="E17" s="536">
        <v>0</v>
      </c>
      <c r="F17" s="859">
        <v>0</v>
      </c>
      <c r="G17" s="859">
        <v>0</v>
      </c>
      <c r="H17" s="536">
        <v>1874.0924741492595</v>
      </c>
      <c r="I17" s="859">
        <v>1874.0924741492595</v>
      </c>
      <c r="J17" s="859">
        <v>0</v>
      </c>
      <c r="K17" s="859">
        <v>0</v>
      </c>
      <c r="L17" s="860">
        <v>0</v>
      </c>
    </row>
    <row r="18" spans="1:12">
      <c r="A18" s="856">
        <v>12</v>
      </c>
      <c r="B18" s="857" t="s">
        <v>408</v>
      </c>
      <c r="C18" s="858">
        <v>44150557.90346089</v>
      </c>
      <c r="D18" s="536">
        <v>38340862.238224894</v>
      </c>
      <c r="E18" s="536">
        <v>4385398.3942360003</v>
      </c>
      <c r="F18" s="859">
        <v>1424297.2709999999</v>
      </c>
      <c r="G18" s="859">
        <v>0</v>
      </c>
      <c r="H18" s="536">
        <v>383547.70783903648</v>
      </c>
      <c r="I18" s="859">
        <v>138639.98856092975</v>
      </c>
      <c r="J18" s="859">
        <v>5041.9947978450255</v>
      </c>
      <c r="K18" s="859">
        <v>239865.72448026168</v>
      </c>
      <c r="L18" s="860">
        <v>0</v>
      </c>
    </row>
    <row r="19" spans="1:12">
      <c r="A19" s="856">
        <v>13</v>
      </c>
      <c r="B19" s="857" t="s">
        <v>409</v>
      </c>
      <c r="C19" s="858">
        <v>81154858.123950705</v>
      </c>
      <c r="D19" s="536">
        <v>80498769.951386705</v>
      </c>
      <c r="E19" s="536">
        <v>264388.34019999998</v>
      </c>
      <c r="F19" s="859">
        <v>391699.83236399997</v>
      </c>
      <c r="G19" s="859">
        <v>0</v>
      </c>
      <c r="H19" s="536">
        <v>460152.178764479</v>
      </c>
      <c r="I19" s="859">
        <v>303169.77863728028</v>
      </c>
      <c r="J19" s="859">
        <v>745.71370333057257</v>
      </c>
      <c r="K19" s="859">
        <v>156236.68642386814</v>
      </c>
      <c r="L19" s="860">
        <v>0</v>
      </c>
    </row>
    <row r="20" spans="1:12">
      <c r="A20" s="856">
        <v>14</v>
      </c>
      <c r="B20" s="857" t="s">
        <v>410</v>
      </c>
      <c r="C20" s="858">
        <v>197337506.64839256</v>
      </c>
      <c r="D20" s="536">
        <v>150771442.43947059</v>
      </c>
      <c r="E20" s="536">
        <v>5231394.5669309888</v>
      </c>
      <c r="F20" s="859">
        <v>41334669.641990997</v>
      </c>
      <c r="G20" s="859">
        <v>0</v>
      </c>
      <c r="H20" s="536">
        <v>4945078.1035634791</v>
      </c>
      <c r="I20" s="859">
        <v>131244.40598169196</v>
      </c>
      <c r="J20" s="859">
        <v>12539.388294941986</v>
      </c>
      <c r="K20" s="859">
        <v>4801294.3092868449</v>
      </c>
      <c r="L20" s="860">
        <v>0</v>
      </c>
    </row>
    <row r="21" spans="1:12">
      <c r="A21" s="856">
        <v>15</v>
      </c>
      <c r="B21" s="857" t="s">
        <v>411</v>
      </c>
      <c r="C21" s="858">
        <v>66531727.945715986</v>
      </c>
      <c r="D21" s="536">
        <v>66101175.188215986</v>
      </c>
      <c r="E21" s="536">
        <v>430552.75750000001</v>
      </c>
      <c r="F21" s="859">
        <v>0</v>
      </c>
      <c r="G21" s="859">
        <v>0</v>
      </c>
      <c r="H21" s="536">
        <v>92883.238228823378</v>
      </c>
      <c r="I21" s="859">
        <v>92447.173625548909</v>
      </c>
      <c r="J21" s="859">
        <v>436.06460327447263</v>
      </c>
      <c r="K21" s="859">
        <v>0</v>
      </c>
      <c r="L21" s="860">
        <v>0</v>
      </c>
    </row>
    <row r="22" spans="1:12">
      <c r="A22" s="856">
        <v>16</v>
      </c>
      <c r="B22" s="857" t="s">
        <v>412</v>
      </c>
      <c r="C22" s="858">
        <v>7822014.0453049894</v>
      </c>
      <c r="D22" s="536">
        <v>3100381.3521050001</v>
      </c>
      <c r="E22" s="536">
        <v>1819.5139999999999</v>
      </c>
      <c r="F22" s="859">
        <v>4719813.1791999899</v>
      </c>
      <c r="G22" s="859">
        <v>0</v>
      </c>
      <c r="H22" s="536">
        <v>2425314.6364893694</v>
      </c>
      <c r="I22" s="859">
        <v>8595.254989315561</v>
      </c>
      <c r="J22" s="859">
        <v>1.0533937753461013</v>
      </c>
      <c r="K22" s="859">
        <v>2416718.3281062786</v>
      </c>
      <c r="L22" s="860">
        <v>0</v>
      </c>
    </row>
    <row r="23" spans="1:12">
      <c r="A23" s="856">
        <v>17</v>
      </c>
      <c r="B23" s="857" t="s">
        <v>490</v>
      </c>
      <c r="C23" s="858">
        <v>88961053.807899803</v>
      </c>
      <c r="D23" s="536">
        <v>88961053.807899803</v>
      </c>
      <c r="E23" s="536">
        <v>0</v>
      </c>
      <c r="F23" s="859">
        <v>0</v>
      </c>
      <c r="G23" s="859">
        <v>0</v>
      </c>
      <c r="H23" s="536">
        <v>839525.28917267593</v>
      </c>
      <c r="I23" s="859">
        <v>839525.28917267593</v>
      </c>
      <c r="J23" s="859">
        <v>0</v>
      </c>
      <c r="K23" s="859">
        <v>0</v>
      </c>
      <c r="L23" s="860">
        <v>0</v>
      </c>
    </row>
    <row r="24" spans="1:12">
      <c r="A24" s="856">
        <v>18</v>
      </c>
      <c r="B24" s="857" t="s">
        <v>413</v>
      </c>
      <c r="C24" s="858">
        <v>212899230.63372684</v>
      </c>
      <c r="D24" s="536">
        <v>191590620.68532586</v>
      </c>
      <c r="E24" s="536">
        <v>20242638.535953</v>
      </c>
      <c r="F24" s="859">
        <v>1065971.4124479999</v>
      </c>
      <c r="G24" s="859">
        <v>0</v>
      </c>
      <c r="H24" s="536">
        <v>933876.66800716775</v>
      </c>
      <c r="I24" s="859">
        <v>483839.81163249665</v>
      </c>
      <c r="J24" s="859">
        <v>200486.44521485225</v>
      </c>
      <c r="K24" s="859">
        <v>249550.4111598189</v>
      </c>
      <c r="L24" s="860">
        <v>0</v>
      </c>
    </row>
    <row r="25" spans="1:12">
      <c r="A25" s="856">
        <v>19</v>
      </c>
      <c r="B25" s="857" t="s">
        <v>414</v>
      </c>
      <c r="C25" s="858">
        <v>13444147.5245369</v>
      </c>
      <c r="D25" s="536">
        <v>13444147.5245369</v>
      </c>
      <c r="E25" s="536">
        <v>0</v>
      </c>
      <c r="F25" s="859">
        <v>0</v>
      </c>
      <c r="G25" s="859">
        <v>0</v>
      </c>
      <c r="H25" s="536">
        <v>67106.287483137785</v>
      </c>
      <c r="I25" s="859">
        <v>67106.287483137785</v>
      </c>
      <c r="J25" s="859">
        <v>0</v>
      </c>
      <c r="K25" s="859">
        <v>0</v>
      </c>
      <c r="L25" s="860">
        <v>0</v>
      </c>
    </row>
    <row r="26" spans="1:12">
      <c r="A26" s="856">
        <v>20</v>
      </c>
      <c r="B26" s="857" t="s">
        <v>489</v>
      </c>
      <c r="C26" s="858">
        <v>159618858.89341578</v>
      </c>
      <c r="D26" s="536">
        <v>157853638.6322158</v>
      </c>
      <c r="E26" s="536">
        <v>336610.15350000001</v>
      </c>
      <c r="F26" s="859">
        <v>1428610.1077000001</v>
      </c>
      <c r="G26" s="859">
        <v>0</v>
      </c>
      <c r="H26" s="536">
        <v>519256.31729365798</v>
      </c>
      <c r="I26" s="859">
        <v>316173.11866863206</v>
      </c>
      <c r="J26" s="859">
        <v>2533.0235708789592</v>
      </c>
      <c r="K26" s="859">
        <v>200550.17505414697</v>
      </c>
      <c r="L26" s="860">
        <v>0</v>
      </c>
    </row>
    <row r="27" spans="1:12">
      <c r="A27" s="856">
        <v>21</v>
      </c>
      <c r="B27" s="857" t="s">
        <v>415</v>
      </c>
      <c r="C27" s="858">
        <v>43573855.819486991</v>
      </c>
      <c r="D27" s="536">
        <v>42665309.924686991</v>
      </c>
      <c r="E27" s="536">
        <v>329229.03029999998</v>
      </c>
      <c r="F27" s="859">
        <v>579316.86450000003</v>
      </c>
      <c r="G27" s="859">
        <v>0</v>
      </c>
      <c r="H27" s="536">
        <v>140587.33335443866</v>
      </c>
      <c r="I27" s="859">
        <v>36113.916587915621</v>
      </c>
      <c r="J27" s="859">
        <v>1098.0008869756405</v>
      </c>
      <c r="K27" s="859">
        <v>103375.41587954741</v>
      </c>
      <c r="L27" s="860">
        <v>0</v>
      </c>
    </row>
    <row r="28" spans="1:12">
      <c r="A28" s="856">
        <v>22</v>
      </c>
      <c r="B28" s="857" t="s">
        <v>416</v>
      </c>
      <c r="C28" s="858">
        <v>5166139.0727789989</v>
      </c>
      <c r="D28" s="536">
        <v>4789901.1990789995</v>
      </c>
      <c r="E28" s="536">
        <v>239342.57699999999</v>
      </c>
      <c r="F28" s="859">
        <v>136895.29670000001</v>
      </c>
      <c r="G28" s="859">
        <v>0</v>
      </c>
      <c r="H28" s="536">
        <v>23610.971157805521</v>
      </c>
      <c r="I28" s="859">
        <v>15680.100736653872</v>
      </c>
      <c r="J28" s="859">
        <v>1086.1055861516488</v>
      </c>
      <c r="K28" s="859">
        <v>6844.7648349999999</v>
      </c>
      <c r="L28" s="860">
        <v>0</v>
      </c>
    </row>
    <row r="29" spans="1:12">
      <c r="A29" s="856">
        <v>23</v>
      </c>
      <c r="B29" s="857" t="s">
        <v>417</v>
      </c>
      <c r="C29" s="858">
        <v>323479664.99263078</v>
      </c>
      <c r="D29" s="536">
        <v>306135577.83527076</v>
      </c>
      <c r="E29" s="536">
        <v>9880815.041390989</v>
      </c>
      <c r="F29" s="859">
        <v>7463272.1159690004</v>
      </c>
      <c r="G29" s="859">
        <v>0</v>
      </c>
      <c r="H29" s="536">
        <v>2468193.4993025572</v>
      </c>
      <c r="I29" s="859">
        <v>901461.93749338586</v>
      </c>
      <c r="J29" s="859">
        <v>45397.297560788698</v>
      </c>
      <c r="K29" s="859">
        <v>1521334.2642483828</v>
      </c>
      <c r="L29" s="860">
        <v>0</v>
      </c>
    </row>
    <row r="30" spans="1:12">
      <c r="A30" s="856">
        <v>24</v>
      </c>
      <c r="B30" s="857" t="s">
        <v>488</v>
      </c>
      <c r="C30" s="858">
        <v>178218863.4252539</v>
      </c>
      <c r="D30" s="536">
        <v>158191680.3514919</v>
      </c>
      <c r="E30" s="536">
        <v>15340051.028958</v>
      </c>
      <c r="F30" s="859">
        <v>4687132.0448040003</v>
      </c>
      <c r="G30" s="859">
        <v>0</v>
      </c>
      <c r="H30" s="536">
        <v>1867233.3466207839</v>
      </c>
      <c r="I30" s="859">
        <v>126049.00436695934</v>
      </c>
      <c r="J30" s="859">
        <v>31847.325273205417</v>
      </c>
      <c r="K30" s="859">
        <v>1709337.0169806192</v>
      </c>
      <c r="L30" s="860">
        <v>0</v>
      </c>
    </row>
    <row r="31" spans="1:12">
      <c r="A31" s="856">
        <v>25</v>
      </c>
      <c r="B31" s="857" t="s">
        <v>418</v>
      </c>
      <c r="C31" s="858">
        <v>345296877.98225093</v>
      </c>
      <c r="D31" s="536">
        <v>319927358.31875098</v>
      </c>
      <c r="E31" s="536">
        <v>12173356.260258991</v>
      </c>
      <c r="F31" s="859">
        <v>13196163.403240999</v>
      </c>
      <c r="G31" s="859">
        <v>0</v>
      </c>
      <c r="H31" s="536">
        <v>4079857.5945197297</v>
      </c>
      <c r="I31" s="859">
        <v>444603.26311757875</v>
      </c>
      <c r="J31" s="859">
        <v>69669.298936038016</v>
      </c>
      <c r="K31" s="859">
        <v>3565585.0324661131</v>
      </c>
      <c r="L31" s="860">
        <v>0</v>
      </c>
    </row>
    <row r="32" spans="1:12">
      <c r="A32" s="856">
        <v>26</v>
      </c>
      <c r="B32" s="857" t="s">
        <v>485</v>
      </c>
      <c r="C32" s="858">
        <v>164207291.91972515</v>
      </c>
      <c r="D32" s="536">
        <v>148009823.17510116</v>
      </c>
      <c r="E32" s="536">
        <v>4400090.1947129965</v>
      </c>
      <c r="F32" s="859">
        <v>11797378.549910992</v>
      </c>
      <c r="G32" s="859">
        <v>0</v>
      </c>
      <c r="H32" s="536">
        <v>4713790.3972403649</v>
      </c>
      <c r="I32" s="859">
        <v>1335220.7725973555</v>
      </c>
      <c r="J32" s="859">
        <v>101898.69068645834</v>
      </c>
      <c r="K32" s="859">
        <v>3276670.9339565514</v>
      </c>
      <c r="L32" s="860">
        <v>0</v>
      </c>
    </row>
    <row r="33" spans="1:12" ht="13.5" thickBot="1">
      <c r="A33" s="863">
        <v>27</v>
      </c>
      <c r="B33" s="864" t="s">
        <v>64</v>
      </c>
      <c r="C33" s="865">
        <v>3416156353.8936563</v>
      </c>
      <c r="D33" s="811">
        <v>3143176108.3052182</v>
      </c>
      <c r="E33" s="811">
        <v>162971544.67206499</v>
      </c>
      <c r="F33" s="866">
        <v>110008700.91637298</v>
      </c>
      <c r="G33" s="866">
        <v>0</v>
      </c>
      <c r="H33" s="811">
        <v>31022885.744926475</v>
      </c>
      <c r="I33" s="866">
        <v>7438942.7907934058</v>
      </c>
      <c r="J33" s="866">
        <v>1311105.1595389154</v>
      </c>
      <c r="K33" s="866">
        <v>22272837.794594154</v>
      </c>
      <c r="L33" s="867">
        <v>0</v>
      </c>
    </row>
    <row r="35" spans="1:12">
      <c r="B35" s="382"/>
      <c r="C35" s="382"/>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G39" sqref="G39"/>
    </sheetView>
  </sheetViews>
  <sheetFormatPr defaultColWidth="8.85546875" defaultRowHeight="12"/>
  <cols>
    <col min="1" max="1" width="11.85546875" style="383" bestFit="1" customWidth="1"/>
    <col min="2" max="2" width="68.85546875" style="383" customWidth="1"/>
    <col min="3" max="11" width="28.140625" style="383" customWidth="1"/>
    <col min="12" max="16384" width="8.85546875" style="383"/>
  </cols>
  <sheetData>
    <row r="1" spans="1:11" s="346" customFormat="1" ht="13.5">
      <c r="A1" s="296" t="s">
        <v>30</v>
      </c>
      <c r="B1" s="338" t="str">
        <f>'Info '!C2</f>
        <v>JSC Basisbank</v>
      </c>
    </row>
    <row r="2" spans="1:11" s="346" customFormat="1" ht="12.75">
      <c r="A2" s="296" t="s">
        <v>31</v>
      </c>
      <c r="B2" s="531">
        <f>'1. key ratios '!B2</f>
        <v>46022</v>
      </c>
    </row>
    <row r="3" spans="1:11" s="346" customFormat="1" ht="12.75">
      <c r="A3" s="297" t="s">
        <v>468</v>
      </c>
    </row>
    <row r="4" spans="1:11" ht="12.75" thickBot="1">
      <c r="C4" s="385" t="s">
        <v>662</v>
      </c>
      <c r="D4" s="385" t="s">
        <v>661</v>
      </c>
      <c r="E4" s="385" t="s">
        <v>660</v>
      </c>
      <c r="F4" s="385" t="s">
        <v>659</v>
      </c>
      <c r="G4" s="385" t="s">
        <v>658</v>
      </c>
      <c r="H4" s="385" t="s">
        <v>657</v>
      </c>
      <c r="I4" s="385" t="s">
        <v>656</v>
      </c>
      <c r="J4" s="385" t="s">
        <v>655</v>
      </c>
      <c r="K4" s="385" t="s">
        <v>654</v>
      </c>
    </row>
    <row r="5" spans="1:11" ht="104.1" customHeight="1">
      <c r="A5" s="868" t="s">
        <v>653</v>
      </c>
      <c r="B5" s="869"/>
      <c r="C5" s="870" t="s">
        <v>469</v>
      </c>
      <c r="D5" s="870" t="s">
        <v>470</v>
      </c>
      <c r="E5" s="870" t="s">
        <v>471</v>
      </c>
      <c r="F5" s="870" t="s">
        <v>472</v>
      </c>
      <c r="G5" s="870" t="s">
        <v>473</v>
      </c>
      <c r="H5" s="870" t="s">
        <v>474</v>
      </c>
      <c r="I5" s="870" t="s">
        <v>475</v>
      </c>
      <c r="J5" s="870" t="s">
        <v>476</v>
      </c>
      <c r="K5" s="871" t="s">
        <v>477</v>
      </c>
    </row>
    <row r="6" spans="1:11" ht="12.75">
      <c r="A6" s="856">
        <v>1</v>
      </c>
      <c r="B6" s="872" t="s">
        <v>437</v>
      </c>
      <c r="C6" s="536">
        <v>284493164.17221683</v>
      </c>
      <c r="D6" s="536">
        <v>38067300.167965017</v>
      </c>
      <c r="E6" s="536">
        <v>9043399.4221229982</v>
      </c>
      <c r="F6" s="536">
        <v>0</v>
      </c>
      <c r="G6" s="536">
        <v>2387843163.4649143</v>
      </c>
      <c r="H6" s="536">
        <v>271598184.71224511</v>
      </c>
      <c r="I6" s="536">
        <v>62067966.241598025</v>
      </c>
      <c r="J6" s="536">
        <v>124126585.3929811</v>
      </c>
      <c r="K6" s="540">
        <v>238916590.31961408</v>
      </c>
    </row>
    <row r="7" spans="1:11" ht="12.75">
      <c r="A7" s="856">
        <v>2</v>
      </c>
      <c r="B7" s="872" t="s">
        <v>478</v>
      </c>
      <c r="C7" s="536">
        <v>0</v>
      </c>
      <c r="D7" s="536">
        <v>0</v>
      </c>
      <c r="E7" s="536">
        <v>0</v>
      </c>
      <c r="F7" s="536">
        <v>0</v>
      </c>
      <c r="G7" s="536">
        <v>0</v>
      </c>
      <c r="H7" s="536">
        <v>0</v>
      </c>
      <c r="I7" s="536">
        <v>0</v>
      </c>
      <c r="J7" s="536">
        <v>0</v>
      </c>
      <c r="K7" s="540">
        <v>86451211.412400007</v>
      </c>
    </row>
    <row r="8" spans="1:11" ht="12.75">
      <c r="A8" s="856">
        <v>3</v>
      </c>
      <c r="B8" s="872" t="s">
        <v>445</v>
      </c>
      <c r="C8" s="536">
        <v>105801634.32360995</v>
      </c>
      <c r="D8" s="536">
        <v>0</v>
      </c>
      <c r="E8" s="536">
        <v>3298179.1458999999</v>
      </c>
      <c r="F8" s="536">
        <v>0</v>
      </c>
      <c r="G8" s="536">
        <v>375652920.54559982</v>
      </c>
      <c r="H8" s="536">
        <v>526963.72553200007</v>
      </c>
      <c r="I8" s="536">
        <v>22417328.015255004</v>
      </c>
      <c r="J8" s="536">
        <v>92070116.719501972</v>
      </c>
      <c r="K8" s="540">
        <v>56584581.205240883</v>
      </c>
    </row>
    <row r="9" spans="1:11" ht="12.75">
      <c r="A9" s="856">
        <v>4</v>
      </c>
      <c r="B9" s="873" t="s">
        <v>479</v>
      </c>
      <c r="C9" s="553">
        <v>535378.5</v>
      </c>
      <c r="D9" s="553">
        <v>1522100.680289</v>
      </c>
      <c r="E9" s="553">
        <v>0</v>
      </c>
      <c r="F9" s="553">
        <v>0</v>
      </c>
      <c r="G9" s="553">
        <v>97819391.427520007</v>
      </c>
      <c r="H9" s="553">
        <v>9.7366449999999993</v>
      </c>
      <c r="I9" s="553">
        <v>2663468.4125589998</v>
      </c>
      <c r="J9" s="553">
        <v>221263.09115599995</v>
      </c>
      <c r="K9" s="874">
        <v>7247089.0682039894</v>
      </c>
    </row>
    <row r="10" spans="1:11" ht="12.75">
      <c r="A10" s="856">
        <v>5</v>
      </c>
      <c r="B10" s="873" t="s">
        <v>480</v>
      </c>
      <c r="C10" s="553">
        <v>0</v>
      </c>
      <c r="D10" s="553">
        <v>0</v>
      </c>
      <c r="E10" s="553">
        <v>0</v>
      </c>
      <c r="F10" s="553">
        <v>0</v>
      </c>
      <c r="G10" s="553">
        <v>0</v>
      </c>
      <c r="H10" s="553">
        <v>0</v>
      </c>
      <c r="I10" s="553">
        <v>0</v>
      </c>
      <c r="J10" s="553">
        <v>0</v>
      </c>
      <c r="K10" s="874">
        <v>0</v>
      </c>
    </row>
    <row r="11" spans="1:11" ht="13.5" thickBot="1">
      <c r="A11" s="863">
        <v>6</v>
      </c>
      <c r="B11" s="875" t="s">
        <v>481</v>
      </c>
      <c r="C11" s="876">
        <v>0</v>
      </c>
      <c r="D11" s="876">
        <v>0</v>
      </c>
      <c r="E11" s="876">
        <v>0</v>
      </c>
      <c r="F11" s="876">
        <v>0</v>
      </c>
      <c r="G11" s="876">
        <v>699225.56671799999</v>
      </c>
      <c r="H11" s="876">
        <v>0</v>
      </c>
      <c r="I11" s="876">
        <v>0</v>
      </c>
      <c r="J11" s="876">
        <v>0.14799999999999991</v>
      </c>
      <c r="K11" s="877">
        <v>127612.68528199999</v>
      </c>
    </row>
    <row r="13" spans="1:11" ht="15">
      <c r="B13" s="38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B30" sqref="B30"/>
    </sheetView>
  </sheetViews>
  <sheetFormatPr defaultColWidth="8.85546875" defaultRowHeight="15"/>
  <cols>
    <col min="1" max="1" width="10" style="386" bestFit="1" customWidth="1"/>
    <col min="2" max="2" width="71.85546875" style="386" customWidth="1"/>
    <col min="3" max="3" width="15.85546875" style="386" bestFit="1" customWidth="1"/>
    <col min="4" max="7" width="15.5703125" style="386" customWidth="1"/>
    <col min="8" max="8" width="15.85546875" style="386" bestFit="1" customWidth="1"/>
    <col min="9" max="12" width="17.140625" style="386" customWidth="1"/>
    <col min="13" max="13" width="13.5703125" style="386" bestFit="1" customWidth="1"/>
    <col min="14" max="17" width="16.140625" style="386" customWidth="1"/>
    <col min="18" max="18" width="12.28515625" style="386" bestFit="1" customWidth="1"/>
    <col min="19" max="19" width="47" style="386" bestFit="1" customWidth="1"/>
    <col min="20" max="20" width="43.5703125" style="386" bestFit="1" customWidth="1"/>
    <col min="21" max="21" width="46" style="386" bestFit="1" customWidth="1"/>
    <col min="22" max="22" width="43.5703125" style="386" bestFit="1" customWidth="1"/>
    <col min="23" max="16384" width="8.85546875" style="386"/>
  </cols>
  <sheetData>
    <row r="1" spans="1:22">
      <c r="A1" s="296" t="s">
        <v>30</v>
      </c>
      <c r="B1" s="338" t="str">
        <f>'Info '!C2</f>
        <v>JSC Basisbank</v>
      </c>
    </row>
    <row r="2" spans="1:22">
      <c r="A2" s="296" t="s">
        <v>31</v>
      </c>
      <c r="B2" s="531">
        <f>'1. key ratios '!B2</f>
        <v>46022</v>
      </c>
    </row>
    <row r="3" spans="1:22">
      <c r="A3" s="297" t="s">
        <v>496</v>
      </c>
      <c r="B3" s="346"/>
    </row>
    <row r="4" spans="1:22" ht="15.75" thickBot="1">
      <c r="A4" s="297"/>
      <c r="B4" s="346"/>
    </row>
    <row r="5" spans="1:22" ht="24" customHeight="1">
      <c r="A5" s="878" t="s">
        <v>497</v>
      </c>
      <c r="B5" s="879"/>
      <c r="C5" s="880" t="s">
        <v>663</v>
      </c>
      <c r="D5" s="880"/>
      <c r="E5" s="880"/>
      <c r="F5" s="880"/>
      <c r="G5" s="880"/>
      <c r="H5" s="880" t="s">
        <v>515</v>
      </c>
      <c r="I5" s="880"/>
      <c r="J5" s="880"/>
      <c r="K5" s="880"/>
      <c r="L5" s="880"/>
      <c r="M5" s="880" t="s">
        <v>627</v>
      </c>
      <c r="N5" s="880"/>
      <c r="O5" s="880"/>
      <c r="P5" s="880"/>
      <c r="Q5" s="880"/>
      <c r="R5" s="881" t="s">
        <v>498</v>
      </c>
      <c r="S5" s="881" t="s">
        <v>512</v>
      </c>
      <c r="T5" s="881" t="s">
        <v>513</v>
      </c>
      <c r="U5" s="881" t="s">
        <v>672</v>
      </c>
      <c r="V5" s="882" t="s">
        <v>673</v>
      </c>
    </row>
    <row r="6" spans="1:22" ht="36" customHeight="1">
      <c r="A6" s="883"/>
      <c r="B6" s="884"/>
      <c r="C6" s="391"/>
      <c r="D6" s="799" t="s">
        <v>648</v>
      </c>
      <c r="E6" s="799" t="s">
        <v>647</v>
      </c>
      <c r="F6" s="799" t="s">
        <v>646</v>
      </c>
      <c r="G6" s="799" t="s">
        <v>645</v>
      </c>
      <c r="H6" s="391"/>
      <c r="I6" s="799" t="s">
        <v>648</v>
      </c>
      <c r="J6" s="799" t="s">
        <v>647</v>
      </c>
      <c r="K6" s="799" t="s">
        <v>646</v>
      </c>
      <c r="L6" s="799" t="s">
        <v>645</v>
      </c>
      <c r="M6" s="391"/>
      <c r="N6" s="799" t="s">
        <v>648</v>
      </c>
      <c r="O6" s="799" t="s">
        <v>647</v>
      </c>
      <c r="P6" s="799" t="s">
        <v>646</v>
      </c>
      <c r="Q6" s="799" t="s">
        <v>645</v>
      </c>
      <c r="R6" s="885"/>
      <c r="S6" s="885"/>
      <c r="T6" s="885"/>
      <c r="U6" s="885"/>
      <c r="V6" s="886"/>
    </row>
    <row r="7" spans="1:22">
      <c r="A7" s="887">
        <v>1</v>
      </c>
      <c r="B7" s="390" t="s">
        <v>506</v>
      </c>
      <c r="C7" s="553">
        <v>1052057.594609</v>
      </c>
      <c r="D7" s="553">
        <v>733908.64460899995</v>
      </c>
      <c r="E7" s="553">
        <v>103574.66</v>
      </c>
      <c r="F7" s="553">
        <v>214574.29</v>
      </c>
      <c r="G7" s="553">
        <v>0</v>
      </c>
      <c r="H7" s="553">
        <v>1075414.4231090001</v>
      </c>
      <c r="I7" s="553">
        <v>740071.70590900001</v>
      </c>
      <c r="J7" s="553">
        <v>108780.7313</v>
      </c>
      <c r="K7" s="553">
        <v>226561.9859</v>
      </c>
      <c r="L7" s="553">
        <v>0</v>
      </c>
      <c r="M7" s="553">
        <v>151315.26216176696</v>
      </c>
      <c r="N7" s="553">
        <v>2668.7102085357033</v>
      </c>
      <c r="O7" s="553">
        <v>658.52838321021716</v>
      </c>
      <c r="P7" s="553">
        <v>147988.02357002103</v>
      </c>
      <c r="Q7" s="553">
        <v>0</v>
      </c>
      <c r="R7" s="553">
        <v>63</v>
      </c>
      <c r="S7" s="554">
        <v>0</v>
      </c>
      <c r="T7" s="554">
        <v>0</v>
      </c>
      <c r="U7" s="554">
        <v>0.136598</v>
      </c>
      <c r="V7" s="888">
        <v>17.917517</v>
      </c>
    </row>
    <row r="8" spans="1:22">
      <c r="A8" s="887">
        <v>2</v>
      </c>
      <c r="B8" s="389" t="s">
        <v>505</v>
      </c>
      <c r="C8" s="553">
        <v>384094180.00833309</v>
      </c>
      <c r="D8" s="553">
        <v>357125465.13915706</v>
      </c>
      <c r="E8" s="553">
        <v>10923871.908806</v>
      </c>
      <c r="F8" s="553">
        <v>16044842.960369999</v>
      </c>
      <c r="G8" s="553">
        <v>0</v>
      </c>
      <c r="H8" s="553">
        <v>386323958.19133294</v>
      </c>
      <c r="I8" s="553">
        <v>358351622.72615695</v>
      </c>
      <c r="J8" s="553">
        <v>11028967.212706</v>
      </c>
      <c r="K8" s="553">
        <v>16943368.252470002</v>
      </c>
      <c r="L8" s="553">
        <v>0</v>
      </c>
      <c r="M8" s="553">
        <v>8848641.9684181157</v>
      </c>
      <c r="N8" s="553">
        <v>2613221.5918445732</v>
      </c>
      <c r="O8" s="553">
        <v>120588.51749012806</v>
      </c>
      <c r="P8" s="553">
        <v>6114831.8590834141</v>
      </c>
      <c r="Q8" s="553">
        <v>0</v>
      </c>
      <c r="R8" s="553">
        <v>14756</v>
      </c>
      <c r="S8" s="554">
        <v>0.1184323862138475</v>
      </c>
      <c r="T8" s="554">
        <v>0.13317488340686123</v>
      </c>
      <c r="U8" s="554">
        <v>0.11865000000000001</v>
      </c>
      <c r="V8" s="888">
        <v>48.676012999999998</v>
      </c>
    </row>
    <row r="9" spans="1:22">
      <c r="A9" s="887">
        <v>3</v>
      </c>
      <c r="B9" s="389" t="s">
        <v>504</v>
      </c>
      <c r="C9" s="553">
        <v>0</v>
      </c>
      <c r="D9" s="553">
        <v>0</v>
      </c>
      <c r="E9" s="553">
        <v>0</v>
      </c>
      <c r="F9" s="553">
        <v>0</v>
      </c>
      <c r="G9" s="553">
        <v>0</v>
      </c>
      <c r="H9" s="553">
        <v>0</v>
      </c>
      <c r="I9" s="553">
        <v>0</v>
      </c>
      <c r="J9" s="553">
        <v>0</v>
      </c>
      <c r="K9" s="553">
        <v>0</v>
      </c>
      <c r="L9" s="553">
        <v>0</v>
      </c>
      <c r="M9" s="553">
        <v>0</v>
      </c>
      <c r="N9" s="553">
        <v>0</v>
      </c>
      <c r="O9" s="553">
        <v>0</v>
      </c>
      <c r="P9" s="553">
        <v>0</v>
      </c>
      <c r="Q9" s="553">
        <v>0</v>
      </c>
      <c r="R9" s="553">
        <v>0</v>
      </c>
      <c r="S9" s="554">
        <v>0</v>
      </c>
      <c r="T9" s="554">
        <v>0</v>
      </c>
      <c r="U9" s="554">
        <v>0</v>
      </c>
      <c r="V9" s="888">
        <v>0</v>
      </c>
    </row>
    <row r="10" spans="1:22">
      <c r="A10" s="887">
        <v>4</v>
      </c>
      <c r="B10" s="389" t="s">
        <v>503</v>
      </c>
      <c r="C10" s="553">
        <v>148744.1</v>
      </c>
      <c r="D10" s="553">
        <v>148744.1</v>
      </c>
      <c r="E10" s="553">
        <v>0</v>
      </c>
      <c r="F10" s="553">
        <v>0</v>
      </c>
      <c r="G10" s="553">
        <v>0</v>
      </c>
      <c r="H10" s="553">
        <v>148603.54399999999</v>
      </c>
      <c r="I10" s="553">
        <v>148603.54399999999</v>
      </c>
      <c r="J10" s="553">
        <v>0</v>
      </c>
      <c r="K10" s="553">
        <v>0</v>
      </c>
      <c r="L10" s="553">
        <v>0</v>
      </c>
      <c r="M10" s="553">
        <v>2078.8115634793862</v>
      </c>
      <c r="N10" s="553">
        <v>2078.8115634793862</v>
      </c>
      <c r="O10" s="553">
        <v>0</v>
      </c>
      <c r="P10" s="553">
        <v>0</v>
      </c>
      <c r="Q10" s="553">
        <v>0</v>
      </c>
      <c r="R10" s="553">
        <v>44</v>
      </c>
      <c r="S10" s="554">
        <v>7.8730217333410193E-2</v>
      </c>
      <c r="T10" s="554">
        <v>0.25159599999999999</v>
      </c>
      <c r="U10" s="554">
        <v>1.7569999999999999E-2</v>
      </c>
      <c r="V10" s="888">
        <v>10.672999000000001</v>
      </c>
    </row>
    <row r="11" spans="1:22">
      <c r="A11" s="887">
        <v>5</v>
      </c>
      <c r="B11" s="389" t="s">
        <v>502</v>
      </c>
      <c r="C11" s="553">
        <v>677115.47901999997</v>
      </c>
      <c r="D11" s="553">
        <v>667200.47901999997</v>
      </c>
      <c r="E11" s="553">
        <v>5875.05</v>
      </c>
      <c r="F11" s="553">
        <v>4039.95</v>
      </c>
      <c r="G11" s="553">
        <v>0</v>
      </c>
      <c r="H11" s="553">
        <v>715140.88762000005</v>
      </c>
      <c r="I11" s="553">
        <v>704895.87202000001</v>
      </c>
      <c r="J11" s="553">
        <v>6019.43</v>
      </c>
      <c r="K11" s="553">
        <v>4225.5856000000003</v>
      </c>
      <c r="L11" s="553">
        <v>0</v>
      </c>
      <c r="M11" s="553">
        <v>11261.262591862105</v>
      </c>
      <c r="N11" s="553">
        <v>6536.6084492400387</v>
      </c>
      <c r="O11" s="553">
        <v>721.86883707006916</v>
      </c>
      <c r="P11" s="553">
        <v>4002.7853055519981</v>
      </c>
      <c r="Q11" s="553">
        <v>0</v>
      </c>
      <c r="R11" s="553">
        <v>1259</v>
      </c>
      <c r="S11" s="554">
        <v>0.17552660754247987</v>
      </c>
      <c r="T11" s="554">
        <v>0.19084699999999999</v>
      </c>
      <c r="U11" s="554">
        <v>0.17561099999999999</v>
      </c>
      <c r="V11" s="888">
        <v>10.026805</v>
      </c>
    </row>
    <row r="12" spans="1:22">
      <c r="A12" s="887">
        <v>6</v>
      </c>
      <c r="B12" s="389" t="s">
        <v>501</v>
      </c>
      <c r="C12" s="553">
        <v>16241454.578156358</v>
      </c>
      <c r="D12" s="553">
        <v>15354847.457181359</v>
      </c>
      <c r="E12" s="553">
        <v>579515.68000000005</v>
      </c>
      <c r="F12" s="553">
        <v>307091.44097499998</v>
      </c>
      <c r="G12" s="553">
        <v>0</v>
      </c>
      <c r="H12" s="553">
        <v>16777923.772721</v>
      </c>
      <c r="I12" s="553">
        <v>15846774.175945999</v>
      </c>
      <c r="J12" s="553">
        <v>602458.38029999996</v>
      </c>
      <c r="K12" s="553">
        <v>328691.21647500002</v>
      </c>
      <c r="L12" s="553">
        <v>0</v>
      </c>
      <c r="M12" s="553">
        <v>752695.23249474273</v>
      </c>
      <c r="N12" s="553">
        <v>377807.29711943964</v>
      </c>
      <c r="O12" s="553">
        <v>74832.607904748875</v>
      </c>
      <c r="P12" s="553">
        <v>300055.32747055421</v>
      </c>
      <c r="Q12" s="553">
        <v>0</v>
      </c>
      <c r="R12" s="553">
        <v>9244</v>
      </c>
      <c r="S12" s="554">
        <v>0.19950869739734381</v>
      </c>
      <c r="T12" s="554">
        <v>0.22209499999999999</v>
      </c>
      <c r="U12" s="554">
        <v>0.20844099999999999</v>
      </c>
      <c r="V12" s="888">
        <v>21.325236</v>
      </c>
    </row>
    <row r="13" spans="1:22">
      <c r="A13" s="887">
        <v>7</v>
      </c>
      <c r="B13" s="389" t="s">
        <v>500</v>
      </c>
      <c r="C13" s="553">
        <v>534257694.835639</v>
      </c>
      <c r="D13" s="553">
        <v>493595287.54313999</v>
      </c>
      <c r="E13" s="553">
        <v>16017602.863297001</v>
      </c>
      <c r="F13" s="553">
        <v>24644804.429202002</v>
      </c>
      <c r="G13" s="553">
        <v>0</v>
      </c>
      <c r="H13" s="553">
        <v>540674477.245538</v>
      </c>
      <c r="I13" s="553">
        <v>497959693.00323898</v>
      </c>
      <c r="J13" s="553">
        <v>16195209.86619699</v>
      </c>
      <c r="K13" s="553">
        <v>26519574.376101989</v>
      </c>
      <c r="L13" s="553">
        <v>0</v>
      </c>
      <c r="M13" s="553">
        <v>4405868.0341985542</v>
      </c>
      <c r="N13" s="553">
        <v>456055.62333825452</v>
      </c>
      <c r="O13" s="553">
        <v>34248.857406338364</v>
      </c>
      <c r="P13" s="553">
        <v>3915563.5534539609</v>
      </c>
      <c r="Q13" s="553">
        <v>0</v>
      </c>
      <c r="R13" s="553">
        <v>6796</v>
      </c>
      <c r="S13" s="554">
        <v>0.11823511985076367</v>
      </c>
      <c r="T13" s="554">
        <v>0.13295299999999999</v>
      </c>
      <c r="U13" s="554">
        <v>0.10856200000000001</v>
      </c>
      <c r="V13" s="888">
        <v>107.783506</v>
      </c>
    </row>
    <row r="14" spans="1:22">
      <c r="A14" s="889">
        <v>7.1</v>
      </c>
      <c r="B14" s="387" t="s">
        <v>509</v>
      </c>
      <c r="C14" s="553">
        <v>401572799.47954899</v>
      </c>
      <c r="D14" s="553">
        <v>367350496.19752198</v>
      </c>
      <c r="E14" s="553">
        <v>12878681.552218001</v>
      </c>
      <c r="F14" s="553">
        <v>21343621.729809001</v>
      </c>
      <c r="G14" s="553">
        <v>0</v>
      </c>
      <c r="H14" s="553">
        <v>406682820.81824797</v>
      </c>
      <c r="I14" s="553">
        <v>370701762.36932099</v>
      </c>
      <c r="J14" s="553">
        <v>13035169.15011799</v>
      </c>
      <c r="K14" s="553">
        <v>22945889.298808992</v>
      </c>
      <c r="L14" s="553">
        <v>0</v>
      </c>
      <c r="M14" s="553">
        <v>3687803.81704963</v>
      </c>
      <c r="N14" s="553">
        <v>337240.18951285584</v>
      </c>
      <c r="O14" s="553">
        <v>28841.583707357389</v>
      </c>
      <c r="P14" s="553">
        <v>3321722.0438294169</v>
      </c>
      <c r="Q14" s="553">
        <v>0</v>
      </c>
      <c r="R14" s="553">
        <v>4972</v>
      </c>
      <c r="S14" s="554">
        <v>0.11627840836073815</v>
      </c>
      <c r="T14" s="554">
        <v>0.12961800000000001</v>
      </c>
      <c r="U14" s="554">
        <v>0.105894</v>
      </c>
      <c r="V14" s="888">
        <v>106.91301199999999</v>
      </c>
    </row>
    <row r="15" spans="1:22">
      <c r="A15" s="889">
        <v>7.2</v>
      </c>
      <c r="B15" s="387" t="s">
        <v>511</v>
      </c>
      <c r="C15" s="553">
        <v>102573573.490191</v>
      </c>
      <c r="D15" s="553">
        <v>96847534.113096997</v>
      </c>
      <c r="E15" s="553">
        <v>2665595.231079</v>
      </c>
      <c r="F15" s="553">
        <v>3060444.1460150001</v>
      </c>
      <c r="G15" s="553">
        <v>0</v>
      </c>
      <c r="H15" s="553">
        <v>103650917.82609099</v>
      </c>
      <c r="I15" s="553">
        <v>97667557.623696998</v>
      </c>
      <c r="J15" s="553">
        <v>2687800.4633790003</v>
      </c>
      <c r="K15" s="553">
        <v>3295559.7390149999</v>
      </c>
      <c r="L15" s="553">
        <v>0</v>
      </c>
      <c r="M15" s="553">
        <v>642532.01139982429</v>
      </c>
      <c r="N15" s="553">
        <v>92350.19011638932</v>
      </c>
      <c r="O15" s="553">
        <v>4538.7515833708148</v>
      </c>
      <c r="P15" s="553">
        <v>545643.06970006414</v>
      </c>
      <c r="Q15" s="553">
        <v>0</v>
      </c>
      <c r="R15" s="553">
        <v>1280</v>
      </c>
      <c r="S15" s="554">
        <v>0.12877984533729853</v>
      </c>
      <c r="T15" s="554">
        <v>0.14635899999999999</v>
      </c>
      <c r="U15" s="554">
        <v>0.117977</v>
      </c>
      <c r="V15" s="888">
        <v>109.47928</v>
      </c>
    </row>
    <row r="16" spans="1:22">
      <c r="A16" s="889">
        <v>7.3</v>
      </c>
      <c r="B16" s="387" t="s">
        <v>508</v>
      </c>
      <c r="C16" s="553">
        <v>30111321.865899</v>
      </c>
      <c r="D16" s="553">
        <v>29397257.232521001</v>
      </c>
      <c r="E16" s="553">
        <v>473326.08000000002</v>
      </c>
      <c r="F16" s="553">
        <v>240738.55337800001</v>
      </c>
      <c r="G16" s="553">
        <v>0</v>
      </c>
      <c r="H16" s="553">
        <v>30340738.601198982</v>
      </c>
      <c r="I16" s="553">
        <v>29590373.010220982</v>
      </c>
      <c r="J16" s="553">
        <v>472240.25270000001</v>
      </c>
      <c r="K16" s="553">
        <v>278125.33827800001</v>
      </c>
      <c r="L16" s="553">
        <v>0</v>
      </c>
      <c r="M16" s="553">
        <v>75532.205749099434</v>
      </c>
      <c r="N16" s="553">
        <v>26465.243709009352</v>
      </c>
      <c r="O16" s="553">
        <v>868.52211561016475</v>
      </c>
      <c r="P16" s="553">
        <v>48198.439924479921</v>
      </c>
      <c r="Q16" s="553">
        <v>0</v>
      </c>
      <c r="R16" s="553">
        <v>544</v>
      </c>
      <c r="S16" s="554">
        <v>0.12057440247535905</v>
      </c>
      <c r="T16" s="554">
        <v>0.14055200000000001</v>
      </c>
      <c r="U16" s="554">
        <v>0.112164</v>
      </c>
      <c r="V16" s="888">
        <v>113.658333</v>
      </c>
    </row>
    <row r="17" spans="1:22">
      <c r="A17" s="887">
        <v>8</v>
      </c>
      <c r="B17" s="389" t="s">
        <v>507</v>
      </c>
      <c r="C17" s="553">
        <v>0</v>
      </c>
      <c r="D17" s="553">
        <v>0</v>
      </c>
      <c r="E17" s="553">
        <v>0</v>
      </c>
      <c r="F17" s="553">
        <v>0</v>
      </c>
      <c r="G17" s="553">
        <v>0</v>
      </c>
      <c r="H17" s="553">
        <v>0</v>
      </c>
      <c r="I17" s="553">
        <v>0</v>
      </c>
      <c r="J17" s="553">
        <v>0</v>
      </c>
      <c r="K17" s="553">
        <v>0</v>
      </c>
      <c r="L17" s="553">
        <v>0</v>
      </c>
      <c r="M17" s="553">
        <v>0</v>
      </c>
      <c r="N17" s="553">
        <v>0</v>
      </c>
      <c r="O17" s="553">
        <v>0</v>
      </c>
      <c r="P17" s="553">
        <v>0</v>
      </c>
      <c r="Q17" s="553">
        <v>0</v>
      </c>
      <c r="R17" s="553">
        <v>0</v>
      </c>
      <c r="S17" s="554">
        <v>0</v>
      </c>
      <c r="T17" s="554">
        <v>0</v>
      </c>
      <c r="U17" s="554">
        <v>0</v>
      </c>
      <c r="V17" s="888">
        <v>0</v>
      </c>
    </row>
    <row r="18" spans="1:22">
      <c r="A18" s="890">
        <v>9</v>
      </c>
      <c r="B18" s="388" t="s">
        <v>499</v>
      </c>
      <c r="C18" s="555">
        <v>0</v>
      </c>
      <c r="D18" s="555">
        <v>0</v>
      </c>
      <c r="E18" s="555">
        <v>0</v>
      </c>
      <c r="F18" s="555">
        <v>0</v>
      </c>
      <c r="G18" s="555">
        <v>0</v>
      </c>
      <c r="H18" s="555">
        <v>0</v>
      </c>
      <c r="I18" s="555">
        <v>0</v>
      </c>
      <c r="J18" s="555">
        <v>0</v>
      </c>
      <c r="K18" s="555">
        <v>0</v>
      </c>
      <c r="L18" s="555">
        <v>0</v>
      </c>
      <c r="M18" s="555">
        <v>0</v>
      </c>
      <c r="N18" s="555">
        <v>0</v>
      </c>
      <c r="O18" s="555">
        <v>0</v>
      </c>
      <c r="P18" s="555">
        <v>0</v>
      </c>
      <c r="Q18" s="555">
        <v>0</v>
      </c>
      <c r="R18" s="555">
        <v>0</v>
      </c>
      <c r="S18" s="556">
        <v>0</v>
      </c>
      <c r="T18" s="556">
        <v>0</v>
      </c>
      <c r="U18" s="556">
        <v>0</v>
      </c>
      <c r="V18" s="891">
        <v>0</v>
      </c>
    </row>
    <row r="19" spans="1:22">
      <c r="A19" s="887">
        <v>10</v>
      </c>
      <c r="B19" s="892" t="s">
        <v>510</v>
      </c>
      <c r="C19" s="553">
        <v>936464165.91315413</v>
      </c>
      <c r="D19" s="553">
        <v>867618372.68050408</v>
      </c>
      <c r="E19" s="553">
        <v>27630440.162103001</v>
      </c>
      <c r="F19" s="553">
        <v>41215353.070547</v>
      </c>
      <c r="G19" s="553">
        <v>0</v>
      </c>
      <c r="H19" s="553">
        <v>945715518.0643208</v>
      </c>
      <c r="I19" s="553">
        <v>873751661.02727091</v>
      </c>
      <c r="J19" s="553">
        <v>27941435.62050299</v>
      </c>
      <c r="K19" s="553">
        <v>44022421.416546986</v>
      </c>
      <c r="L19" s="553">
        <v>0</v>
      </c>
      <c r="M19" s="553">
        <v>14171860.571428519</v>
      </c>
      <c r="N19" s="553">
        <v>3458368.6425235225</v>
      </c>
      <c r="O19" s="553">
        <v>231050.38002149557</v>
      </c>
      <c r="P19" s="553">
        <v>10482441.548883501</v>
      </c>
      <c r="Q19" s="553">
        <v>0</v>
      </c>
      <c r="R19" s="553">
        <v>32162</v>
      </c>
      <c r="S19" s="554">
        <v>0.13041014665880565</v>
      </c>
      <c r="T19" s="554">
        <v>0.14548009041347035</v>
      </c>
      <c r="U19" s="554">
        <v>0.114523</v>
      </c>
      <c r="V19" s="888">
        <v>81.91292</v>
      </c>
    </row>
    <row r="20" spans="1:22" ht="26.25" thickBot="1">
      <c r="A20" s="893">
        <v>10.1</v>
      </c>
      <c r="B20" s="894" t="s">
        <v>514</v>
      </c>
      <c r="C20" s="876">
        <v>0</v>
      </c>
      <c r="D20" s="876">
        <v>0</v>
      </c>
      <c r="E20" s="876">
        <v>0</v>
      </c>
      <c r="F20" s="876">
        <v>0</v>
      </c>
      <c r="G20" s="876">
        <v>0</v>
      </c>
      <c r="H20" s="876">
        <v>0</v>
      </c>
      <c r="I20" s="876">
        <v>0</v>
      </c>
      <c r="J20" s="876">
        <v>0</v>
      </c>
      <c r="K20" s="876">
        <v>0</v>
      </c>
      <c r="L20" s="876">
        <v>0</v>
      </c>
      <c r="M20" s="876">
        <v>0</v>
      </c>
      <c r="N20" s="876">
        <v>0</v>
      </c>
      <c r="O20" s="876">
        <v>0</v>
      </c>
      <c r="P20" s="876">
        <v>0</v>
      </c>
      <c r="Q20" s="876">
        <v>0</v>
      </c>
      <c r="R20" s="876">
        <v>0</v>
      </c>
      <c r="S20" s="895">
        <v>0</v>
      </c>
      <c r="T20" s="895">
        <v>0</v>
      </c>
      <c r="U20" s="895">
        <v>0</v>
      </c>
      <c r="V20" s="89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9" zoomScale="80" zoomScaleNormal="80" workbookViewId="0">
      <selection activeCell="I18" sqref="I18"/>
    </sheetView>
  </sheetViews>
  <sheetFormatPr defaultRowHeight="15"/>
  <cols>
    <col min="2" max="2" width="66.5703125" customWidth="1"/>
    <col min="3" max="8" width="17.85546875" customWidth="1"/>
  </cols>
  <sheetData>
    <row r="1" spans="1:8" s="9" customFormat="1" ht="14.25">
      <c r="A1" s="6" t="s">
        <v>30</v>
      </c>
      <c r="B1" s="7" t="str">
        <f>'Info '!C2</f>
        <v>JSC Basisbank</v>
      </c>
      <c r="C1" s="7"/>
      <c r="D1" s="8"/>
      <c r="E1" s="8"/>
      <c r="F1" s="8"/>
      <c r="G1" s="8"/>
    </row>
    <row r="2" spans="1:8" s="9" customFormat="1" ht="14.25">
      <c r="A2" s="6" t="s">
        <v>31</v>
      </c>
      <c r="B2" s="460">
        <f>'1. key ratios '!B2</f>
        <v>46022</v>
      </c>
      <c r="C2" s="7"/>
      <c r="D2" s="8"/>
      <c r="E2" s="8"/>
      <c r="F2" s="8"/>
      <c r="G2" s="8"/>
    </row>
    <row r="3" spans="1:8" ht="15.75" thickBot="1"/>
    <row r="4" spans="1:8">
      <c r="A4" s="684" t="s">
        <v>6</v>
      </c>
      <c r="B4" s="685" t="s">
        <v>585</v>
      </c>
      <c r="C4" s="563" t="s">
        <v>522</v>
      </c>
      <c r="D4" s="563"/>
      <c r="E4" s="563"/>
      <c r="F4" s="563" t="s">
        <v>523</v>
      </c>
      <c r="G4" s="563"/>
      <c r="H4" s="564"/>
    </row>
    <row r="5" spans="1:8" ht="15.6" customHeight="1">
      <c r="A5" s="686"/>
      <c r="B5" s="565"/>
      <c r="C5" s="687" t="s">
        <v>32</v>
      </c>
      <c r="D5" s="687" t="s">
        <v>33</v>
      </c>
      <c r="E5" s="687" t="s">
        <v>34</v>
      </c>
      <c r="F5" s="687" t="s">
        <v>32</v>
      </c>
      <c r="G5" s="687" t="s">
        <v>33</v>
      </c>
      <c r="H5" s="688" t="s">
        <v>34</v>
      </c>
    </row>
    <row r="6" spans="1:8">
      <c r="A6" s="689">
        <v>1</v>
      </c>
      <c r="B6" s="673" t="s">
        <v>586</v>
      </c>
      <c r="C6" s="674">
        <f>SUM(C7:C12)</f>
        <v>257015922.08000004</v>
      </c>
      <c r="D6" s="674">
        <f>SUM(D7:D12)</f>
        <v>156304372.66</v>
      </c>
      <c r="E6" s="675">
        <f>C6+D6</f>
        <v>413320294.74000001</v>
      </c>
      <c r="F6" s="674">
        <v>223455353.28999999</v>
      </c>
      <c r="G6" s="674">
        <v>129803922.67</v>
      </c>
      <c r="H6" s="690">
        <f>F6+G6</f>
        <v>353259275.95999998</v>
      </c>
    </row>
    <row r="7" spans="1:8">
      <c r="A7" s="689">
        <v>1.1000000000000001</v>
      </c>
      <c r="B7" s="676" t="s">
        <v>529</v>
      </c>
      <c r="C7" s="674">
        <v>0</v>
      </c>
      <c r="D7" s="674">
        <v>0</v>
      </c>
      <c r="E7" s="675">
        <f t="shared" ref="E7:E45" si="0">C7+D7</f>
        <v>0</v>
      </c>
      <c r="F7" s="674">
        <v>0</v>
      </c>
      <c r="G7" s="674">
        <v>0</v>
      </c>
      <c r="H7" s="690">
        <f t="shared" ref="H7:H45" si="1">F7+G7</f>
        <v>0</v>
      </c>
    </row>
    <row r="8" spans="1:8">
      <c r="A8" s="689">
        <v>1.2</v>
      </c>
      <c r="B8" s="676" t="s">
        <v>531</v>
      </c>
      <c r="C8" s="674">
        <v>0</v>
      </c>
      <c r="D8" s="674">
        <v>1054922.54</v>
      </c>
      <c r="E8" s="675">
        <f t="shared" si="0"/>
        <v>1054922.54</v>
      </c>
      <c r="F8" s="674">
        <v>0</v>
      </c>
      <c r="G8" s="674">
        <v>0</v>
      </c>
      <c r="H8" s="690">
        <f t="shared" si="1"/>
        <v>0</v>
      </c>
    </row>
    <row r="9" spans="1:8" ht="21.6" customHeight="1">
      <c r="A9" s="689">
        <v>1.3</v>
      </c>
      <c r="B9" s="676" t="s">
        <v>587</v>
      </c>
      <c r="C9" s="674"/>
      <c r="D9" s="674"/>
      <c r="E9" s="675">
        <f t="shared" si="0"/>
        <v>0</v>
      </c>
      <c r="F9" s="674">
        <v>0</v>
      </c>
      <c r="G9" s="674">
        <v>0</v>
      </c>
      <c r="H9" s="690">
        <f t="shared" si="1"/>
        <v>0</v>
      </c>
    </row>
    <row r="10" spans="1:8">
      <c r="A10" s="689">
        <v>1.4</v>
      </c>
      <c r="B10" s="676" t="s">
        <v>533</v>
      </c>
      <c r="C10" s="674">
        <v>18627074.559999999</v>
      </c>
      <c r="D10" s="674">
        <v>0</v>
      </c>
      <c r="E10" s="675">
        <f t="shared" si="0"/>
        <v>18627074.559999999</v>
      </c>
      <c r="F10" s="674">
        <v>20239387.199999999</v>
      </c>
      <c r="G10" s="674">
        <v>0</v>
      </c>
      <c r="H10" s="690">
        <f t="shared" si="1"/>
        <v>20239387.199999999</v>
      </c>
    </row>
    <row r="11" spans="1:8">
      <c r="A11" s="689">
        <v>1.5</v>
      </c>
      <c r="B11" s="676" t="s">
        <v>537</v>
      </c>
      <c r="C11" s="674">
        <v>233965700.89000005</v>
      </c>
      <c r="D11" s="674">
        <v>151752489.44</v>
      </c>
      <c r="E11" s="675">
        <f t="shared" si="0"/>
        <v>385718190.33000004</v>
      </c>
      <c r="F11" s="674">
        <v>203215966.09</v>
      </c>
      <c r="G11" s="674">
        <v>129803922.67</v>
      </c>
      <c r="H11" s="690">
        <f t="shared" si="1"/>
        <v>333019888.75999999</v>
      </c>
    </row>
    <row r="12" spans="1:8">
      <c r="A12" s="689">
        <v>1.6</v>
      </c>
      <c r="B12" s="676" t="s">
        <v>419</v>
      </c>
      <c r="C12" s="674">
        <v>4423146.63</v>
      </c>
      <c r="D12" s="674">
        <v>3496960.68</v>
      </c>
      <c r="E12" s="675">
        <f t="shared" si="0"/>
        <v>7920107.3100000005</v>
      </c>
      <c r="F12" s="674"/>
      <c r="G12" s="674"/>
      <c r="H12" s="690">
        <f t="shared" si="1"/>
        <v>0</v>
      </c>
    </row>
    <row r="13" spans="1:8">
      <c r="A13" s="689">
        <v>2</v>
      </c>
      <c r="B13" s="673" t="s">
        <v>588</v>
      </c>
      <c r="C13" s="674">
        <f>SUM(C14:C17)</f>
        <v>-147136775.30000001</v>
      </c>
      <c r="D13" s="674">
        <f>SUM(D14:D17)</f>
        <v>-84483015.979999989</v>
      </c>
      <c r="E13" s="675">
        <f t="shared" si="0"/>
        <v>-231619791.28</v>
      </c>
      <c r="F13" s="674">
        <v>-126318541.57000001</v>
      </c>
      <c r="G13" s="674">
        <v>-71274940.389999986</v>
      </c>
      <c r="H13" s="690">
        <f t="shared" si="1"/>
        <v>-197593481.95999998</v>
      </c>
    </row>
    <row r="14" spans="1:8">
      <c r="A14" s="689">
        <v>2.1</v>
      </c>
      <c r="B14" s="676" t="s">
        <v>589</v>
      </c>
      <c r="C14" s="674">
        <v>0</v>
      </c>
      <c r="D14" s="674">
        <v>0</v>
      </c>
      <c r="E14" s="675">
        <f t="shared" si="0"/>
        <v>0</v>
      </c>
      <c r="F14" s="674">
        <v>0</v>
      </c>
      <c r="G14" s="674">
        <v>0</v>
      </c>
      <c r="H14" s="690">
        <f t="shared" si="1"/>
        <v>0</v>
      </c>
    </row>
    <row r="15" spans="1:8" ht="24.6" customHeight="1">
      <c r="A15" s="689">
        <v>2.2000000000000002</v>
      </c>
      <c r="B15" s="676" t="s">
        <v>590</v>
      </c>
      <c r="C15" s="674">
        <v>-2147699.16</v>
      </c>
      <c r="D15" s="674">
        <v>0</v>
      </c>
      <c r="E15" s="675">
        <f t="shared" si="0"/>
        <v>-2147699.16</v>
      </c>
      <c r="F15" s="674">
        <v>0</v>
      </c>
      <c r="G15" s="674">
        <v>0</v>
      </c>
      <c r="H15" s="690">
        <f t="shared" si="1"/>
        <v>0</v>
      </c>
    </row>
    <row r="16" spans="1:8" ht="20.45" customHeight="1">
      <c r="A16" s="689">
        <v>2.2999999999999998</v>
      </c>
      <c r="B16" s="676" t="s">
        <v>591</v>
      </c>
      <c r="C16" s="674">
        <v>-144989076.14000002</v>
      </c>
      <c r="D16" s="674">
        <v>-84483015.979999989</v>
      </c>
      <c r="E16" s="675">
        <f t="shared" si="0"/>
        <v>-229472092.12</v>
      </c>
      <c r="F16" s="674">
        <v>-126318541.57000001</v>
      </c>
      <c r="G16" s="674">
        <v>-71274940.389999986</v>
      </c>
      <c r="H16" s="690">
        <f t="shared" si="1"/>
        <v>-197593481.95999998</v>
      </c>
    </row>
    <row r="17" spans="1:8">
      <c r="A17" s="689">
        <v>2.4</v>
      </c>
      <c r="B17" s="676" t="s">
        <v>592</v>
      </c>
      <c r="C17" s="674"/>
      <c r="D17" s="674"/>
      <c r="E17" s="675">
        <f t="shared" si="0"/>
        <v>0</v>
      </c>
      <c r="F17" s="674"/>
      <c r="G17" s="674"/>
      <c r="H17" s="690">
        <f t="shared" si="1"/>
        <v>0</v>
      </c>
    </row>
    <row r="18" spans="1:8">
      <c r="A18" s="689">
        <v>3</v>
      </c>
      <c r="B18" s="673" t="s">
        <v>593</v>
      </c>
      <c r="C18" s="674"/>
      <c r="D18" s="674"/>
      <c r="E18" s="675">
        <f t="shared" si="0"/>
        <v>0</v>
      </c>
      <c r="F18" s="674"/>
      <c r="G18" s="674"/>
      <c r="H18" s="690">
        <f t="shared" si="1"/>
        <v>0</v>
      </c>
    </row>
    <row r="19" spans="1:8">
      <c r="A19" s="689">
        <v>4</v>
      </c>
      <c r="B19" s="673" t="s">
        <v>594</v>
      </c>
      <c r="C19" s="674">
        <v>19540933.77</v>
      </c>
      <c r="D19" s="674">
        <v>8664285.5800000001</v>
      </c>
      <c r="E19" s="675">
        <f t="shared" si="0"/>
        <v>28205219.350000001</v>
      </c>
      <c r="F19" s="674">
        <v>17491838.530000001</v>
      </c>
      <c r="G19" s="674">
        <v>7027437.1399999997</v>
      </c>
      <c r="H19" s="690">
        <f t="shared" si="1"/>
        <v>24519275.670000002</v>
      </c>
    </row>
    <row r="20" spans="1:8">
      <c r="A20" s="689">
        <v>5</v>
      </c>
      <c r="B20" s="673" t="s">
        <v>595</v>
      </c>
      <c r="C20" s="674">
        <v>-2229674.35</v>
      </c>
      <c r="D20" s="674">
        <v>-6628100.9000000004</v>
      </c>
      <c r="E20" s="675">
        <f t="shared" si="0"/>
        <v>-8857775.25</v>
      </c>
      <c r="F20" s="674">
        <v>-2136207.56</v>
      </c>
      <c r="G20" s="674">
        <v>-4929340.1100000003</v>
      </c>
      <c r="H20" s="690">
        <f t="shared" si="1"/>
        <v>-7065547.6699999999</v>
      </c>
    </row>
    <row r="21" spans="1:8" ht="24" customHeight="1">
      <c r="A21" s="689">
        <v>6</v>
      </c>
      <c r="B21" s="673" t="s">
        <v>596</v>
      </c>
      <c r="C21" s="674">
        <v>3924.81</v>
      </c>
      <c r="D21" s="674">
        <v>2212.9</v>
      </c>
      <c r="E21" s="675">
        <f t="shared" si="0"/>
        <v>6137.71</v>
      </c>
      <c r="F21" s="674">
        <v>744868.89</v>
      </c>
      <c r="G21" s="674">
        <v>6581.4000000000005</v>
      </c>
      <c r="H21" s="690">
        <f t="shared" si="1"/>
        <v>751450.29</v>
      </c>
    </row>
    <row r="22" spans="1:8" ht="18.600000000000001" customHeight="1">
      <c r="A22" s="689">
        <v>7</v>
      </c>
      <c r="B22" s="673" t="s">
        <v>597</v>
      </c>
      <c r="C22" s="674">
        <v>64383.839999999997</v>
      </c>
      <c r="D22" s="674">
        <v>0</v>
      </c>
      <c r="E22" s="675">
        <f t="shared" si="0"/>
        <v>64383.839999999997</v>
      </c>
      <c r="F22" s="674">
        <v>-1240784.1399999999</v>
      </c>
      <c r="G22" s="674">
        <v>0</v>
      </c>
      <c r="H22" s="690">
        <f t="shared" si="1"/>
        <v>-1240784.1399999999</v>
      </c>
    </row>
    <row r="23" spans="1:8" ht="25.5" customHeight="1">
      <c r="A23" s="689">
        <v>8</v>
      </c>
      <c r="B23" s="677" t="s">
        <v>598</v>
      </c>
      <c r="C23" s="674"/>
      <c r="D23" s="674"/>
      <c r="E23" s="675">
        <f t="shared" si="0"/>
        <v>0</v>
      </c>
      <c r="F23" s="674"/>
      <c r="G23" s="674"/>
      <c r="H23" s="690">
        <f t="shared" si="1"/>
        <v>0</v>
      </c>
    </row>
    <row r="24" spans="1:8" ht="34.5" customHeight="1">
      <c r="A24" s="689">
        <v>9</v>
      </c>
      <c r="B24" s="677" t="s">
        <v>599</v>
      </c>
      <c r="C24" s="674">
        <v>0</v>
      </c>
      <c r="D24" s="674">
        <v>0</v>
      </c>
      <c r="E24" s="675">
        <f t="shared" si="0"/>
        <v>0</v>
      </c>
      <c r="F24" s="674"/>
      <c r="G24" s="674"/>
      <c r="H24" s="690">
        <f t="shared" si="1"/>
        <v>0</v>
      </c>
    </row>
    <row r="25" spans="1:8">
      <c r="A25" s="689">
        <v>10</v>
      </c>
      <c r="B25" s="673" t="s">
        <v>600</v>
      </c>
      <c r="C25" s="674">
        <v>18855252.650000002</v>
      </c>
      <c r="D25" s="674">
        <v>0</v>
      </c>
      <c r="E25" s="675">
        <f t="shared" si="0"/>
        <v>18855252.650000002</v>
      </c>
      <c r="F25" s="674">
        <v>17365646.849999998</v>
      </c>
      <c r="G25" s="674">
        <v>0</v>
      </c>
      <c r="H25" s="690">
        <f t="shared" si="1"/>
        <v>17365646.849999998</v>
      </c>
    </row>
    <row r="26" spans="1:8">
      <c r="A26" s="689">
        <v>11</v>
      </c>
      <c r="B26" s="678" t="s">
        <v>601</v>
      </c>
      <c r="C26" s="674">
        <v>1489680.4</v>
      </c>
      <c r="D26" s="674">
        <v>0</v>
      </c>
      <c r="E26" s="675">
        <f t="shared" si="0"/>
        <v>1489680.4</v>
      </c>
      <c r="F26" s="674">
        <v>412550.91</v>
      </c>
      <c r="G26" s="674">
        <v>0</v>
      </c>
      <c r="H26" s="690">
        <f t="shared" si="1"/>
        <v>412550.91</v>
      </c>
    </row>
    <row r="27" spans="1:8">
      <c r="A27" s="689">
        <v>12</v>
      </c>
      <c r="B27" s="673" t="s">
        <v>602</v>
      </c>
      <c r="C27" s="674">
        <v>477928.65</v>
      </c>
      <c r="D27" s="674">
        <v>839161.72</v>
      </c>
      <c r="E27" s="675">
        <f t="shared" si="0"/>
        <v>1317090.3700000001</v>
      </c>
      <c r="F27" s="674">
        <v>379624.02</v>
      </c>
      <c r="G27" s="674">
        <v>580145.21</v>
      </c>
      <c r="H27" s="690">
        <f t="shared" si="1"/>
        <v>959769.23</v>
      </c>
    </row>
    <row r="28" spans="1:8">
      <c r="A28" s="689">
        <v>13</v>
      </c>
      <c r="B28" s="673" t="s">
        <v>603</v>
      </c>
      <c r="C28" s="674">
        <v>-4289302.4700000007</v>
      </c>
      <c r="D28" s="674">
        <v>-59349.82</v>
      </c>
      <c r="E28" s="675">
        <f t="shared" si="0"/>
        <v>-4348652.290000001</v>
      </c>
      <c r="F28" s="674">
        <v>-18785515.82</v>
      </c>
      <c r="G28" s="674">
        <v>-245811</v>
      </c>
      <c r="H28" s="690">
        <f t="shared" si="1"/>
        <v>-19031326.82</v>
      </c>
    </row>
    <row r="29" spans="1:8">
      <c r="A29" s="689">
        <v>14</v>
      </c>
      <c r="B29" s="673" t="s">
        <v>604</v>
      </c>
      <c r="C29" s="674">
        <f>SUM(C30:C31)</f>
        <v>-77498348.359999985</v>
      </c>
      <c r="D29" s="674">
        <f>SUM(D30:D31)</f>
        <v>-1080560.1099999999</v>
      </c>
      <c r="E29" s="675">
        <f t="shared" si="0"/>
        <v>-78578908.469999984</v>
      </c>
      <c r="F29" s="674">
        <v>-63257112.352476098</v>
      </c>
      <c r="G29" s="674">
        <v>-1036455.4099999999</v>
      </c>
      <c r="H29" s="690">
        <f t="shared" si="1"/>
        <v>-64293567.762476094</v>
      </c>
    </row>
    <row r="30" spans="1:8">
      <c r="A30" s="689">
        <v>14.1</v>
      </c>
      <c r="B30" s="679" t="s">
        <v>605</v>
      </c>
      <c r="C30" s="674">
        <v>-57616001.739999995</v>
      </c>
      <c r="D30" s="674">
        <v>0</v>
      </c>
      <c r="E30" s="675">
        <f t="shared" si="0"/>
        <v>-57616001.739999995</v>
      </c>
      <c r="F30" s="674">
        <v>-53155499.642476097</v>
      </c>
      <c r="G30" s="674">
        <v>0</v>
      </c>
      <c r="H30" s="690">
        <f t="shared" si="1"/>
        <v>-53155499.642476097</v>
      </c>
    </row>
    <row r="31" spans="1:8">
      <c r="A31" s="689">
        <v>14.2</v>
      </c>
      <c r="B31" s="679" t="s">
        <v>606</v>
      </c>
      <c r="C31" s="674">
        <v>-19882346.619999997</v>
      </c>
      <c r="D31" s="674">
        <v>-1080560.1099999999</v>
      </c>
      <c r="E31" s="675">
        <f t="shared" si="0"/>
        <v>-20962906.729999997</v>
      </c>
      <c r="F31" s="674">
        <v>-10101612.709999999</v>
      </c>
      <c r="G31" s="674">
        <v>-1036455.4099999999</v>
      </c>
      <c r="H31" s="690">
        <f t="shared" si="1"/>
        <v>-11138068.119999999</v>
      </c>
    </row>
    <row r="32" spans="1:8">
      <c r="A32" s="689">
        <v>15</v>
      </c>
      <c r="B32" s="673" t="s">
        <v>607</v>
      </c>
      <c r="C32" s="674">
        <v>-10720123.949999999</v>
      </c>
      <c r="D32" s="674">
        <v>0</v>
      </c>
      <c r="E32" s="675">
        <f t="shared" si="0"/>
        <v>-10720123.949999999</v>
      </c>
      <c r="F32" s="674">
        <v>-10869621.59</v>
      </c>
      <c r="G32" s="674">
        <v>0</v>
      </c>
      <c r="H32" s="690">
        <f t="shared" si="1"/>
        <v>-10869621.59</v>
      </c>
    </row>
    <row r="33" spans="1:8" ht="22.5" customHeight="1">
      <c r="A33" s="689">
        <v>16</v>
      </c>
      <c r="B33" s="680" t="s">
        <v>608</v>
      </c>
      <c r="C33" s="674"/>
      <c r="D33" s="674"/>
      <c r="E33" s="675">
        <f t="shared" si="0"/>
        <v>0</v>
      </c>
      <c r="F33" s="674"/>
      <c r="G33" s="674"/>
      <c r="H33" s="690">
        <f t="shared" si="1"/>
        <v>0</v>
      </c>
    </row>
    <row r="34" spans="1:8">
      <c r="A34" s="689">
        <v>17</v>
      </c>
      <c r="B34" s="673" t="s">
        <v>609</v>
      </c>
      <c r="C34" s="674">
        <f>SUM(C35:C36)</f>
        <v>-344922.56</v>
      </c>
      <c r="D34" s="674">
        <f>SUM(D35:D36)</f>
        <v>-623016.46000000008</v>
      </c>
      <c r="E34" s="675">
        <f t="shared" si="0"/>
        <v>-967939.02</v>
      </c>
      <c r="F34" s="674">
        <v>-189265.63999999998</v>
      </c>
      <c r="G34" s="674">
        <v>-225242.69</v>
      </c>
      <c r="H34" s="690">
        <f t="shared" si="1"/>
        <v>-414508.32999999996</v>
      </c>
    </row>
    <row r="35" spans="1:8">
      <c r="A35" s="689">
        <v>17.100000000000001</v>
      </c>
      <c r="B35" s="679" t="s">
        <v>610</v>
      </c>
      <c r="C35" s="674">
        <v>-344922.56</v>
      </c>
      <c r="D35" s="674">
        <v>-623016.46000000008</v>
      </c>
      <c r="E35" s="675">
        <f t="shared" si="0"/>
        <v>-967939.02</v>
      </c>
      <c r="F35" s="674">
        <v>-189265.63999999998</v>
      </c>
      <c r="G35" s="674">
        <v>-225242.69</v>
      </c>
      <c r="H35" s="690">
        <f t="shared" si="1"/>
        <v>-414508.32999999996</v>
      </c>
    </row>
    <row r="36" spans="1:8">
      <c r="A36" s="689">
        <v>17.2</v>
      </c>
      <c r="B36" s="679" t="s">
        <v>611</v>
      </c>
      <c r="C36" s="674">
        <v>0</v>
      </c>
      <c r="D36" s="674">
        <v>0</v>
      </c>
      <c r="E36" s="675">
        <f t="shared" si="0"/>
        <v>0</v>
      </c>
      <c r="F36" s="674">
        <v>0</v>
      </c>
      <c r="G36" s="674">
        <v>0</v>
      </c>
      <c r="H36" s="690">
        <f t="shared" si="1"/>
        <v>0</v>
      </c>
    </row>
    <row r="37" spans="1:8" ht="41.45" customHeight="1">
      <c r="A37" s="689">
        <v>18</v>
      </c>
      <c r="B37" s="681" t="s">
        <v>612</v>
      </c>
      <c r="C37" s="674">
        <f>SUM(C38:C39)</f>
        <v>-2001910.8600000003</v>
      </c>
      <c r="D37" s="674">
        <f>SUM(D38:D39)</f>
        <v>3468951.3400000003</v>
      </c>
      <c r="E37" s="675">
        <f t="shared" si="0"/>
        <v>1467040.48</v>
      </c>
      <c r="F37" s="674">
        <v>-7731403.2699999996</v>
      </c>
      <c r="G37" s="674">
        <v>725718.6900000181</v>
      </c>
      <c r="H37" s="690">
        <f t="shared" si="1"/>
        <v>-7005684.5799999814</v>
      </c>
    </row>
    <row r="38" spans="1:8">
      <c r="A38" s="689">
        <v>18.100000000000001</v>
      </c>
      <c r="B38" s="682" t="s">
        <v>613</v>
      </c>
      <c r="C38" s="674"/>
      <c r="D38" s="674"/>
      <c r="E38" s="675">
        <f t="shared" si="0"/>
        <v>0</v>
      </c>
      <c r="F38" s="674">
        <v>93428</v>
      </c>
      <c r="G38" s="674"/>
      <c r="H38" s="690">
        <f t="shared" si="1"/>
        <v>93428</v>
      </c>
    </row>
    <row r="39" spans="1:8">
      <c r="A39" s="689">
        <v>18.2</v>
      </c>
      <c r="B39" s="682" t="s">
        <v>614</v>
      </c>
      <c r="C39" s="674">
        <v>-2001910.8600000003</v>
      </c>
      <c r="D39" s="674">
        <v>3468951.3400000003</v>
      </c>
      <c r="E39" s="675">
        <f t="shared" si="0"/>
        <v>1467040.48</v>
      </c>
      <c r="F39" s="674">
        <v>-7824831.2699999996</v>
      </c>
      <c r="G39" s="674">
        <v>725718.6900000181</v>
      </c>
      <c r="H39" s="690">
        <f t="shared" si="1"/>
        <v>-7099112.5799999814</v>
      </c>
    </row>
    <row r="40" spans="1:8" ht="24.6" customHeight="1">
      <c r="A40" s="689">
        <v>19</v>
      </c>
      <c r="B40" s="681" t="s">
        <v>615</v>
      </c>
      <c r="C40" s="674"/>
      <c r="D40" s="674"/>
      <c r="E40" s="675">
        <f t="shared" si="0"/>
        <v>0</v>
      </c>
      <c r="F40" s="674"/>
      <c r="G40" s="674"/>
      <c r="H40" s="690">
        <f t="shared" si="1"/>
        <v>0</v>
      </c>
    </row>
    <row r="41" spans="1:8" ht="17.45" customHeight="1">
      <c r="A41" s="689">
        <v>20</v>
      </c>
      <c r="B41" s="681" t="s">
        <v>616</v>
      </c>
      <c r="C41" s="674">
        <v>-284381.13999999996</v>
      </c>
      <c r="D41" s="674">
        <v>0</v>
      </c>
      <c r="E41" s="675">
        <f t="shared" si="0"/>
        <v>-284381.13999999996</v>
      </c>
      <c r="F41" s="674">
        <v>58625.02</v>
      </c>
      <c r="G41" s="674">
        <v>0</v>
      </c>
      <c r="H41" s="690">
        <f t="shared" si="1"/>
        <v>58625.02</v>
      </c>
    </row>
    <row r="42" spans="1:8" ht="26.45" customHeight="1">
      <c r="A42" s="689">
        <v>21</v>
      </c>
      <c r="B42" s="681" t="s">
        <v>617</v>
      </c>
      <c r="C42" s="674"/>
      <c r="D42" s="674"/>
      <c r="E42" s="675">
        <f t="shared" si="0"/>
        <v>0</v>
      </c>
      <c r="F42" s="674"/>
      <c r="G42" s="674"/>
      <c r="H42" s="690">
        <f t="shared" si="1"/>
        <v>0</v>
      </c>
    </row>
    <row r="43" spans="1:8">
      <c r="A43" s="689">
        <v>22</v>
      </c>
      <c r="B43" s="683" t="s">
        <v>618</v>
      </c>
      <c r="C43" s="674">
        <f>SUM(C6,C13,C18,C19,C20,C21,C22,C23,C24,C25,C26,C27,C28,C29,C32,C33,C34,C37,C40,C41,C42)</f>
        <v>52942587.210000053</v>
      </c>
      <c r="D43" s="674">
        <f>SUM(D6,D13,D18,D19,D20,D21,D22,D23,D24,D25,D26,D27,D28,D29,D32,D33,D34,D37,D40,D41,D42)</f>
        <v>76404940.930000022</v>
      </c>
      <c r="E43" s="675">
        <f t="shared" si="0"/>
        <v>129347528.14000008</v>
      </c>
      <c r="F43" s="674">
        <v>29380055.567523882</v>
      </c>
      <c r="G43" s="674">
        <v>60432015.510000043</v>
      </c>
      <c r="H43" s="690">
        <f t="shared" si="1"/>
        <v>89812071.077523917</v>
      </c>
    </row>
    <row r="44" spans="1:8">
      <c r="A44" s="689">
        <v>23</v>
      </c>
      <c r="B44" s="683" t="s">
        <v>619</v>
      </c>
      <c r="C44" s="674">
        <v>-18836768.280000001</v>
      </c>
      <c r="D44" s="674">
        <v>0</v>
      </c>
      <c r="E44" s="675">
        <f t="shared" si="0"/>
        <v>-18836768.280000001</v>
      </c>
      <c r="F44" s="674">
        <v>11319676.77</v>
      </c>
      <c r="G44" s="674">
        <v>0</v>
      </c>
      <c r="H44" s="690">
        <f t="shared" si="1"/>
        <v>11319676.77</v>
      </c>
    </row>
    <row r="45" spans="1:8" ht="15.75" thickBot="1">
      <c r="A45" s="691">
        <v>24</v>
      </c>
      <c r="B45" s="692" t="s">
        <v>620</v>
      </c>
      <c r="C45" s="693">
        <f>C43+C44</f>
        <v>34105818.930000052</v>
      </c>
      <c r="D45" s="693">
        <f>D43+D44</f>
        <v>76404940.930000022</v>
      </c>
      <c r="E45" s="694">
        <f t="shared" si="0"/>
        <v>110510759.86000007</v>
      </c>
      <c r="F45" s="693">
        <v>18060378.797523882</v>
      </c>
      <c r="G45" s="693">
        <v>60432015.510000043</v>
      </c>
      <c r="H45" s="695">
        <f t="shared" si="1"/>
        <v>78492394.307523921</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L25" sqref="L25"/>
    </sheetView>
  </sheetViews>
  <sheetFormatPr defaultColWidth="8.85546875" defaultRowHeight="15"/>
  <cols>
    <col min="1" max="1" width="8.85546875" style="432"/>
    <col min="2" max="2" width="87.5703125" style="431" bestFit="1" customWidth="1"/>
    <col min="3" max="8" width="15.42578125" style="431" customWidth="1"/>
    <col min="9" max="16384" width="8.85546875" style="431"/>
  </cols>
  <sheetData>
    <row r="1" spans="1:8">
      <c r="A1" s="129" t="s">
        <v>30</v>
      </c>
      <c r="B1" s="430" t="str">
        <f>'Info '!C2</f>
        <v>JSC Basisbank</v>
      </c>
      <c r="C1" s="430"/>
    </row>
    <row r="2" spans="1:8">
      <c r="A2" s="129" t="s">
        <v>31</v>
      </c>
      <c r="B2" s="478">
        <f>'1. key ratios '!B2</f>
        <v>46022</v>
      </c>
      <c r="C2" s="430"/>
    </row>
    <row r="3" spans="1:8" ht="15.75" thickBot="1">
      <c r="A3" s="431"/>
    </row>
    <row r="4" spans="1:8">
      <c r="A4" s="696" t="s">
        <v>6</v>
      </c>
      <c r="B4" s="697" t="s">
        <v>94</v>
      </c>
      <c r="C4" s="566" t="s">
        <v>522</v>
      </c>
      <c r="D4" s="566"/>
      <c r="E4" s="566"/>
      <c r="F4" s="566" t="s">
        <v>523</v>
      </c>
      <c r="G4" s="566"/>
      <c r="H4" s="567"/>
    </row>
    <row r="5" spans="1:8">
      <c r="A5" s="698"/>
      <c r="B5" s="699"/>
      <c r="C5" s="687" t="s">
        <v>32</v>
      </c>
      <c r="D5" s="687" t="s">
        <v>33</v>
      </c>
      <c r="E5" s="687" t="s">
        <v>34</v>
      </c>
      <c r="F5" s="687" t="s">
        <v>32</v>
      </c>
      <c r="G5" s="687" t="s">
        <v>33</v>
      </c>
      <c r="H5" s="688" t="s">
        <v>34</v>
      </c>
    </row>
    <row r="6" spans="1:8">
      <c r="A6" s="700">
        <v>1</v>
      </c>
      <c r="B6" s="701" t="s">
        <v>621</v>
      </c>
      <c r="C6" s="702">
        <v>93372000</v>
      </c>
      <c r="D6" s="702">
        <v>67249048.769999996</v>
      </c>
      <c r="E6" s="703">
        <f t="shared" ref="E6:E43" si="0">C6+D6</f>
        <v>160621048.76999998</v>
      </c>
      <c r="F6" s="702">
        <v>77402400</v>
      </c>
      <c r="G6" s="702">
        <v>68382706.219999999</v>
      </c>
      <c r="H6" s="704">
        <f t="shared" ref="H6:H43" si="1">F6+G6</f>
        <v>145785106.22</v>
      </c>
    </row>
    <row r="7" spans="1:8">
      <c r="A7" s="700">
        <v>2</v>
      </c>
      <c r="B7" s="701" t="s">
        <v>183</v>
      </c>
      <c r="C7" s="702">
        <v>0</v>
      </c>
      <c r="D7" s="702">
        <v>115518718.72000001</v>
      </c>
      <c r="E7" s="703">
        <f t="shared" si="0"/>
        <v>115518718.72000001</v>
      </c>
      <c r="F7" s="702">
        <v>0</v>
      </c>
      <c r="G7" s="702">
        <v>66412017</v>
      </c>
      <c r="H7" s="704">
        <f t="shared" si="1"/>
        <v>66412017</v>
      </c>
    </row>
    <row r="8" spans="1:8">
      <c r="A8" s="700">
        <v>3</v>
      </c>
      <c r="B8" s="701" t="s">
        <v>193</v>
      </c>
      <c r="C8" s="702">
        <f>C9+C10</f>
        <v>131266919.27000001</v>
      </c>
      <c r="D8" s="702">
        <f>D9+D10</f>
        <v>3477951859.8499999</v>
      </c>
      <c r="E8" s="703">
        <f t="shared" si="0"/>
        <v>3609218779.1199999</v>
      </c>
      <c r="F8" s="702">
        <f>F9+F10</f>
        <v>66317056.82</v>
      </c>
      <c r="G8" s="702">
        <f>G9+G10</f>
        <v>3045703459.52</v>
      </c>
      <c r="H8" s="704">
        <f t="shared" si="1"/>
        <v>3112020516.3400002</v>
      </c>
    </row>
    <row r="9" spans="1:8">
      <c r="A9" s="700">
        <v>3.1</v>
      </c>
      <c r="B9" s="705" t="s">
        <v>184</v>
      </c>
      <c r="C9" s="702">
        <v>88518473.920000002</v>
      </c>
      <c r="D9" s="702">
        <v>3472561659.8499999</v>
      </c>
      <c r="E9" s="703">
        <f t="shared" si="0"/>
        <v>3561080133.77</v>
      </c>
      <c r="F9" s="702">
        <v>56251851.829999998</v>
      </c>
      <c r="G9" s="702">
        <v>3028840471.0500002</v>
      </c>
      <c r="H9" s="704">
        <f t="shared" si="1"/>
        <v>3085092322.8800001</v>
      </c>
    </row>
    <row r="10" spans="1:8">
      <c r="A10" s="700">
        <v>3.2</v>
      </c>
      <c r="B10" s="705" t="s">
        <v>180</v>
      </c>
      <c r="C10" s="702">
        <v>42748445.350000001</v>
      </c>
      <c r="D10" s="702">
        <v>5390200</v>
      </c>
      <c r="E10" s="703">
        <f t="shared" si="0"/>
        <v>48138645.350000001</v>
      </c>
      <c r="F10" s="702">
        <v>10065204.99</v>
      </c>
      <c r="G10" s="702">
        <v>16862988.469999999</v>
      </c>
      <c r="H10" s="704">
        <f t="shared" si="1"/>
        <v>26928193.460000001</v>
      </c>
    </row>
    <row r="11" spans="1:8">
      <c r="A11" s="700">
        <v>4</v>
      </c>
      <c r="B11" s="701" t="s">
        <v>182</v>
      </c>
      <c r="C11" s="702">
        <f>C12+C13</f>
        <v>116715000</v>
      </c>
      <c r="D11" s="702">
        <f>D12+D13</f>
        <v>0</v>
      </c>
      <c r="E11" s="703">
        <f t="shared" si="0"/>
        <v>116715000</v>
      </c>
      <c r="F11" s="702">
        <f>F12+F13</f>
        <v>329088000</v>
      </c>
      <c r="G11" s="702">
        <f>G12+G13</f>
        <v>0</v>
      </c>
      <c r="H11" s="704">
        <f t="shared" si="1"/>
        <v>329088000</v>
      </c>
    </row>
    <row r="12" spans="1:8">
      <c r="A12" s="700">
        <v>4.0999999999999996</v>
      </c>
      <c r="B12" s="705" t="s">
        <v>166</v>
      </c>
      <c r="C12" s="702">
        <v>116715000</v>
      </c>
      <c r="D12" s="702">
        <v>0</v>
      </c>
      <c r="E12" s="703">
        <f t="shared" si="0"/>
        <v>116715000</v>
      </c>
      <c r="F12" s="702">
        <v>329088000</v>
      </c>
      <c r="G12" s="702">
        <v>0</v>
      </c>
      <c r="H12" s="704">
        <f t="shared" si="1"/>
        <v>329088000</v>
      </c>
    </row>
    <row r="13" spans="1:8">
      <c r="A13" s="700">
        <v>4.2</v>
      </c>
      <c r="B13" s="705" t="s">
        <v>167</v>
      </c>
      <c r="C13" s="702">
        <v>0</v>
      </c>
      <c r="D13" s="702">
        <v>0</v>
      </c>
      <c r="E13" s="703">
        <f t="shared" si="0"/>
        <v>0</v>
      </c>
      <c r="F13" s="702">
        <v>0</v>
      </c>
      <c r="G13" s="702">
        <v>0</v>
      </c>
      <c r="H13" s="704">
        <f t="shared" si="1"/>
        <v>0</v>
      </c>
    </row>
    <row r="14" spans="1:8">
      <c r="A14" s="700">
        <v>5</v>
      </c>
      <c r="B14" s="701" t="s">
        <v>192</v>
      </c>
      <c r="C14" s="702">
        <f>C15+C16+C17+C23+C24+C25+C26</f>
        <v>156444752.40000001</v>
      </c>
      <c r="D14" s="702">
        <f>D15+D16+D17+D23+D24+D25+D26</f>
        <v>5510079163.0199995</v>
      </c>
      <c r="E14" s="703">
        <f t="shared" si="0"/>
        <v>5666523915.4199991</v>
      </c>
      <c r="F14" s="702">
        <f>F15+F16+F17+F23+F24+F25+F26</f>
        <v>133051511.73999998</v>
      </c>
      <c r="G14" s="702">
        <f>G15+G16+G17+G23+G24+G25+G26</f>
        <v>4855008209.2700005</v>
      </c>
      <c r="H14" s="704">
        <f t="shared" si="1"/>
        <v>4988059721.0100002</v>
      </c>
    </row>
    <row r="15" spans="1:8">
      <c r="A15" s="700">
        <v>5.0999999999999996</v>
      </c>
      <c r="B15" s="706" t="s">
        <v>170</v>
      </c>
      <c r="C15" s="702">
        <v>144775751.49000001</v>
      </c>
      <c r="D15" s="702">
        <v>272714663.77999997</v>
      </c>
      <c r="E15" s="703">
        <f t="shared" si="0"/>
        <v>417490415.26999998</v>
      </c>
      <c r="F15" s="702">
        <v>124109920.78</v>
      </c>
      <c r="G15" s="702">
        <v>125728836.63</v>
      </c>
      <c r="H15" s="704">
        <f t="shared" si="1"/>
        <v>249838757.41</v>
      </c>
    </row>
    <row r="16" spans="1:8">
      <c r="A16" s="700">
        <v>5.2</v>
      </c>
      <c r="B16" s="706" t="s">
        <v>169</v>
      </c>
      <c r="C16" s="702">
        <v>0</v>
      </c>
      <c r="D16" s="702">
        <v>0</v>
      </c>
      <c r="E16" s="703">
        <f t="shared" si="0"/>
        <v>0</v>
      </c>
      <c r="F16" s="702">
        <v>0</v>
      </c>
      <c r="G16" s="702">
        <v>0</v>
      </c>
      <c r="H16" s="704">
        <f t="shared" si="1"/>
        <v>0</v>
      </c>
    </row>
    <row r="17" spans="1:8">
      <c r="A17" s="700">
        <v>5.3</v>
      </c>
      <c r="B17" s="706" t="s">
        <v>168</v>
      </c>
      <c r="C17" s="702">
        <f>C18+C19+C20+C21+C22</f>
        <v>3175784.89</v>
      </c>
      <c r="D17" s="702">
        <f>D18+D19+D20+D21+D22</f>
        <v>4351065459</v>
      </c>
      <c r="E17" s="703">
        <f t="shared" si="0"/>
        <v>4354241243.8900003</v>
      </c>
      <c r="F17" s="702">
        <v>2553574.46</v>
      </c>
      <c r="G17" s="702">
        <v>3869756749.7800002</v>
      </c>
      <c r="H17" s="704">
        <f t="shared" si="1"/>
        <v>3872310324.2400002</v>
      </c>
    </row>
    <row r="18" spans="1:8">
      <c r="A18" s="700" t="s">
        <v>15</v>
      </c>
      <c r="B18" s="707" t="s">
        <v>36</v>
      </c>
      <c r="C18" s="702">
        <v>2070933.28</v>
      </c>
      <c r="D18" s="702">
        <v>1597248445.72</v>
      </c>
      <c r="E18" s="703">
        <f t="shared" si="0"/>
        <v>1599319379</v>
      </c>
      <c r="F18" s="702">
        <v>1596717.64</v>
      </c>
      <c r="G18" s="702">
        <v>1263318894.29</v>
      </c>
      <c r="H18" s="704">
        <f t="shared" si="1"/>
        <v>1264915611.9300001</v>
      </c>
    </row>
    <row r="19" spans="1:8">
      <c r="A19" s="700" t="s">
        <v>16</v>
      </c>
      <c r="B19" s="707" t="s">
        <v>37</v>
      </c>
      <c r="C19" s="702">
        <v>31250.79</v>
      </c>
      <c r="D19" s="702">
        <v>1515432887.6900001</v>
      </c>
      <c r="E19" s="703">
        <f t="shared" si="0"/>
        <v>1515464138.48</v>
      </c>
      <c r="F19" s="702">
        <v>45203.51</v>
      </c>
      <c r="G19" s="702">
        <v>1346558431.8499999</v>
      </c>
      <c r="H19" s="704">
        <f t="shared" si="1"/>
        <v>1346603635.3599999</v>
      </c>
    </row>
    <row r="20" spans="1:8">
      <c r="A20" s="700" t="s">
        <v>17</v>
      </c>
      <c r="B20" s="707" t="s">
        <v>38</v>
      </c>
      <c r="C20" s="702">
        <v>0</v>
      </c>
      <c r="D20" s="702">
        <v>0</v>
      </c>
      <c r="E20" s="703">
        <f t="shared" si="0"/>
        <v>0</v>
      </c>
      <c r="F20" s="702">
        <v>0</v>
      </c>
      <c r="G20" s="702">
        <v>0</v>
      </c>
      <c r="H20" s="704">
        <f t="shared" si="1"/>
        <v>0</v>
      </c>
    </row>
    <row r="21" spans="1:8">
      <c r="A21" s="700" t="s">
        <v>18</v>
      </c>
      <c r="B21" s="707" t="s">
        <v>39</v>
      </c>
      <c r="C21" s="702">
        <v>469542.91</v>
      </c>
      <c r="D21" s="702">
        <v>929185690.63</v>
      </c>
      <c r="E21" s="703">
        <f t="shared" si="0"/>
        <v>929655233.53999996</v>
      </c>
      <c r="F21" s="702">
        <v>282343</v>
      </c>
      <c r="G21" s="702">
        <v>893023902.77999997</v>
      </c>
      <c r="H21" s="704">
        <f t="shared" si="1"/>
        <v>893306245.77999997</v>
      </c>
    </row>
    <row r="22" spans="1:8">
      <c r="A22" s="700" t="s">
        <v>19</v>
      </c>
      <c r="B22" s="707" t="s">
        <v>40</v>
      </c>
      <c r="C22" s="702">
        <v>604057.91</v>
      </c>
      <c r="D22" s="702">
        <v>309198434.95999998</v>
      </c>
      <c r="E22" s="703">
        <f t="shared" si="0"/>
        <v>309802492.87</v>
      </c>
      <c r="F22" s="702">
        <v>629310.31000000006</v>
      </c>
      <c r="G22" s="702">
        <v>366855520.86000001</v>
      </c>
      <c r="H22" s="704">
        <f t="shared" si="1"/>
        <v>367484831.17000002</v>
      </c>
    </row>
    <row r="23" spans="1:8">
      <c r="A23" s="700">
        <v>5.4</v>
      </c>
      <c r="B23" s="706" t="s">
        <v>171</v>
      </c>
      <c r="C23" s="702">
        <v>6979392.1900000004</v>
      </c>
      <c r="D23" s="702">
        <v>346248839.32999998</v>
      </c>
      <c r="E23" s="703">
        <f t="shared" si="0"/>
        <v>353228231.51999998</v>
      </c>
      <c r="F23" s="702">
        <v>5979784.9299999997</v>
      </c>
      <c r="G23" s="702">
        <v>490136857.29000002</v>
      </c>
      <c r="H23" s="704">
        <f t="shared" si="1"/>
        <v>496116642.22000003</v>
      </c>
    </row>
    <row r="24" spans="1:8">
      <c r="A24" s="700">
        <v>5.5</v>
      </c>
      <c r="B24" s="706" t="s">
        <v>172</v>
      </c>
      <c r="C24" s="702">
        <v>1513823.83</v>
      </c>
      <c r="D24" s="702">
        <v>358738595.62</v>
      </c>
      <c r="E24" s="703">
        <f t="shared" si="0"/>
        <v>360252419.44999999</v>
      </c>
      <c r="F24" s="702">
        <v>400031</v>
      </c>
      <c r="G24" s="702">
        <v>266380549.49000001</v>
      </c>
      <c r="H24" s="704">
        <f t="shared" si="1"/>
        <v>266780580.49000001</v>
      </c>
    </row>
    <row r="25" spans="1:8">
      <c r="A25" s="700">
        <v>5.6</v>
      </c>
      <c r="B25" s="706" t="s">
        <v>173</v>
      </c>
      <c r="C25" s="702">
        <v>0</v>
      </c>
      <c r="D25" s="702">
        <v>157971621.09999999</v>
      </c>
      <c r="E25" s="703">
        <f t="shared" si="0"/>
        <v>157971621.09999999</v>
      </c>
      <c r="F25" s="702">
        <v>0</v>
      </c>
      <c r="G25" s="702">
        <v>89264124.299999997</v>
      </c>
      <c r="H25" s="704">
        <f t="shared" si="1"/>
        <v>89264124.299999997</v>
      </c>
    </row>
    <row r="26" spans="1:8">
      <c r="A26" s="700">
        <v>5.7</v>
      </c>
      <c r="B26" s="706" t="s">
        <v>40</v>
      </c>
      <c r="C26" s="702">
        <v>0</v>
      </c>
      <c r="D26" s="702">
        <v>23339984.190000001</v>
      </c>
      <c r="E26" s="703">
        <f t="shared" si="0"/>
        <v>23339984.190000001</v>
      </c>
      <c r="F26" s="702">
        <v>8200.57</v>
      </c>
      <c r="G26" s="702">
        <v>13741091.779999999</v>
      </c>
      <c r="H26" s="704">
        <f t="shared" si="1"/>
        <v>13749292.35</v>
      </c>
    </row>
    <row r="27" spans="1:8">
      <c r="A27" s="700">
        <v>6</v>
      </c>
      <c r="B27" s="708" t="s">
        <v>622</v>
      </c>
      <c r="C27" s="702">
        <v>102795579.94</v>
      </c>
      <c r="D27" s="702">
        <v>204476316.00999999</v>
      </c>
      <c r="E27" s="703">
        <f t="shared" si="0"/>
        <v>307271895.94999999</v>
      </c>
      <c r="F27" s="702">
        <v>140848819.57999998</v>
      </c>
      <c r="G27" s="702">
        <v>169322931.15000001</v>
      </c>
      <c r="H27" s="704">
        <f t="shared" si="1"/>
        <v>310171750.73000002</v>
      </c>
    </row>
    <row r="28" spans="1:8">
      <c r="A28" s="700">
        <v>7</v>
      </c>
      <c r="B28" s="708" t="s">
        <v>623</v>
      </c>
      <c r="C28" s="702">
        <v>238487192.64000002</v>
      </c>
      <c r="D28" s="702">
        <v>108867244.92999999</v>
      </c>
      <c r="E28" s="703">
        <f t="shared" si="0"/>
        <v>347354437.56999999</v>
      </c>
      <c r="F28" s="702">
        <v>231595016.13999999</v>
      </c>
      <c r="G28" s="702">
        <v>130854249.48999999</v>
      </c>
      <c r="H28" s="704">
        <f t="shared" si="1"/>
        <v>362449265.63</v>
      </c>
    </row>
    <row r="29" spans="1:8">
      <c r="A29" s="700">
        <v>8</v>
      </c>
      <c r="B29" s="708" t="s">
        <v>181</v>
      </c>
      <c r="C29" s="702">
        <v>0</v>
      </c>
      <c r="D29" s="702">
        <v>1777872.84</v>
      </c>
      <c r="E29" s="703">
        <f t="shared" si="0"/>
        <v>1777872.84</v>
      </c>
      <c r="F29" s="702">
        <v>0</v>
      </c>
      <c r="G29" s="702">
        <v>2968592.57</v>
      </c>
      <c r="H29" s="704">
        <f t="shared" si="1"/>
        <v>2968592.57</v>
      </c>
    </row>
    <row r="30" spans="1:8">
      <c r="A30" s="700">
        <v>9</v>
      </c>
      <c r="B30" s="709" t="s">
        <v>198</v>
      </c>
      <c r="C30" s="702">
        <f>C31+C32+C33+C34+C35+C36+C37</f>
        <v>70523000</v>
      </c>
      <c r="D30" s="702">
        <f>D31+D32+D33+D34+D35+D36+D37</f>
        <v>69750683.819083005</v>
      </c>
      <c r="E30" s="703">
        <f t="shared" si="0"/>
        <v>140273683.81908301</v>
      </c>
      <c r="F30" s="702">
        <f>F31+F32+F33+F34+F35+F36+F37</f>
        <v>91717019.5</v>
      </c>
      <c r="G30" s="702">
        <f>G31+G32+G33+G34+G35+G36+G37</f>
        <v>90299803.653999999</v>
      </c>
      <c r="H30" s="704">
        <f t="shared" si="1"/>
        <v>182016823.15399998</v>
      </c>
    </row>
    <row r="31" spans="1:8">
      <c r="A31" s="700">
        <v>9.1</v>
      </c>
      <c r="B31" s="710" t="s">
        <v>188</v>
      </c>
      <c r="C31" s="702">
        <v>0</v>
      </c>
      <c r="D31" s="702">
        <v>69750683.819083005</v>
      </c>
      <c r="E31" s="703">
        <f t="shared" si="0"/>
        <v>69750683.819083005</v>
      </c>
      <c r="F31" s="702">
        <v>3708019.5</v>
      </c>
      <c r="G31" s="702">
        <v>86680000</v>
      </c>
      <c r="H31" s="704">
        <f t="shared" si="1"/>
        <v>90388019.5</v>
      </c>
    </row>
    <row r="32" spans="1:8">
      <c r="A32" s="700">
        <v>9.1999999999999993</v>
      </c>
      <c r="B32" s="710" t="s">
        <v>189</v>
      </c>
      <c r="C32" s="702">
        <v>70523000</v>
      </c>
      <c r="D32" s="702">
        <v>0</v>
      </c>
      <c r="E32" s="703">
        <f t="shared" si="0"/>
        <v>70523000</v>
      </c>
      <c r="F32" s="702">
        <v>88009000</v>
      </c>
      <c r="G32" s="702">
        <v>3619803.6540000001</v>
      </c>
      <c r="H32" s="704">
        <f t="shared" si="1"/>
        <v>91628803.653999999</v>
      </c>
    </row>
    <row r="33" spans="1:8">
      <c r="A33" s="700">
        <v>9.3000000000000007</v>
      </c>
      <c r="B33" s="710" t="s">
        <v>185</v>
      </c>
      <c r="C33" s="702">
        <v>0</v>
      </c>
      <c r="D33" s="702">
        <v>0</v>
      </c>
      <c r="E33" s="703">
        <f t="shared" si="0"/>
        <v>0</v>
      </c>
      <c r="F33" s="702">
        <v>0</v>
      </c>
      <c r="G33" s="702">
        <v>0</v>
      </c>
      <c r="H33" s="704">
        <f t="shared" si="1"/>
        <v>0</v>
      </c>
    </row>
    <row r="34" spans="1:8">
      <c r="A34" s="700">
        <v>9.4</v>
      </c>
      <c r="B34" s="710" t="s">
        <v>186</v>
      </c>
      <c r="C34" s="702">
        <v>0</v>
      </c>
      <c r="D34" s="702">
        <v>0</v>
      </c>
      <c r="E34" s="703">
        <f t="shared" si="0"/>
        <v>0</v>
      </c>
      <c r="F34" s="702">
        <v>0</v>
      </c>
      <c r="G34" s="702">
        <v>0</v>
      </c>
      <c r="H34" s="704">
        <f t="shared" si="1"/>
        <v>0</v>
      </c>
    </row>
    <row r="35" spans="1:8">
      <c r="A35" s="700">
        <v>9.5</v>
      </c>
      <c r="B35" s="710" t="s">
        <v>187</v>
      </c>
      <c r="C35" s="702">
        <v>0</v>
      </c>
      <c r="D35" s="702">
        <v>0</v>
      </c>
      <c r="E35" s="703">
        <f t="shared" si="0"/>
        <v>0</v>
      </c>
      <c r="F35" s="702">
        <v>0</v>
      </c>
      <c r="G35" s="702">
        <v>0</v>
      </c>
      <c r="H35" s="704">
        <f t="shared" si="1"/>
        <v>0</v>
      </c>
    </row>
    <row r="36" spans="1:8">
      <c r="A36" s="700">
        <v>9.6</v>
      </c>
      <c r="B36" s="710" t="s">
        <v>190</v>
      </c>
      <c r="C36" s="702">
        <v>0</v>
      </c>
      <c r="D36" s="702">
        <v>0</v>
      </c>
      <c r="E36" s="703">
        <f t="shared" si="0"/>
        <v>0</v>
      </c>
      <c r="F36" s="702">
        <v>0</v>
      </c>
      <c r="G36" s="702">
        <v>0</v>
      </c>
      <c r="H36" s="704">
        <f t="shared" si="1"/>
        <v>0</v>
      </c>
    </row>
    <row r="37" spans="1:8">
      <c r="A37" s="700">
        <v>9.6999999999999993</v>
      </c>
      <c r="B37" s="710" t="s">
        <v>191</v>
      </c>
      <c r="C37" s="702">
        <v>0</v>
      </c>
      <c r="D37" s="702">
        <v>0</v>
      </c>
      <c r="E37" s="703">
        <f t="shared" si="0"/>
        <v>0</v>
      </c>
      <c r="F37" s="702">
        <v>0</v>
      </c>
      <c r="G37" s="702">
        <v>0</v>
      </c>
      <c r="H37" s="704">
        <f t="shared" si="1"/>
        <v>0</v>
      </c>
    </row>
    <row r="38" spans="1:8">
      <c r="A38" s="700">
        <v>10</v>
      </c>
      <c r="B38" s="701" t="s">
        <v>194</v>
      </c>
      <c r="C38" s="711">
        <f>C41+C42</f>
        <v>92476971.915534019</v>
      </c>
      <c r="D38" s="711">
        <f>D41+D42</f>
        <v>9534201.6772094201</v>
      </c>
      <c r="E38" s="712">
        <f t="shared" si="0"/>
        <v>102011173.59274344</v>
      </c>
      <c r="F38" s="711">
        <f>F41+F42</f>
        <v>85017922.971863002</v>
      </c>
      <c r="G38" s="711">
        <f>G41+G42</f>
        <v>9745980.4726884216</v>
      </c>
      <c r="H38" s="704">
        <f t="shared" si="1"/>
        <v>94763903.444551423</v>
      </c>
    </row>
    <row r="39" spans="1:8">
      <c r="A39" s="700">
        <v>10.1</v>
      </c>
      <c r="B39" s="710" t="s">
        <v>195</v>
      </c>
      <c r="C39" s="702">
        <v>1790372.5699999935</v>
      </c>
      <c r="D39" s="702">
        <v>14651.629200000008</v>
      </c>
      <c r="E39" s="703">
        <f t="shared" si="0"/>
        <v>1805024.1991999936</v>
      </c>
      <c r="F39" s="702">
        <v>2284152.65</v>
      </c>
      <c r="G39" s="702">
        <v>2528.6596799999998</v>
      </c>
      <c r="H39" s="704">
        <f t="shared" si="1"/>
        <v>2286681.3096799999</v>
      </c>
    </row>
    <row r="40" spans="1:8">
      <c r="A40" s="700">
        <v>10.199999999999999</v>
      </c>
      <c r="B40" s="710" t="s">
        <v>196</v>
      </c>
      <c r="C40" s="702">
        <v>168432.57221286994</v>
      </c>
      <c r="D40" s="702">
        <v>0</v>
      </c>
      <c r="E40" s="703">
        <f t="shared" si="0"/>
        <v>168432.57221286994</v>
      </c>
      <c r="F40" s="702">
        <v>362613.14499999996</v>
      </c>
      <c r="G40" s="702">
        <v>174.34900000000002</v>
      </c>
      <c r="H40" s="704">
        <f t="shared" si="1"/>
        <v>362787.49399999995</v>
      </c>
    </row>
    <row r="41" spans="1:8">
      <c r="A41" s="700">
        <v>10.3</v>
      </c>
      <c r="B41" s="710" t="s">
        <v>199</v>
      </c>
      <c r="C41" s="702">
        <v>65965266.48999992</v>
      </c>
      <c r="D41" s="702">
        <v>6897407.5317130005</v>
      </c>
      <c r="E41" s="703">
        <f t="shared" si="0"/>
        <v>72862674.021712914</v>
      </c>
      <c r="F41" s="702">
        <v>58921588.639999978</v>
      </c>
      <c r="G41" s="702">
        <v>6793561.451692</v>
      </c>
      <c r="H41" s="704">
        <f t="shared" si="1"/>
        <v>65715150.091691978</v>
      </c>
    </row>
    <row r="42" spans="1:8" ht="25.5">
      <c r="A42" s="700">
        <v>10.4</v>
      </c>
      <c r="B42" s="710" t="s">
        <v>200</v>
      </c>
      <c r="C42" s="702">
        <v>26511705.425534099</v>
      </c>
      <c r="D42" s="702">
        <v>2636794.1454964196</v>
      </c>
      <c r="E42" s="703">
        <f t="shared" si="0"/>
        <v>29148499.57103052</v>
      </c>
      <c r="F42" s="702">
        <v>26096334.331863023</v>
      </c>
      <c r="G42" s="702">
        <v>2952419.0209964225</v>
      </c>
      <c r="H42" s="704">
        <f t="shared" si="1"/>
        <v>29048753.352859445</v>
      </c>
    </row>
    <row r="43" spans="1:8" ht="15.75" thickBot="1">
      <c r="A43" s="713">
        <v>11</v>
      </c>
      <c r="B43" s="714" t="s">
        <v>197</v>
      </c>
      <c r="C43" s="715">
        <v>0</v>
      </c>
      <c r="D43" s="715">
        <v>0</v>
      </c>
      <c r="E43" s="716">
        <f t="shared" si="0"/>
        <v>0</v>
      </c>
      <c r="F43" s="715">
        <v>0</v>
      </c>
      <c r="G43" s="715">
        <v>0</v>
      </c>
      <c r="H43" s="717">
        <f t="shared" si="1"/>
        <v>0</v>
      </c>
    </row>
    <row r="44" spans="1:8">
      <c r="C44" s="325"/>
      <c r="D44" s="325"/>
      <c r="E44" s="325"/>
      <c r="F44" s="325"/>
      <c r="G44" s="325"/>
      <c r="H44" s="325"/>
    </row>
    <row r="45" spans="1:8">
      <c r="C45" s="325"/>
      <c r="D45" s="325"/>
      <c r="E45" s="325"/>
      <c r="F45" s="325"/>
      <c r="G45" s="325"/>
      <c r="H45" s="325"/>
    </row>
    <row r="46" spans="1:8">
      <c r="C46" s="325"/>
      <c r="D46" s="325"/>
      <c r="E46" s="325"/>
      <c r="F46" s="325"/>
      <c r="G46" s="325"/>
      <c r="H46" s="325"/>
    </row>
    <row r="47" spans="1:8">
      <c r="C47" s="325"/>
      <c r="D47" s="325"/>
      <c r="E47" s="325"/>
      <c r="F47" s="325"/>
      <c r="G47" s="325"/>
      <c r="H47" s="32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32" sqref="B32"/>
    </sheetView>
  </sheetViews>
  <sheetFormatPr defaultColWidth="9.140625" defaultRowHeight="12.75"/>
  <cols>
    <col min="1" max="1" width="9.5703125" style="8" bestFit="1" customWidth="1"/>
    <col min="2" max="2" width="93.5703125" style="8" customWidth="1"/>
    <col min="3" max="4" width="13.5703125" style="8" bestFit="1" customWidth="1"/>
    <col min="5" max="7" width="13.5703125" style="23" bestFit="1" customWidth="1"/>
    <col min="8" max="11" width="9.85546875" style="23" customWidth="1"/>
    <col min="12" max="16384" width="9.140625" style="23"/>
  </cols>
  <sheetData>
    <row r="1" spans="1:7">
      <c r="A1" s="6" t="s">
        <v>30</v>
      </c>
      <c r="B1" s="7" t="str">
        <f>'Info '!C2</f>
        <v>JSC Basisbank</v>
      </c>
      <c r="C1" s="7"/>
    </row>
    <row r="2" spans="1:7">
      <c r="A2" s="6" t="s">
        <v>31</v>
      </c>
      <c r="B2" s="460">
        <f>'1. key ratios '!B2</f>
        <v>46022</v>
      </c>
      <c r="C2" s="7"/>
    </row>
    <row r="3" spans="1:7">
      <c r="A3" s="6"/>
      <c r="B3" s="7"/>
      <c r="C3" s="7"/>
    </row>
    <row r="4" spans="1:7" ht="15" customHeight="1" thickBot="1">
      <c r="A4" s="8" t="s">
        <v>96</v>
      </c>
      <c r="B4" s="85" t="s">
        <v>174</v>
      </c>
      <c r="C4" s="26" t="s">
        <v>35</v>
      </c>
    </row>
    <row r="5" spans="1:7" ht="15" customHeight="1">
      <c r="A5" s="127" t="s">
        <v>6</v>
      </c>
      <c r="B5" s="128"/>
      <c r="C5" s="249" t="str">
        <f>INT((MONTH($B$2))/3)&amp;"Q"&amp;"-"&amp;YEAR($B$2)</f>
        <v>4Q-2025</v>
      </c>
      <c r="D5" s="249" t="str">
        <f>IF(INT(MONTH($B$2))=3, "4"&amp;"Q"&amp;"-"&amp;YEAR($B$2)-1, IF(INT(MONTH($B$2))=6, "1"&amp;"Q"&amp;"-"&amp;YEAR($B$2), IF(INT(MONTH($B$2))=9, "2"&amp;"Q"&amp;"-"&amp;YEAR($B$2),IF(INT(MONTH($B$2))=12, "3"&amp;"Q"&amp;"-"&amp;YEAR($B$2), 0))))</f>
        <v>3Q-2025</v>
      </c>
      <c r="E5" s="249" t="str">
        <f>IF(INT(MONTH($B$2))=3, "3"&amp;"Q"&amp;"-"&amp;YEAR($B$2)-1, IF(INT(MONTH($B$2))=6, "4"&amp;"Q"&amp;"-"&amp;YEAR($B$2)-1, IF(INT(MONTH($B$2))=9, "1"&amp;"Q"&amp;"-"&amp;YEAR($B$2),IF(INT(MONTH($B$2))=12, "2"&amp;"Q"&amp;"-"&amp;YEAR($B$2), 0))))</f>
        <v>2Q-2025</v>
      </c>
      <c r="F5" s="249" t="str">
        <f>IF(INT(MONTH($B$2))=3, "2"&amp;"Q"&amp;"-"&amp;YEAR($B$2)-1, IF(INT(MONTH($B$2))=6, "3"&amp;"Q"&amp;"-"&amp;YEAR($B$2)-1, IF(INT(MONTH($B$2))=9, "4"&amp;"Q"&amp;"-"&amp;YEAR($B$2)-1,IF(INT(MONTH($B$2))=12, "1"&amp;"Q"&amp;"-"&amp;YEAR($B$2), 0))))</f>
        <v>1Q-2025</v>
      </c>
      <c r="G5" s="250" t="str">
        <f>IF(INT(MONTH($B$2))=3, "1"&amp;"Q"&amp;"-"&amp;YEAR($B$2)-1, IF(INT(MONTH($B$2))=6, "2"&amp;"Q"&amp;"-"&amp;YEAR($B$2)-1, IF(INT(MONTH($B$2))=9, "3"&amp;"Q"&amp;"-"&amp;YEAR($B$2)-1,IF(INT(MONTH($B$2))=12, "4"&amp;"Q"&amp;"-"&amp;YEAR($B$2)-1, 0))))</f>
        <v>4Q-2024</v>
      </c>
    </row>
    <row r="6" spans="1:7" ht="15" customHeight="1">
      <c r="A6" s="27">
        <v>1</v>
      </c>
      <c r="B6" s="204" t="s">
        <v>178</v>
      </c>
      <c r="C6" s="241">
        <f>C7+C9+C10</f>
        <v>3671542304.7537136</v>
      </c>
      <c r="D6" s="243">
        <f>D7+D9+D10</f>
        <v>3551617465.5001216</v>
      </c>
      <c r="E6" s="206">
        <f t="shared" ref="E6:G6" si="0">E7+E9+E10</f>
        <v>3513208227.1779966</v>
      </c>
      <c r="F6" s="241">
        <f t="shared" si="0"/>
        <v>3352434036.554338</v>
      </c>
      <c r="G6" s="246">
        <f t="shared" si="0"/>
        <v>3372142342.6453967</v>
      </c>
    </row>
    <row r="7" spans="1:7" ht="15" customHeight="1">
      <c r="A7" s="27">
        <v>1.1000000000000001</v>
      </c>
      <c r="B7" s="204" t="s">
        <v>745</v>
      </c>
      <c r="C7" s="242">
        <v>3356785278.0098152</v>
      </c>
      <c r="D7" s="244">
        <v>3231037552.1073284</v>
      </c>
      <c r="E7" s="242">
        <v>3194333462.6725116</v>
      </c>
      <c r="F7" s="242">
        <v>3061733794.927104</v>
      </c>
      <c r="G7" s="247">
        <v>3041986248.9932318</v>
      </c>
    </row>
    <row r="8" spans="1:7">
      <c r="A8" s="27" t="s">
        <v>14</v>
      </c>
      <c r="B8" s="204" t="s">
        <v>95</v>
      </c>
      <c r="C8" s="242">
        <v>24000000</v>
      </c>
      <c r="D8" s="244">
        <v>24000000</v>
      </c>
      <c r="E8" s="242">
        <v>24000000</v>
      </c>
      <c r="F8" s="242">
        <v>24000000</v>
      </c>
      <c r="G8" s="247">
        <v>24000000</v>
      </c>
    </row>
    <row r="9" spans="1:7" ht="15" customHeight="1">
      <c r="A9" s="27">
        <v>1.2</v>
      </c>
      <c r="B9" s="205" t="s">
        <v>94</v>
      </c>
      <c r="C9" s="242">
        <v>314475445.59672588</v>
      </c>
      <c r="D9" s="244">
        <v>319411260.68175203</v>
      </c>
      <c r="E9" s="242">
        <v>317902592.36958194</v>
      </c>
      <c r="F9" s="242">
        <v>289829105.39041364</v>
      </c>
      <c r="G9" s="247">
        <v>330081933.26216507</v>
      </c>
    </row>
    <row r="10" spans="1:7" ht="15" customHeight="1">
      <c r="A10" s="27">
        <v>1.3</v>
      </c>
      <c r="B10" s="204" t="s">
        <v>28</v>
      </c>
      <c r="C10" s="242">
        <v>281581.14717235387</v>
      </c>
      <c r="D10" s="244">
        <v>1168652.7110407741</v>
      </c>
      <c r="E10" s="242">
        <v>972172.13590347033</v>
      </c>
      <c r="F10" s="242">
        <v>871136.23682043562</v>
      </c>
      <c r="G10" s="247">
        <v>74160.39</v>
      </c>
    </row>
    <row r="11" spans="1:7" ht="15" customHeight="1">
      <c r="A11" s="27">
        <v>2</v>
      </c>
      <c r="B11" s="204" t="s">
        <v>175</v>
      </c>
      <c r="C11" s="242">
        <v>12561274.111120779</v>
      </c>
      <c r="D11" s="244">
        <v>2415406.6227893531</v>
      </c>
      <c r="E11" s="242">
        <v>3687507.2009642571</v>
      </c>
      <c r="F11" s="242">
        <v>423569.76157426427</v>
      </c>
      <c r="G11" s="247">
        <v>18757478.262939617</v>
      </c>
    </row>
    <row r="12" spans="1:7" ht="15" customHeight="1">
      <c r="A12" s="27">
        <v>3</v>
      </c>
      <c r="B12" s="204" t="s">
        <v>176</v>
      </c>
      <c r="C12" s="242">
        <v>356278518.61875004</v>
      </c>
      <c r="D12" s="244">
        <v>303739914.33518755</v>
      </c>
      <c r="E12" s="242">
        <v>303739914.33518755</v>
      </c>
      <c r="F12" s="242">
        <v>303985205.05393749</v>
      </c>
      <c r="G12" s="247">
        <v>303985205.05393749</v>
      </c>
    </row>
    <row r="13" spans="1:7" ht="15" customHeight="1" thickBot="1">
      <c r="A13" s="29">
        <v>4</v>
      </c>
      <c r="B13" s="30" t="s">
        <v>177</v>
      </c>
      <c r="C13" s="207">
        <f>C6+C11+C12</f>
        <v>4040382097.4835844</v>
      </c>
      <c r="D13" s="245">
        <f>D6+D11+D12</f>
        <v>3857772786.4580984</v>
      </c>
      <c r="E13" s="208">
        <f t="shared" ref="E13:G13" si="1">E6+E11+E12</f>
        <v>3820635648.7141485</v>
      </c>
      <c r="F13" s="207">
        <f t="shared" si="1"/>
        <v>3656842811.3698497</v>
      </c>
      <c r="G13" s="248">
        <f t="shared" si="1"/>
        <v>3694885025.9622736</v>
      </c>
    </row>
    <row r="14" spans="1:7">
      <c r="B14" s="33"/>
    </row>
    <row r="15" spans="1:7">
      <c r="B15" s="33"/>
    </row>
    <row r="16" spans="1:7">
      <c r="B16" s="33"/>
    </row>
    <row r="17" s="23" customFormat="1" ht="11.25"/>
    <row r="18" s="23" customFormat="1" ht="11.25"/>
    <row r="19" s="23" customFormat="1" ht="11.25"/>
    <row r="20" s="23" customFormat="1" ht="11.25"/>
    <row r="21" s="23" customFormat="1" ht="11.25"/>
    <row r="22" s="23" customFormat="1" ht="11.25"/>
    <row r="23" s="23" customFormat="1" ht="11.25"/>
    <row r="24" s="23" customFormat="1" ht="11.25"/>
    <row r="25" s="23" customFormat="1" ht="11.25"/>
    <row r="26" s="23" customFormat="1" ht="11.25"/>
    <row r="27" s="23" customFormat="1" ht="11.25"/>
    <row r="28" s="23" customFormat="1" ht="11.25"/>
    <row r="29" s="23"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2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9" sqref="B29"/>
    </sheetView>
  </sheetViews>
  <sheetFormatPr defaultColWidth="9.140625" defaultRowHeight="14.25"/>
  <cols>
    <col min="1" max="1" width="9.5703125" style="8" bestFit="1" customWidth="1"/>
    <col min="2" max="2" width="65.5703125" style="8" customWidth="1"/>
    <col min="3" max="3" width="48.85546875" style="8" customWidth="1"/>
    <col min="4" max="16384" width="9.140625" style="9"/>
  </cols>
  <sheetData>
    <row r="1" spans="1:3">
      <c r="A1" s="6" t="s">
        <v>30</v>
      </c>
      <c r="B1" s="7" t="str">
        <f>'Info '!C2</f>
        <v>JSC Basisbank</v>
      </c>
    </row>
    <row r="2" spans="1:3">
      <c r="A2" s="6" t="s">
        <v>31</v>
      </c>
      <c r="B2" s="460">
        <f>'1. key ratios '!B2</f>
        <v>46022</v>
      </c>
    </row>
    <row r="4" spans="1:3" ht="27.95" customHeight="1" thickBot="1">
      <c r="A4" s="34" t="s">
        <v>41</v>
      </c>
      <c r="B4" s="35" t="s">
        <v>151</v>
      </c>
      <c r="C4" s="36"/>
    </row>
    <row r="5" spans="1:3">
      <c r="A5" s="37"/>
      <c r="B5" s="238" t="s">
        <v>42</v>
      </c>
      <c r="C5" s="239" t="s">
        <v>335</v>
      </c>
    </row>
    <row r="6" spans="1:3">
      <c r="A6" s="38">
        <v>1</v>
      </c>
      <c r="B6" s="39" t="s">
        <v>755</v>
      </c>
      <c r="C6" s="40" t="s">
        <v>758</v>
      </c>
    </row>
    <row r="7" spans="1:3">
      <c r="A7" s="38">
        <v>2</v>
      </c>
      <c r="B7" s="39" t="s">
        <v>759</v>
      </c>
      <c r="C7" s="40" t="s">
        <v>760</v>
      </c>
    </row>
    <row r="8" spans="1:3">
      <c r="A8" s="38">
        <v>3</v>
      </c>
      <c r="B8" s="39" t="s">
        <v>761</v>
      </c>
      <c r="C8" s="40" t="s">
        <v>762</v>
      </c>
    </row>
    <row r="9" spans="1:3">
      <c r="A9" s="38">
        <v>4</v>
      </c>
      <c r="B9" s="39" t="s">
        <v>763</v>
      </c>
      <c r="C9" s="40" t="s">
        <v>760</v>
      </c>
    </row>
    <row r="10" spans="1:3">
      <c r="A10" s="38">
        <v>5</v>
      </c>
      <c r="B10" s="39" t="s">
        <v>764</v>
      </c>
      <c r="C10" s="40" t="s">
        <v>762</v>
      </c>
    </row>
    <row r="11" spans="1:3">
      <c r="A11" s="38"/>
      <c r="B11" s="112" t="s">
        <v>43</v>
      </c>
      <c r="C11" s="240" t="s">
        <v>336</v>
      </c>
    </row>
    <row r="12" spans="1:3">
      <c r="A12" s="38">
        <v>1</v>
      </c>
      <c r="B12" s="39" t="s">
        <v>756</v>
      </c>
      <c r="C12" s="41" t="s">
        <v>765</v>
      </c>
    </row>
    <row r="13" spans="1:3">
      <c r="A13" s="38">
        <v>2</v>
      </c>
      <c r="B13" s="39" t="s">
        <v>766</v>
      </c>
      <c r="C13" s="41" t="s">
        <v>767</v>
      </c>
    </row>
    <row r="14" spans="1:3">
      <c r="A14" s="38">
        <v>3</v>
      </c>
      <c r="B14" s="39" t="s">
        <v>768</v>
      </c>
      <c r="C14" s="41" t="s">
        <v>769</v>
      </c>
    </row>
    <row r="15" spans="1:3">
      <c r="A15" s="38">
        <v>4</v>
      </c>
      <c r="B15" s="39" t="s">
        <v>770</v>
      </c>
      <c r="C15" s="41" t="s">
        <v>771</v>
      </c>
    </row>
    <row r="16" spans="1:3">
      <c r="A16" s="38">
        <v>5</v>
      </c>
      <c r="B16" s="39" t="s">
        <v>772</v>
      </c>
      <c r="C16" s="41" t="s">
        <v>773</v>
      </c>
    </row>
    <row r="17" spans="1:3">
      <c r="A17" s="38">
        <v>6</v>
      </c>
      <c r="B17" s="39" t="s">
        <v>774</v>
      </c>
      <c r="C17" s="41" t="s">
        <v>775</v>
      </c>
    </row>
    <row r="18" spans="1:3">
      <c r="A18" s="38">
        <v>7</v>
      </c>
      <c r="B18" s="39" t="s">
        <v>776</v>
      </c>
      <c r="C18" s="41" t="s">
        <v>777</v>
      </c>
    </row>
    <row r="19" spans="1:3" ht="30" customHeight="1">
      <c r="A19" s="38"/>
      <c r="B19" s="568" t="s">
        <v>44</v>
      </c>
      <c r="C19" s="569"/>
    </row>
    <row r="20" spans="1:3">
      <c r="A20" s="38">
        <v>1</v>
      </c>
      <c r="B20" s="39" t="s">
        <v>778</v>
      </c>
      <c r="C20" s="479">
        <v>0.91694325037584468</v>
      </c>
    </row>
    <row r="21" spans="1:3" ht="15.75" customHeight="1">
      <c r="A21" s="38">
        <v>2</v>
      </c>
      <c r="B21" s="39" t="s">
        <v>779</v>
      </c>
      <c r="C21" s="479">
        <v>6.1310495318289832E-2</v>
      </c>
    </row>
    <row r="22" spans="1:3" ht="29.25" customHeight="1">
      <c r="A22" s="38"/>
      <c r="B22" s="568" t="s">
        <v>45</v>
      </c>
      <c r="C22" s="569"/>
    </row>
    <row r="23" spans="1:3" ht="38.25">
      <c r="A23" s="38">
        <v>1</v>
      </c>
      <c r="B23" s="39" t="s">
        <v>780</v>
      </c>
      <c r="C23" s="479">
        <v>0.46764105769168079</v>
      </c>
    </row>
    <row r="24" spans="1:3" ht="15" thickBot="1">
      <c r="A24" s="42">
        <v>2</v>
      </c>
      <c r="B24" s="43" t="s">
        <v>779</v>
      </c>
      <c r="C24" s="480">
        <v>0.51061268800245374</v>
      </c>
    </row>
  </sheetData>
  <mergeCells count="2">
    <mergeCell ref="B22:C22"/>
    <mergeCell ref="B19:C19"/>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9" activePane="bottomRight" state="frozen"/>
      <selection activeCell="B19" sqref="B19"/>
      <selection pane="topRight" activeCell="B19" sqref="B19"/>
      <selection pane="bottomLeft" activeCell="B19" sqref="B19"/>
      <selection pane="bottomRight" activeCell="L26" sqref="L26"/>
    </sheetView>
  </sheetViews>
  <sheetFormatPr defaultColWidth="9.140625" defaultRowHeight="14.25"/>
  <cols>
    <col min="1" max="1" width="9.5703125" style="8" bestFit="1" customWidth="1"/>
    <col min="2" max="2" width="54.140625" style="8" customWidth="1"/>
    <col min="3" max="3" width="28" style="8" customWidth="1"/>
    <col min="4" max="4" width="22.42578125" style="8" customWidth="1"/>
    <col min="5" max="5" width="22.140625" style="8" customWidth="1"/>
    <col min="6" max="6" width="12" style="9" bestFit="1" customWidth="1"/>
    <col min="7" max="7" width="12.5703125" style="9" bestFit="1" customWidth="1"/>
    <col min="8" max="16384" width="9.140625" style="9"/>
  </cols>
  <sheetData>
    <row r="1" spans="1:5">
      <c r="A1" s="32" t="s">
        <v>30</v>
      </c>
      <c r="B1" s="7" t="str">
        <f>'Info '!C2</f>
        <v>JSC Basisbank</v>
      </c>
    </row>
    <row r="2" spans="1:5" s="6" customFormat="1" ht="15.75" customHeight="1">
      <c r="A2" s="32" t="s">
        <v>31</v>
      </c>
      <c r="B2" s="460">
        <f>'1. key ratios '!B2</f>
        <v>46022</v>
      </c>
    </row>
    <row r="3" spans="1:5" s="6" customFormat="1" ht="15.75" customHeight="1">
      <c r="A3" s="32"/>
    </row>
    <row r="4" spans="1:5" s="6" customFormat="1" ht="15.75" customHeight="1" thickBot="1">
      <c r="A4" s="159" t="s">
        <v>99</v>
      </c>
      <c r="B4" s="570" t="s">
        <v>212</v>
      </c>
      <c r="C4" s="571"/>
      <c r="D4" s="571"/>
      <c r="E4" s="571"/>
    </row>
    <row r="5" spans="1:5" s="47" customFormat="1" ht="17.45" customHeight="1">
      <c r="A5" s="115"/>
      <c r="B5" s="116"/>
      <c r="C5" s="45" t="s">
        <v>0</v>
      </c>
      <c r="D5" s="45" t="s">
        <v>1</v>
      </c>
      <c r="E5" s="46" t="s">
        <v>2</v>
      </c>
    </row>
    <row r="6" spans="1:5" ht="14.45" customHeight="1">
      <c r="A6" s="718"/>
      <c r="B6" s="719" t="s">
        <v>219</v>
      </c>
      <c r="C6" s="719" t="s">
        <v>624</v>
      </c>
      <c r="D6" s="720" t="s">
        <v>98</v>
      </c>
      <c r="E6" s="721"/>
    </row>
    <row r="7" spans="1:5" ht="99.6" customHeight="1">
      <c r="A7" s="718"/>
      <c r="B7" s="699"/>
      <c r="C7" s="719"/>
      <c r="D7" s="722" t="s">
        <v>97</v>
      </c>
      <c r="E7" s="723" t="s">
        <v>220</v>
      </c>
    </row>
    <row r="8" spans="1:5" ht="21">
      <c r="A8" s="724">
        <v>1</v>
      </c>
      <c r="B8" s="725" t="s">
        <v>525</v>
      </c>
      <c r="C8" s="726">
        <f>SUM(C9:C11)</f>
        <v>780887776.49979997</v>
      </c>
      <c r="D8" s="726">
        <f>SUM(D9:D11)</f>
        <v>0</v>
      </c>
      <c r="E8" s="727">
        <f>SUM(E9:E11)</f>
        <v>780887776.49979997</v>
      </c>
    </row>
    <row r="9" spans="1:5" ht="15">
      <c r="A9" s="735">
        <v>1.1000000000000001</v>
      </c>
      <c r="B9" s="728" t="s">
        <v>526</v>
      </c>
      <c r="C9" s="726">
        <v>56541655.886700004</v>
      </c>
      <c r="D9" s="726"/>
      <c r="E9" s="727">
        <v>56541655.886700004</v>
      </c>
    </row>
    <row r="10" spans="1:5" ht="15">
      <c r="A10" s="735">
        <v>1.2</v>
      </c>
      <c r="B10" s="728" t="s">
        <v>527</v>
      </c>
      <c r="C10" s="726">
        <v>447259944.39069998</v>
      </c>
      <c r="D10" s="726"/>
      <c r="E10" s="727">
        <v>447259944.39069998</v>
      </c>
    </row>
    <row r="11" spans="1:5" ht="15">
      <c r="A11" s="735">
        <v>1.3</v>
      </c>
      <c r="B11" s="728" t="s">
        <v>528</v>
      </c>
      <c r="C11" s="726">
        <v>277086176.22240001</v>
      </c>
      <c r="D11" s="726"/>
      <c r="E11" s="727">
        <v>277086176.22240001</v>
      </c>
    </row>
    <row r="12" spans="1:5" ht="15">
      <c r="A12" s="735">
        <v>2</v>
      </c>
      <c r="B12" s="736" t="s">
        <v>529</v>
      </c>
      <c r="C12" s="726">
        <v>0</v>
      </c>
      <c r="D12" s="726"/>
      <c r="E12" s="727">
        <v>0</v>
      </c>
    </row>
    <row r="13" spans="1:5" ht="15">
      <c r="A13" s="735">
        <v>2.1</v>
      </c>
      <c r="B13" s="729" t="s">
        <v>530</v>
      </c>
      <c r="C13" s="726">
        <v>0</v>
      </c>
      <c r="D13" s="726"/>
      <c r="E13" s="727">
        <v>0</v>
      </c>
    </row>
    <row r="14" spans="1:5" ht="21">
      <c r="A14" s="735">
        <v>3</v>
      </c>
      <c r="B14" s="737" t="s">
        <v>531</v>
      </c>
      <c r="C14" s="726">
        <v>0</v>
      </c>
      <c r="D14" s="726"/>
      <c r="E14" s="727">
        <v>0</v>
      </c>
    </row>
    <row r="15" spans="1:5" ht="21">
      <c r="A15" s="735">
        <v>4</v>
      </c>
      <c r="B15" s="680" t="s">
        <v>532</v>
      </c>
      <c r="C15" s="726">
        <v>0</v>
      </c>
      <c r="D15" s="726"/>
      <c r="E15" s="727">
        <v>0</v>
      </c>
    </row>
    <row r="16" spans="1:5" ht="21">
      <c r="A16" s="735">
        <v>5</v>
      </c>
      <c r="B16" s="683" t="s">
        <v>533</v>
      </c>
      <c r="C16" s="726">
        <f>SUM(C17:C19)</f>
        <v>240406233.77000001</v>
      </c>
      <c r="D16" s="726">
        <f>SUM(D17:D19)</f>
        <v>73893.209999999963</v>
      </c>
      <c r="E16" s="727">
        <f>SUM(E17:E19)</f>
        <v>240332340.56</v>
      </c>
    </row>
    <row r="17" spans="1:5" ht="15">
      <c r="A17" s="735">
        <v>5.0999999999999996</v>
      </c>
      <c r="B17" s="679" t="s">
        <v>534</v>
      </c>
      <c r="C17" s="726">
        <v>0</v>
      </c>
      <c r="D17" s="726"/>
      <c r="E17" s="727">
        <v>0</v>
      </c>
    </row>
    <row r="18" spans="1:5" ht="15">
      <c r="A18" s="735">
        <v>5.2</v>
      </c>
      <c r="B18" s="679" t="s">
        <v>535</v>
      </c>
      <c r="C18" s="726">
        <v>240406233.77000001</v>
      </c>
      <c r="D18" s="726">
        <v>73893.209999999963</v>
      </c>
      <c r="E18" s="727">
        <v>240332340.56</v>
      </c>
    </row>
    <row r="19" spans="1:5" ht="15">
      <c r="A19" s="735">
        <v>5.3</v>
      </c>
      <c r="B19" s="738" t="s">
        <v>536</v>
      </c>
      <c r="C19" s="726">
        <v>0</v>
      </c>
      <c r="D19" s="726"/>
      <c r="E19" s="727">
        <v>0</v>
      </c>
    </row>
    <row r="20" spans="1:5" ht="15">
      <c r="A20" s="735">
        <v>6</v>
      </c>
      <c r="B20" s="737" t="s">
        <v>537</v>
      </c>
      <c r="C20" s="726">
        <f>SUM(C21:C22)</f>
        <v>3590697772.7810006</v>
      </c>
      <c r="D20" s="726">
        <f>SUM(D21:D22)</f>
        <v>0</v>
      </c>
      <c r="E20" s="727">
        <f>SUM(E21:E22)</f>
        <v>3590697772.7810006</v>
      </c>
    </row>
    <row r="21" spans="1:5" ht="15">
      <c r="A21" s="735">
        <v>6.1</v>
      </c>
      <c r="B21" s="679" t="s">
        <v>535</v>
      </c>
      <c r="C21" s="726">
        <v>205564304.38100001</v>
      </c>
      <c r="D21" s="726"/>
      <c r="E21" s="727">
        <v>205564304.38100001</v>
      </c>
    </row>
    <row r="22" spans="1:5" ht="15">
      <c r="A22" s="735">
        <v>6.2</v>
      </c>
      <c r="B22" s="738" t="s">
        <v>536</v>
      </c>
      <c r="C22" s="726">
        <v>3385133468.4000006</v>
      </c>
      <c r="D22" s="726"/>
      <c r="E22" s="727">
        <v>3385133468.4000006</v>
      </c>
    </row>
    <row r="23" spans="1:5" ht="21">
      <c r="A23" s="735">
        <v>7</v>
      </c>
      <c r="B23" s="736" t="s">
        <v>538</v>
      </c>
      <c r="C23" s="726">
        <v>27859354.66</v>
      </c>
      <c r="D23" s="726">
        <v>3796650</v>
      </c>
      <c r="E23" s="727">
        <v>24062704.66</v>
      </c>
    </row>
    <row r="24" spans="1:5" ht="21">
      <c r="A24" s="735">
        <v>8</v>
      </c>
      <c r="B24" s="736" t="s">
        <v>539</v>
      </c>
      <c r="C24" s="726">
        <v>752889.05999999994</v>
      </c>
      <c r="D24" s="726"/>
      <c r="E24" s="727">
        <v>752889.05999999994</v>
      </c>
    </row>
    <row r="25" spans="1:5" ht="15">
      <c r="A25" s="735">
        <v>9</v>
      </c>
      <c r="B25" s="680" t="s">
        <v>540</v>
      </c>
      <c r="C25" s="726">
        <f>SUM(C26:C27)</f>
        <v>144648681.10999998</v>
      </c>
      <c r="D25" s="726">
        <f>SUM(D26:D27)</f>
        <v>14362002.67</v>
      </c>
      <c r="E25" s="727">
        <f>SUM(E26:E27)</f>
        <v>130286678.43999998</v>
      </c>
    </row>
    <row r="26" spans="1:5" ht="15">
      <c r="A26" s="735">
        <v>9.1</v>
      </c>
      <c r="B26" s="679" t="s">
        <v>541</v>
      </c>
      <c r="C26" s="726">
        <v>144648681.10999998</v>
      </c>
      <c r="D26" s="726">
        <v>14362002.67</v>
      </c>
      <c r="E26" s="727">
        <v>130286678.43999998</v>
      </c>
    </row>
    <row r="27" spans="1:5" ht="15">
      <c r="A27" s="735">
        <v>9.1999999999999993</v>
      </c>
      <c r="B27" s="679" t="s">
        <v>542</v>
      </c>
      <c r="C27" s="726">
        <v>0</v>
      </c>
      <c r="D27" s="726"/>
      <c r="E27" s="727">
        <v>0</v>
      </c>
    </row>
    <row r="28" spans="1:5" ht="15">
      <c r="A28" s="735">
        <v>10</v>
      </c>
      <c r="B28" s="680" t="s">
        <v>543</v>
      </c>
      <c r="C28" s="726">
        <f>SUM(C29:C30)</f>
        <v>16944677.02</v>
      </c>
      <c r="D28" s="726">
        <f>SUM(D29:D30)</f>
        <v>16944677.02</v>
      </c>
      <c r="E28" s="727">
        <f>SUM(E29:E30)</f>
        <v>0</v>
      </c>
    </row>
    <row r="29" spans="1:5" ht="15">
      <c r="A29" s="735">
        <v>10.1</v>
      </c>
      <c r="B29" s="679" t="s">
        <v>544</v>
      </c>
      <c r="C29" s="726">
        <v>0</v>
      </c>
      <c r="D29" s="726"/>
      <c r="E29" s="727">
        <v>0</v>
      </c>
    </row>
    <row r="30" spans="1:5" ht="15">
      <c r="A30" s="735">
        <v>10.199999999999999</v>
      </c>
      <c r="B30" s="679" t="s">
        <v>545</v>
      </c>
      <c r="C30" s="726">
        <v>16944677.02</v>
      </c>
      <c r="D30" s="726">
        <v>16944677.02</v>
      </c>
      <c r="E30" s="727">
        <v>0</v>
      </c>
    </row>
    <row r="31" spans="1:5" ht="15">
      <c r="A31" s="735">
        <v>11</v>
      </c>
      <c r="B31" s="680" t="s">
        <v>546</v>
      </c>
      <c r="C31" s="726">
        <f>SUM(C32:C33)</f>
        <v>58241.19</v>
      </c>
      <c r="D31" s="726">
        <f>SUM(D32:D33)</f>
        <v>0</v>
      </c>
      <c r="E31" s="727">
        <f>SUM(E32:E33)</f>
        <v>58241.19</v>
      </c>
    </row>
    <row r="32" spans="1:5" ht="15">
      <c r="A32" s="735">
        <v>11.1</v>
      </c>
      <c r="B32" s="679" t="s">
        <v>547</v>
      </c>
      <c r="C32" s="726">
        <v>58241.19</v>
      </c>
      <c r="D32" s="726"/>
      <c r="E32" s="727">
        <v>58241.19</v>
      </c>
    </row>
    <row r="33" spans="1:7" ht="15">
      <c r="A33" s="735">
        <v>11.2</v>
      </c>
      <c r="B33" s="679" t="s">
        <v>548</v>
      </c>
      <c r="C33" s="726">
        <v>0</v>
      </c>
      <c r="D33" s="726"/>
      <c r="E33" s="727">
        <v>0</v>
      </c>
    </row>
    <row r="34" spans="1:7" ht="15">
      <c r="A34" s="735">
        <v>13</v>
      </c>
      <c r="B34" s="680" t="s">
        <v>549</v>
      </c>
      <c r="C34" s="726">
        <v>69250959.600000024</v>
      </c>
      <c r="D34" s="726"/>
      <c r="E34" s="727">
        <v>69250959.600000024</v>
      </c>
    </row>
    <row r="35" spans="1:7" ht="15">
      <c r="A35" s="735">
        <v>13.1</v>
      </c>
      <c r="B35" s="730" t="s">
        <v>550</v>
      </c>
      <c r="C35" s="726">
        <v>54025526.420000002</v>
      </c>
      <c r="D35" s="726"/>
      <c r="E35" s="727">
        <v>54025526.420000002</v>
      </c>
    </row>
    <row r="36" spans="1:7" ht="15">
      <c r="A36" s="735">
        <v>13.2</v>
      </c>
      <c r="B36" s="730" t="s">
        <v>551</v>
      </c>
      <c r="C36" s="726">
        <v>0</v>
      </c>
      <c r="D36" s="726"/>
      <c r="E36" s="727">
        <v>0</v>
      </c>
    </row>
    <row r="37" spans="1:7" ht="26.25" thickBot="1">
      <c r="A37" s="731"/>
      <c r="B37" s="732" t="s">
        <v>221</v>
      </c>
      <c r="C37" s="733">
        <f>SUM(C8,C12,C14,C15,C16,C20,C23,C24,C25,C28,C31,C34)</f>
        <v>4871506585.6908007</v>
      </c>
      <c r="D37" s="733">
        <f>SUM(D8,D12,D14,D15,D16,D20,D23,D24,D25,D28,D31,D34)</f>
        <v>35177222.899999999</v>
      </c>
      <c r="E37" s="734">
        <f>SUM(E8,E12,E14,E15,E16,E20,E23,E24,E25,E28,E31,E34)</f>
        <v>4836329362.7908001</v>
      </c>
    </row>
    <row r="38" spans="1:7">
      <c r="A38" s="9"/>
      <c r="B38" s="9"/>
      <c r="C38" s="9"/>
      <c r="D38" s="9"/>
      <c r="E38" s="9"/>
    </row>
    <row r="39" spans="1:7">
      <c r="A39" s="9"/>
      <c r="B39" s="9"/>
      <c r="C39" s="9"/>
      <c r="D39" s="9"/>
      <c r="E39" s="9"/>
    </row>
    <row r="41" spans="1:7" s="8" customFormat="1">
      <c r="B41" s="49"/>
      <c r="F41" s="9"/>
      <c r="G41" s="9"/>
    </row>
    <row r="42" spans="1:7" s="8" customFormat="1">
      <c r="B42" s="49"/>
      <c r="F42" s="9"/>
      <c r="G42" s="9"/>
    </row>
    <row r="43" spans="1:7" s="8" customFormat="1">
      <c r="B43" s="49"/>
      <c r="F43" s="9"/>
      <c r="G43" s="9"/>
    </row>
    <row r="44" spans="1:7" s="8" customFormat="1">
      <c r="B44" s="49"/>
      <c r="F44" s="9"/>
      <c r="G44" s="9"/>
    </row>
    <row r="45" spans="1:7" s="8" customFormat="1">
      <c r="B45" s="49"/>
      <c r="F45" s="9"/>
      <c r="G45" s="9"/>
    </row>
    <row r="46" spans="1:7" s="8" customFormat="1">
      <c r="B46" s="49"/>
      <c r="F46" s="9"/>
      <c r="G46" s="9"/>
    </row>
    <row r="47" spans="1:7" s="8" customFormat="1">
      <c r="B47" s="49"/>
      <c r="F47" s="9"/>
      <c r="G47" s="9"/>
    </row>
    <row r="48" spans="1:7" s="8" customFormat="1">
      <c r="B48" s="49"/>
      <c r="F48" s="9"/>
      <c r="G48" s="9"/>
    </row>
    <row r="49" spans="2:7" s="8" customFormat="1">
      <c r="B49" s="49"/>
      <c r="F49" s="9"/>
      <c r="G49" s="9"/>
    </row>
    <row r="50" spans="2:7" s="8" customFormat="1">
      <c r="B50" s="49"/>
      <c r="F50" s="9"/>
      <c r="G50" s="9"/>
    </row>
    <row r="51" spans="2:7" s="8" customFormat="1">
      <c r="B51" s="49"/>
      <c r="F51" s="9"/>
      <c r="G51" s="9"/>
    </row>
    <row r="52" spans="2:7" s="8" customFormat="1">
      <c r="B52" s="49"/>
      <c r="F52" s="9"/>
      <c r="G52" s="9"/>
    </row>
    <row r="53" spans="2:7" s="8" customFormat="1">
      <c r="B53" s="49"/>
      <c r="F53" s="9"/>
      <c r="G53" s="9"/>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30" sqref="E30"/>
    </sheetView>
  </sheetViews>
  <sheetFormatPr defaultColWidth="9.140625" defaultRowHeight="12.75" outlineLevelRow="1"/>
  <cols>
    <col min="1" max="1" width="9.5703125" style="8" bestFit="1" customWidth="1"/>
    <col min="2" max="2" width="114.140625" style="8" customWidth="1"/>
    <col min="3" max="3" width="18.85546875" style="8" customWidth="1"/>
    <col min="4" max="4" width="25.42578125" style="8" customWidth="1"/>
    <col min="5" max="5" width="24.140625" style="8" customWidth="1"/>
    <col min="6" max="6" width="24" style="8" customWidth="1"/>
    <col min="7" max="7" width="10" style="8" bestFit="1" customWidth="1"/>
    <col min="8" max="8" width="12" style="8" bestFit="1" customWidth="1"/>
    <col min="9" max="9" width="12.5703125" style="8" bestFit="1" customWidth="1"/>
    <col min="10" max="16384" width="9.140625" style="8"/>
  </cols>
  <sheetData>
    <row r="1" spans="1:6">
      <c r="A1" s="6" t="s">
        <v>30</v>
      </c>
      <c r="B1" s="7" t="str">
        <f>'Info '!C2</f>
        <v>JSC Basisbank</v>
      </c>
    </row>
    <row r="2" spans="1:6" s="6" customFormat="1" ht="15.75" customHeight="1">
      <c r="A2" s="6" t="s">
        <v>31</v>
      </c>
      <c r="B2" s="460">
        <f>'1. key ratios '!B2</f>
        <v>46022</v>
      </c>
      <c r="C2" s="8"/>
      <c r="D2" s="8"/>
      <c r="E2" s="8"/>
      <c r="F2" s="8"/>
    </row>
    <row r="3" spans="1:6" s="6" customFormat="1" ht="15.75" customHeight="1">
      <c r="C3" s="8"/>
      <c r="D3" s="8"/>
      <c r="E3" s="8"/>
      <c r="F3" s="8"/>
    </row>
    <row r="4" spans="1:6" s="6" customFormat="1" ht="13.5" thickBot="1">
      <c r="A4" s="6" t="s">
        <v>46</v>
      </c>
      <c r="B4" s="160" t="s">
        <v>518</v>
      </c>
      <c r="C4" s="44" t="s">
        <v>35</v>
      </c>
      <c r="D4" s="8"/>
      <c r="E4" s="8"/>
      <c r="F4" s="8"/>
    </row>
    <row r="5" spans="1:6">
      <c r="A5" s="120">
        <v>1</v>
      </c>
      <c r="B5" s="161" t="s">
        <v>520</v>
      </c>
      <c r="C5" s="121">
        <f>'7. LI1 '!E37</f>
        <v>4836329362.7908001</v>
      </c>
    </row>
    <row r="6" spans="1:6">
      <c r="A6" s="50">
        <v>2.1</v>
      </c>
      <c r="B6" s="102" t="s">
        <v>201</v>
      </c>
      <c r="C6" s="481">
        <v>653902338.53759992</v>
      </c>
    </row>
    <row r="7" spans="1:6" s="33" customFormat="1" outlineLevel="1">
      <c r="A7" s="27">
        <v>2.2000000000000002</v>
      </c>
      <c r="B7" s="28" t="s">
        <v>202</v>
      </c>
      <c r="C7" s="482">
        <v>70045500</v>
      </c>
    </row>
    <row r="8" spans="1:6" s="33" customFormat="1">
      <c r="A8" s="27">
        <v>3</v>
      </c>
      <c r="B8" s="118" t="s">
        <v>519</v>
      </c>
      <c r="C8" s="123">
        <f>SUM(C5:C7)</f>
        <v>5560277201.3283997</v>
      </c>
    </row>
    <row r="9" spans="1:6">
      <c r="A9" s="50">
        <v>4</v>
      </c>
      <c r="B9" s="51" t="s">
        <v>48</v>
      </c>
      <c r="C9" s="93">
        <v>0</v>
      </c>
    </row>
    <row r="10" spans="1:6" s="33" customFormat="1" outlineLevel="1">
      <c r="A10" s="27">
        <v>5.0999999999999996</v>
      </c>
      <c r="B10" s="28" t="s">
        <v>203</v>
      </c>
      <c r="C10" s="122">
        <v>-245099548.31067991</v>
      </c>
    </row>
    <row r="11" spans="1:6" s="33" customFormat="1" outlineLevel="1">
      <c r="A11" s="27">
        <v>5.2</v>
      </c>
      <c r="B11" s="28" t="s">
        <v>204</v>
      </c>
      <c r="C11" s="122">
        <v>-64202236.44479613</v>
      </c>
    </row>
    <row r="12" spans="1:6" s="33" customFormat="1">
      <c r="A12" s="27">
        <v>6</v>
      </c>
      <c r="B12" s="117" t="s">
        <v>746</v>
      </c>
      <c r="C12" s="122"/>
    </row>
    <row r="13" spans="1:6" s="33" customFormat="1" ht="13.5" thickBot="1">
      <c r="A13" s="29">
        <v>7</v>
      </c>
      <c r="B13" s="119" t="s">
        <v>164</v>
      </c>
      <c r="C13" s="124">
        <f>SUM(C8:C12)</f>
        <v>5250975416.5729227</v>
      </c>
    </row>
    <row r="15" spans="1:6">
      <c r="B15" s="33"/>
    </row>
    <row r="17" spans="1:2" ht="15">
      <c r="A17" s="129"/>
      <c r="B17" s="130"/>
    </row>
    <row r="18" spans="1:2" ht="15">
      <c r="A18" s="134"/>
      <c r="B18" s="135"/>
    </row>
    <row r="19" spans="1:2">
      <c r="A19" s="136"/>
      <c r="B19" s="131"/>
    </row>
    <row r="20" spans="1:2">
      <c r="A20" s="137"/>
      <c r="B20" s="132"/>
    </row>
    <row r="21" spans="1:2">
      <c r="A21" s="137"/>
      <c r="B21" s="135"/>
    </row>
    <row r="22" spans="1:2">
      <c r="A22" s="136"/>
      <c r="B22" s="133"/>
    </row>
    <row r="23" spans="1:2">
      <c r="A23" s="137"/>
      <c r="B23" s="132"/>
    </row>
    <row r="24" spans="1:2">
      <c r="A24" s="137"/>
      <c r="B24" s="132"/>
    </row>
    <row r="25" spans="1:2">
      <c r="A25" s="137"/>
      <c r="B25" s="138"/>
    </row>
    <row r="26" spans="1:2">
      <c r="A26" s="137"/>
      <c r="B26" s="135"/>
    </row>
    <row r="27" spans="1:2">
      <c r="B27" s="49"/>
    </row>
    <row r="28" spans="1:2">
      <c r="B28" s="49"/>
    </row>
    <row r="29" spans="1:2">
      <c r="B29" s="49"/>
    </row>
    <row r="30" spans="1:2">
      <c r="B30" s="49"/>
    </row>
    <row r="31" spans="1:2">
      <c r="B31" s="49"/>
    </row>
    <row r="32" spans="1:2">
      <c r="B32" s="49"/>
    </row>
    <row r="33" spans="2:2">
      <c r="B33" s="49"/>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2026-01-30T17:59:11Z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