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3E1D3F8C-2D2B-4B01-900A-BC67ED330A82}" xr6:coauthVersionLast="47" xr6:coauthVersionMax="47" xr10:uidLastSave="{00000000-0000-0000-0000-000000000000}"/>
  <bookViews>
    <workbookView xWindow="-120" yWindow="-120" windowWidth="29040" windowHeight="15720"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state="hidden" r:id="rId12"/>
    <sheet name="9.3. MREL2" sheetId="122" state="hidden"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21" l="1"/>
  <c r="B2" i="121"/>
  <c r="L33" i="118" l="1"/>
  <c r="K33" i="118"/>
  <c r="J33" i="118"/>
  <c r="I33" i="118"/>
  <c r="H33" i="118"/>
  <c r="G33" i="118"/>
  <c r="F33" i="118"/>
  <c r="E33" i="118"/>
  <c r="D33" i="118"/>
  <c r="C33" i="118"/>
  <c r="C10" i="115"/>
  <c r="C18" i="115" s="1"/>
  <c r="G34" i="113"/>
  <c r="F34" i="113"/>
  <c r="E34" i="113"/>
  <c r="D34" i="113"/>
  <c r="H34" i="113" s="1"/>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8" i="112"/>
  <c r="H7" i="112"/>
  <c r="G22" i="111"/>
  <c r="F22" i="111"/>
  <c r="E22" i="111"/>
  <c r="D22" i="111"/>
  <c r="C22" i="111"/>
  <c r="H21" i="111"/>
  <c r="H20" i="111"/>
  <c r="H19" i="111"/>
  <c r="H18" i="111"/>
  <c r="H17" i="111"/>
  <c r="H16" i="111"/>
  <c r="H15" i="111"/>
  <c r="H14" i="111"/>
  <c r="H13" i="111"/>
  <c r="H12" i="111"/>
  <c r="H11" i="111"/>
  <c r="H10" i="111"/>
  <c r="H9" i="111"/>
  <c r="H8" i="111"/>
  <c r="G33" i="97"/>
  <c r="F33" i="97"/>
  <c r="E33" i="97"/>
  <c r="D33" i="97"/>
  <c r="C33" i="97"/>
  <c r="G24" i="97"/>
  <c r="F24" i="97"/>
  <c r="E24" i="97"/>
  <c r="D24" i="97"/>
  <c r="C24" i="97"/>
  <c r="G18" i="97"/>
  <c r="F18" i="97"/>
  <c r="E18" i="97"/>
  <c r="D18" i="97"/>
  <c r="C18" i="97"/>
  <c r="G14" i="97"/>
  <c r="F14" i="97"/>
  <c r="E14" i="97"/>
  <c r="D14" i="97"/>
  <c r="C14" i="97"/>
  <c r="G11" i="97"/>
  <c r="G21" i="97" s="1"/>
  <c r="G39" i="97" s="1"/>
  <c r="F11" i="97"/>
  <c r="E11" i="97"/>
  <c r="D11" i="97"/>
  <c r="C11" i="97"/>
  <c r="G8" i="97"/>
  <c r="F8" i="97"/>
  <c r="E8" i="97"/>
  <c r="D8" i="97"/>
  <c r="C8" i="97"/>
  <c r="F6" i="123"/>
  <c r="E6" i="123"/>
  <c r="D6" i="123"/>
  <c r="C6" i="123"/>
  <c r="C26" i="95"/>
  <c r="C22" i="95"/>
  <c r="C14" i="95"/>
  <c r="C32" i="95" s="1"/>
  <c r="C34" i="95" s="1"/>
  <c r="C8" i="95"/>
  <c r="Q33" i="92"/>
  <c r="I33" i="92"/>
  <c r="Q32" i="92"/>
  <c r="Q30" i="92" s="1"/>
  <c r="I32" i="92"/>
  <c r="Q31" i="92"/>
  <c r="I31" i="92"/>
  <c r="I30" i="92"/>
  <c r="Q29" i="92"/>
  <c r="I29" i="92"/>
  <c r="Q28" i="92"/>
  <c r="I28" i="92"/>
  <c r="Q27" i="92"/>
  <c r="I27" i="92"/>
  <c r="Q26" i="92"/>
  <c r="I26" i="92"/>
  <c r="Q25" i="92"/>
  <c r="I25" i="92"/>
  <c r="Q24" i="92"/>
  <c r="Q22" i="92" s="1"/>
  <c r="I24" i="92"/>
  <c r="Q23" i="92"/>
  <c r="I23" i="92"/>
  <c r="I22" i="92"/>
  <c r="Q21" i="92"/>
  <c r="I21" i="92"/>
  <c r="Q20" i="92"/>
  <c r="I20" i="92"/>
  <c r="Q19" i="92"/>
  <c r="I19" i="92"/>
  <c r="Q18" i="92"/>
  <c r="I18" i="92"/>
  <c r="Q17" i="92"/>
  <c r="Q9" i="92" s="1"/>
  <c r="I17" i="92"/>
  <c r="Q16" i="92"/>
  <c r="Q14" i="92" s="1"/>
  <c r="I16" i="92"/>
  <c r="Q15" i="92"/>
  <c r="I15" i="92"/>
  <c r="I14" i="92"/>
  <c r="Q13" i="92"/>
  <c r="I13" i="92"/>
  <c r="Q12" i="92"/>
  <c r="I12" i="92"/>
  <c r="Q11" i="92"/>
  <c r="Q7" i="92" s="1"/>
  <c r="Q6" i="92" s="1"/>
  <c r="Q34" i="92" s="1"/>
  <c r="I11" i="92"/>
  <c r="Q10" i="92"/>
  <c r="I10" i="92"/>
  <c r="P9" i="92"/>
  <c r="O9" i="92"/>
  <c r="N9" i="92"/>
  <c r="M9" i="92"/>
  <c r="L9" i="92"/>
  <c r="K9" i="92"/>
  <c r="J9" i="92"/>
  <c r="I9" i="92"/>
  <c r="G9" i="92"/>
  <c r="F9" i="92"/>
  <c r="C9" i="92"/>
  <c r="P8" i="92"/>
  <c r="P6" i="92" s="1"/>
  <c r="P34" i="92" s="1"/>
  <c r="O8" i="92"/>
  <c r="O6" i="92" s="1"/>
  <c r="O34" i="92" s="1"/>
  <c r="N8" i="92"/>
  <c r="M8" i="92"/>
  <c r="L8" i="92"/>
  <c r="K8" i="92"/>
  <c r="J8" i="92"/>
  <c r="G8" i="92"/>
  <c r="F8" i="92"/>
  <c r="I8" i="92" s="1"/>
  <c r="C8" i="92"/>
  <c r="P7" i="92"/>
  <c r="O7" i="92"/>
  <c r="N7" i="92"/>
  <c r="N6" i="92" s="1"/>
  <c r="N34" i="92" s="1"/>
  <c r="M7" i="92"/>
  <c r="M6" i="92" s="1"/>
  <c r="M34" i="92" s="1"/>
  <c r="L7" i="92"/>
  <c r="L6" i="92" s="1"/>
  <c r="L34" i="92" s="1"/>
  <c r="K7" i="92"/>
  <c r="K6" i="92" s="1"/>
  <c r="K34" i="92" s="1"/>
  <c r="J7" i="92"/>
  <c r="J6" i="92" s="1"/>
  <c r="J34" i="92" s="1"/>
  <c r="G7" i="92"/>
  <c r="G6" i="92" s="1"/>
  <c r="G34" i="92" s="1"/>
  <c r="F7" i="92"/>
  <c r="I7" i="92" s="1"/>
  <c r="I6" i="92" s="1"/>
  <c r="C7" i="92"/>
  <c r="C6" i="92" s="1"/>
  <c r="C34" i="92" s="1"/>
  <c r="F6" i="92"/>
  <c r="F34" i="92" s="1"/>
  <c r="I34" i="92" s="1"/>
  <c r="E6" i="92"/>
  <c r="E34" i="92" s="1"/>
  <c r="D6" i="92"/>
  <c r="D34" i="92" s="1"/>
  <c r="C62" i="69"/>
  <c r="C58" i="69"/>
  <c r="C46" i="69"/>
  <c r="C40" i="69"/>
  <c r="C52" i="69" s="1"/>
  <c r="C29" i="69"/>
  <c r="C26" i="69"/>
  <c r="C23" i="69"/>
  <c r="C18" i="69"/>
  <c r="C14" i="69"/>
  <c r="C6" i="69"/>
  <c r="C35" i="69" s="1"/>
  <c r="C48" i="89"/>
  <c r="C44" i="89"/>
  <c r="C36" i="89"/>
  <c r="C32" i="89"/>
  <c r="C31" i="89" s="1"/>
  <c r="C42" i="89" s="1"/>
  <c r="C29" i="89"/>
  <c r="C12" i="89"/>
  <c r="C6" i="89"/>
  <c r="E31" i="88"/>
  <c r="D31" i="88"/>
  <c r="C31" i="88"/>
  <c r="E28" i="88"/>
  <c r="D28" i="88"/>
  <c r="C28" i="88"/>
  <c r="E25" i="88"/>
  <c r="D25" i="88"/>
  <c r="C25" i="88"/>
  <c r="E20" i="88"/>
  <c r="D20" i="88"/>
  <c r="C20" i="88"/>
  <c r="E16" i="88"/>
  <c r="D16" i="88"/>
  <c r="C16" i="88"/>
  <c r="E8" i="88"/>
  <c r="D8" i="88"/>
  <c r="C8" i="88"/>
  <c r="E13" i="86"/>
  <c r="D13" i="86"/>
  <c r="G6" i="86"/>
  <c r="G13" i="86" s="1"/>
  <c r="F6" i="86"/>
  <c r="F13" i="86" s="1"/>
  <c r="E6" i="86"/>
  <c r="D6" i="86"/>
  <c r="C6" i="86"/>
  <c r="C13" i="86" s="1"/>
  <c r="H43" i="110"/>
  <c r="E43" i="110"/>
  <c r="H42" i="110"/>
  <c r="E42" i="110"/>
  <c r="H41" i="110"/>
  <c r="E41" i="110"/>
  <c r="H40" i="110"/>
  <c r="E40" i="110"/>
  <c r="H39" i="110"/>
  <c r="E39" i="110"/>
  <c r="H38" i="110"/>
  <c r="D38" i="110"/>
  <c r="C38" i="110"/>
  <c r="E38" i="110" s="1"/>
  <c r="H37" i="110"/>
  <c r="E37" i="110"/>
  <c r="H36" i="110"/>
  <c r="E36" i="110"/>
  <c r="H35" i="110"/>
  <c r="E35" i="110"/>
  <c r="H34" i="110"/>
  <c r="E34" i="110"/>
  <c r="H33" i="110"/>
  <c r="E33" i="110"/>
  <c r="H32" i="110"/>
  <c r="E32" i="110"/>
  <c r="H31" i="110"/>
  <c r="E31" i="110"/>
  <c r="H30" i="110"/>
  <c r="D30" i="110"/>
  <c r="E30" i="110" s="1"/>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E17" i="110" s="1"/>
  <c r="C17" i="110"/>
  <c r="H16" i="110"/>
  <c r="E16" i="110"/>
  <c r="H15" i="110"/>
  <c r="E15" i="110"/>
  <c r="H14" i="110"/>
  <c r="C14" i="110"/>
  <c r="H13" i="110"/>
  <c r="E13" i="110"/>
  <c r="H12" i="110"/>
  <c r="E12" i="110"/>
  <c r="H11" i="110"/>
  <c r="D11" i="110"/>
  <c r="E11" i="110" s="1"/>
  <c r="C11" i="110"/>
  <c r="H10" i="110"/>
  <c r="E10" i="110"/>
  <c r="H9" i="110"/>
  <c r="E9" i="110"/>
  <c r="H8" i="110"/>
  <c r="D8" i="110"/>
  <c r="C8" i="110"/>
  <c r="E8" i="110" s="1"/>
  <c r="H7" i="110"/>
  <c r="E7" i="110"/>
  <c r="H6" i="110"/>
  <c r="E6" i="110"/>
  <c r="H45" i="109"/>
  <c r="H44" i="109"/>
  <c r="E44" i="109"/>
  <c r="H43" i="109"/>
  <c r="D43" i="109"/>
  <c r="D45" i="109" s="1"/>
  <c r="C43" i="109"/>
  <c r="E43" i="109" s="1"/>
  <c r="H42" i="109"/>
  <c r="E42" i="109"/>
  <c r="H41" i="109"/>
  <c r="E41" i="109"/>
  <c r="H40" i="109"/>
  <c r="E40" i="109"/>
  <c r="H39" i="109"/>
  <c r="E39" i="109"/>
  <c r="H38" i="109"/>
  <c r="E38" i="109"/>
  <c r="H37" i="109"/>
  <c r="D37" i="109"/>
  <c r="C37" i="109"/>
  <c r="E37" i="109" s="1"/>
  <c r="H36" i="109"/>
  <c r="E36" i="109"/>
  <c r="H35" i="109"/>
  <c r="E35" i="109"/>
  <c r="H34" i="109"/>
  <c r="D34" i="109"/>
  <c r="C34" i="109"/>
  <c r="E34" i="109" s="1"/>
  <c r="H33" i="109"/>
  <c r="E33" i="109"/>
  <c r="H32" i="109"/>
  <c r="E32" i="109"/>
  <c r="H31" i="109"/>
  <c r="E31" i="109"/>
  <c r="H30" i="109"/>
  <c r="E30" i="109"/>
  <c r="H29" i="109"/>
  <c r="D29" i="109"/>
  <c r="E29" i="109" s="1"/>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D13" i="109"/>
  <c r="C13" i="109"/>
  <c r="H12" i="109"/>
  <c r="E12" i="109"/>
  <c r="H11" i="109"/>
  <c r="E11" i="109"/>
  <c r="H10" i="109"/>
  <c r="E10" i="109"/>
  <c r="H9" i="109"/>
  <c r="E9" i="109"/>
  <c r="H8" i="109"/>
  <c r="E8" i="109"/>
  <c r="H7" i="109"/>
  <c r="E7" i="109"/>
  <c r="H6" i="109"/>
  <c r="E6" i="109"/>
  <c r="D6" i="109"/>
  <c r="C6" i="109"/>
  <c r="H21" i="112" l="1"/>
  <c r="H22" i="111"/>
  <c r="Q8" i="92"/>
  <c r="C67" i="69"/>
  <c r="D14" i="110"/>
  <c r="E14" i="110" s="1"/>
  <c r="C45" i="109"/>
  <c r="E45" i="109" s="1"/>
  <c r="G68" i="108" l="1"/>
  <c r="G69" i="108" s="1"/>
  <c r="F68" i="108"/>
  <c r="F69" i="108" s="1"/>
  <c r="H69" i="108" s="1"/>
  <c r="D68" i="108"/>
  <c r="D69" i="108" s="1"/>
  <c r="H67" i="108"/>
  <c r="E67" i="108"/>
  <c r="H66" i="108"/>
  <c r="E66" i="108"/>
  <c r="H65" i="108"/>
  <c r="E65" i="108"/>
  <c r="H64" i="108"/>
  <c r="E64" i="108"/>
  <c r="H63" i="108"/>
  <c r="D63" i="108"/>
  <c r="C63" i="108"/>
  <c r="E63" i="108" s="1"/>
  <c r="H62" i="108"/>
  <c r="E62" i="108"/>
  <c r="H61" i="108"/>
  <c r="E61" i="108"/>
  <c r="H60" i="108"/>
  <c r="E60" i="108"/>
  <c r="H59" i="108"/>
  <c r="E59" i="108"/>
  <c r="D59" i="108"/>
  <c r="C59" i="108"/>
  <c r="H58" i="108"/>
  <c r="E58" i="108"/>
  <c r="H57" i="108"/>
  <c r="E57" i="108"/>
  <c r="H56" i="108"/>
  <c r="E56" i="108"/>
  <c r="H55" i="108"/>
  <c r="E55" i="108"/>
  <c r="G53" i="108"/>
  <c r="F53" i="108"/>
  <c r="H53" i="108" s="1"/>
  <c r="D53" i="108"/>
  <c r="H52" i="108"/>
  <c r="E52" i="108"/>
  <c r="H51" i="108"/>
  <c r="E51" i="108"/>
  <c r="H50" i="108"/>
  <c r="E50" i="108"/>
  <c r="H49" i="108"/>
  <c r="E49" i="108"/>
  <c r="H48" i="108"/>
  <c r="E48" i="108"/>
  <c r="H47" i="108"/>
  <c r="D47" i="108"/>
  <c r="C47" i="108"/>
  <c r="E47" i="108" s="1"/>
  <c r="H46" i="108"/>
  <c r="E46" i="108"/>
  <c r="H45" i="108"/>
  <c r="E45" i="108"/>
  <c r="H44" i="108"/>
  <c r="E44" i="108"/>
  <c r="H43" i="108"/>
  <c r="E43" i="108"/>
  <c r="H42" i="108"/>
  <c r="E42" i="108"/>
  <c r="H41" i="108"/>
  <c r="D41" i="108"/>
  <c r="C41" i="108"/>
  <c r="C53" i="108" s="1"/>
  <c r="E53" i="108" s="1"/>
  <c r="H40" i="108"/>
  <c r="E40" i="108"/>
  <c r="H39" i="108"/>
  <c r="E39" i="108"/>
  <c r="H38" i="108"/>
  <c r="E38" i="108"/>
  <c r="C36" i="108"/>
  <c r="D30" i="108"/>
  <c r="C30" i="108"/>
  <c r="D27" i="108"/>
  <c r="C27" i="108"/>
  <c r="D24" i="108"/>
  <c r="C24" i="108"/>
  <c r="D19" i="108"/>
  <c r="C19" i="108"/>
  <c r="D15" i="108"/>
  <c r="C15" i="108"/>
  <c r="D7" i="108"/>
  <c r="D36" i="108" s="1"/>
  <c r="C7" i="108"/>
  <c r="C68" i="108" l="1"/>
  <c r="H68" i="108"/>
  <c r="E41" i="108"/>
  <c r="C69" i="108" l="1"/>
  <c r="E69" i="108" s="1"/>
  <c r="E68" i="108"/>
  <c r="B1" i="92" l="1"/>
  <c r="B2" i="92"/>
  <c r="B2" i="123"/>
  <c r="B1" i="123"/>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68" i="69" l="1"/>
  <c r="E37" i="88"/>
  <c r="D37" i="88"/>
  <c r="C37" i="88"/>
  <c r="H35" i="108" l="1"/>
  <c r="E35" i="108"/>
  <c r="H34" i="108"/>
  <c r="E34" i="108"/>
  <c r="H33" i="108"/>
  <c r="E33" i="108"/>
  <c r="H32" i="108"/>
  <c r="E32" i="108"/>
  <c r="H31" i="108"/>
  <c r="E31" i="108"/>
  <c r="H30" i="108"/>
  <c r="E30" i="108"/>
  <c r="H29" i="108"/>
  <c r="E29" i="108"/>
  <c r="H28" i="108"/>
  <c r="E28" i="108"/>
  <c r="H27" i="108"/>
  <c r="E27" i="108"/>
  <c r="H26" i="108"/>
  <c r="E26" i="108"/>
  <c r="H25" i="108"/>
  <c r="E25" i="108"/>
  <c r="H23" i="108"/>
  <c r="E23" i="108"/>
  <c r="H22" i="108"/>
  <c r="E22" i="108"/>
  <c r="H21" i="108"/>
  <c r="E21" i="108"/>
  <c r="H20" i="108"/>
  <c r="E20" i="108"/>
  <c r="H19" i="108"/>
  <c r="E19" i="108"/>
  <c r="H18" i="108"/>
  <c r="E18" i="108"/>
  <c r="H17" i="108"/>
  <c r="E17" i="108"/>
  <c r="H16" i="108"/>
  <c r="E16" i="108"/>
  <c r="H15" i="108"/>
  <c r="E15" i="108"/>
  <c r="H14" i="108"/>
  <c r="E14" i="108"/>
  <c r="H13" i="108"/>
  <c r="E13" i="108"/>
  <c r="H12" i="108"/>
  <c r="E12" i="108"/>
  <c r="H11" i="108"/>
  <c r="E11" i="108"/>
  <c r="H10" i="108"/>
  <c r="E10" i="108"/>
  <c r="H9" i="108"/>
  <c r="E9" i="108"/>
  <c r="H8" i="108"/>
  <c r="E8" i="108"/>
  <c r="E24" i="108" l="1"/>
  <c r="H24" i="108"/>
  <c r="H36" i="108"/>
  <c r="H7" i="108"/>
  <c r="E7" i="108"/>
  <c r="E36" i="108" l="1"/>
  <c r="B1" i="97" l="1"/>
  <c r="B1" i="95" l="1"/>
  <c r="B1" i="93"/>
  <c r="B1" i="64"/>
  <c r="B1" i="90"/>
  <c r="B1" i="69"/>
  <c r="B1" i="94"/>
  <c r="B1" i="89"/>
  <c r="B1" i="73"/>
  <c r="B1" i="88"/>
  <c r="B1" i="52"/>
  <c r="B1" i="86"/>
  <c r="G5" i="86"/>
  <c r="F5" i="86"/>
  <c r="E5" i="86"/>
  <c r="D5" i="86"/>
  <c r="G5" i="84"/>
  <c r="F5" i="84"/>
  <c r="E5" i="84"/>
  <c r="D5" i="84"/>
  <c r="C5" i="84"/>
  <c r="C21" i="94" l="1"/>
  <c r="C20" i="94"/>
  <c r="C19" i="94"/>
  <c r="B1" i="91" l="1"/>
  <c r="B1" i="84"/>
  <c r="B19" i="121" l="1"/>
  <c r="B18" i="121" l="1"/>
  <c r="D9" i="94"/>
  <c r="D13" i="94"/>
  <c r="D16" i="94"/>
  <c r="D17" i="94"/>
  <c r="D21" i="94"/>
  <c r="D7" i="94"/>
  <c r="D19" i="94"/>
  <c r="D11" i="94"/>
  <c r="D12" i="94"/>
  <c r="D15" i="94"/>
  <c r="D20" i="94"/>
  <c r="D8" i="94"/>
  <c r="T21" i="64" l="1"/>
  <c r="U21" i="64"/>
  <c r="S21" i="64"/>
  <c r="C21" i="64"/>
  <c r="G22" i="91"/>
  <c r="F22" i="91"/>
  <c r="E22" i="91"/>
  <c r="D22" i="91"/>
  <c r="C22" i="91"/>
  <c r="H21" i="91"/>
  <c r="H19" i="91"/>
  <c r="H18" i="91"/>
  <c r="H17" i="91"/>
  <c r="H16" i="91"/>
  <c r="H15" i="91"/>
  <c r="H14" i="91"/>
  <c r="H13" i="91"/>
  <c r="H10" i="91"/>
  <c r="H8" i="91"/>
  <c r="H22" i="91" l="1"/>
  <c r="K22" i="90"/>
  <c r="L22" i="90"/>
  <c r="M22" i="90"/>
  <c r="N22" i="90"/>
  <c r="O22" i="90"/>
  <c r="P22" i="90"/>
  <c r="Q22" i="90"/>
  <c r="R22" i="90"/>
  <c r="S22" i="90"/>
  <c r="C5" i="73" l="1"/>
  <c r="C22" i="90" l="1"/>
  <c r="D22" i="90" l="1"/>
  <c r="E22" i="90"/>
  <c r="F22" i="90"/>
  <c r="G22" i="90"/>
  <c r="H22" i="90"/>
  <c r="I22" i="90"/>
  <c r="J22" i="90"/>
  <c r="B8" i="121"/>
  <c r="B9" i="121" l="1"/>
  <c r="C8" i="73"/>
  <c r="C13" i="73" s="1"/>
  <c r="C53" i="89"/>
  <c r="B10" i="121" s="1"/>
  <c r="B7" i="121" l="1"/>
  <c r="B16" i="121"/>
  <c r="B14" i="121" s="1"/>
  <c r="B6" i="121"/>
  <c r="D21" i="64"/>
  <c r="E21" i="64"/>
  <c r="F21" i="64"/>
  <c r="G21" i="64"/>
  <c r="H21" i="64"/>
  <c r="I21" i="64"/>
  <c r="J21" i="64"/>
  <c r="K21" i="64"/>
  <c r="L21" i="64"/>
  <c r="M21" i="64"/>
  <c r="N21" i="64"/>
  <c r="O21" i="64"/>
  <c r="P21" i="64"/>
  <c r="Q21" i="64"/>
  <c r="R21" i="64"/>
  <c r="B23" i="121" l="1"/>
  <c r="B21" i="121"/>
  <c r="B22" i="121"/>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<sst xmlns="http://schemas.openxmlformats.org/spreadsheetml/2006/main" count="1259" uniqueCount="788">
  <si>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</si>
  <si>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</si>
  <si>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</si>
  <si>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</si>
  <si>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</si>
  <si>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</si>
  <si>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</si>
  <si>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</si>
  <si>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</si>
  <si>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</si>
  <si>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</si>
  <si>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</si>
  <si>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</si>
  <si>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</si>
  <si>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</si>
  <si>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</si>
  <si>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</si>
  <si>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</si>
  <si>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</si>
  <si>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</si>
  <si>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</si>
  <si>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</si>
  <si>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</si>
  <si>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</si>
  <si>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</si>
  <si>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</si>
  <si>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</si>
  <si>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</si>
  <si>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</si>
  <si>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</si>
  <si>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</si>
  <si>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</si>
  <si>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</si>
  <si>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</si>
  <si>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</si>
  <si>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</si>
  <si>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</si>
  <si>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</si>
  <si>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</si>
  <si>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</si>
  <si>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</si>
  <si>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</si>
  <si>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</si>
  <si>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</si>
  <si>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</si>
  <si>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</si>
  <si>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</si>
  <si>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</si>
  <si>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</si>
  <si>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</si>
  <si>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</si>
  <si>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</si>
  <si>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</si>
  <si>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</si>
  <si>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</si>
  <si>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</si>
  <si>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</si>
  <si>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</si>
  <si>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</si>
  <si>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</si>
  <si>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</si>
  <si>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</si>
  <si>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</si>
  <si>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</si>
  <si>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</si>
  <si>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</si>
  <si>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</si>
  <si>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</si>
  <si>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</si>
  <si>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</si>
  <si>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</si>
  <si>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</si>
  <si>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</si>
  <si>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</si>
  <si>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</si>
  <si>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</si>
  <si>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</si>
  <si>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</si>
  <si>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</si>
  <si>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</si>
  <si>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</si>
  <si>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</si>
  <si>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</si>
  <si>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</si>
  <si>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</si>
  <si>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</si>
  <si>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</si>
  <si>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</si>
  <si>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</si>
  <si>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</si>
  <si>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</si>
  <si>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</si>
  <si>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</si>
  <si>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</si>
  <si>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</si>
  <si>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</si>
  <si>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</si>
  <si>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</si>
  <si>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</si>
  <si>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</si>
  <si>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</si>
  <si>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</si>
  <si>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</si>
  <si>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</si>
  <si>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</si>
  <si>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</si>
  <si>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</si>
  <si>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</si>
  <si>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</si>
  <si>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</si>
  <si>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</si>
  <si>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</si>
  <si>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</si>
  <si>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</si>
  <si>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</si>
  <si>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</si>
  <si>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</si>
  <si>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</si>
  <si>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</si>
  <si>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</si>
  <si>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</si>
  <si>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</si>
  <si>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</si>
  <si>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</si>
  <si>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</si>
  <si>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</si>
  <si>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</si>
  <si>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</si>
  <si>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</si>
  <si>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</si>
  <si>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</si>
  <si>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</si>
  <si>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</si>
  <si>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</si>
  <si>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</si>
  <si>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</si>
  <si>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</si>
  <si>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</si>
  <si>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</si>
  <si>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</si>
  <si>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</si>
  <si>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</si>
  <si>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</si>
  <si>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</si>
  <si>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</si>
  <si>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</si>
  <si>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</si>
  <si>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</si>
  <si>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</si>
  <si>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</si>
  <si>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</si>
  <si>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</si>
  <si>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</si>
  <si>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</si>
  <si>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</si>
  <si>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</si>
  <si>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</si>
  <si>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</si>
  <si>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</si>
  <si>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</si>
  <si>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</si>
  <si>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</si>
  <si>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</si>
  <si>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</si>
  <si>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</si>
  <si>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</si>
  <si>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</si>
  <si>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</si>
  <si>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</si>
  <si>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</si>
  <si>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</si>
  <si>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</si>
  <si>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</si>
  <si>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</si>
  <si>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</si>
  <si>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</si>
  <si>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</si>
  <si>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</si>
  <si>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</si>
  <si>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</si>
  <si>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</si>
  <si>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</si>
  <si>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</si>
  <si>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</si>
  <si>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</si>
  <si>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</si>
  <si>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</si>
  <si>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</si>
  <si>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</si>
  <si>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</si>
  <si>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</si>
  <si>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</si>
  <si>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</si>
  <si>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</si>
  <si>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</si>
  <si>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</si>
  <si>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</si>
  <si>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</si>
  <si>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</si>
  <si>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</si>
  <si>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</si>
  <si>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</si>
  <si>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</si>
  <si>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</si>
  <si>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</si>
  <si>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</si>
  <si>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</si>
  <si>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</si>
  <si>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</si>
  <si>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</si>
  <si>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</si>
  <si>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</si>
  <si>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</si>
  <si>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</si>
  <si>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</si>
  <si>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</si>
  <si>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</si>
  <si>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</si>
  <si>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</si>
  <si>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</si>
  <si>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</si>
  <si>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</si>
  <si>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</si>
  <si>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</si>
  <si>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</si>
  <si>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</si>
  <si>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</si>
  <si>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</si>
  <si>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</si>
  <si>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</si>
  <si>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</si>
  <si>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</si>
  <si>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</si>
  <si>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</si>
  <si>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</si>
  <si>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</si>
  <si>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</si>
  <si>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</si>
  <si>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</si>
  <si>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</si>
  <si>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</si>
  <si>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</si>
  <si>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</si>
  <si>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</si>
  <si>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</si>
  <si>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</si>
  <si>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</si>
  <si>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</si>
  <si>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</si>
  <si>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</si>
  <si>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</si>
  <si>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</si>
  <si>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</si>
  <si>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</si>
  <si>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</si>
  <si>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</si>
  <si>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</si>
  <si>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</si>
  <si>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</si>
  <si>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</si>
  <si>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</si>
  <si>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</si>
  <si>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</si>
  <si>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</si>
  <si>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</si>
  <si>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</si>
  <si>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</si>
  <si>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</si>
  <si>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</si>
  <si>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</si>
  <si>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</si>
  <si>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</si>
  <si>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</si>
  <si>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</si>
  <si>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</si>
  <si>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</si>
  <si>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</si>
  <si>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</si>
  <si>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</si>
  <si>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</si>
  <si>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</si>
  <si>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</si>
  <si>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</si>
  <si>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</si>
  <si>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</si>
  <si>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</si>
  <si>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</si>
  <si>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</si>
  <si>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</si>
  <si>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</si>
  <si>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</si>
  <si>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</si>
  <si>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</si>
  <si>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</si>
  <si>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</si>
  <si>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</si>
  <si>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</si>
  <si>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</si>
  <si>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</si>
  <si>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</si>
  <si>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</si>
  <si>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</si>
  <si>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</si>
  <si>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</si>
  <si>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</si>
  <si>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</si>
  <si>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</si>
  <si>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</si>
  <si>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</si>
  <si>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</si>
  <si>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</si>
  <si>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</si>
  <si>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</si>
  <si>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</si>
  <si>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</si>
  <si>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</si>
  <si>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</si>
  <si>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</si>
  <si>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</si>
  <si>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</si>
  <si>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</si>
  <si>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</si>
  <si>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</si>
  <si>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</si>
  <si>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</si>
  <si>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</si>
  <si>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</si>
  <si>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</si>
  <si>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</si>
  <si>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</si>
  <si>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</si>
  <si>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</si>
  <si>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</si>
  <si>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</si>
  <si>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</si>
  <si>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</si>
  <si>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</si>
  <si>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</si>
  <si>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</si>
  <si>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</si>
  <si>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</si>
  <si>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</si>
  <si>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</si>
  <si>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</si>
  <si>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</si>
  <si>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</si>
  <si>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</si>
  <si>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</si>
  <si>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</si>
  <si>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</si>
  <si>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</si>
  <si>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</si>
  <si>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</si>
  <si>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</si>
  <si>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</si>
  <si>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</si>
  <si>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</si>
  <si>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</si>
  <si>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</si>
  <si>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</si>
  <si>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</si>
  <si>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</si>
  <si>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</si>
  <si>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</si>
  <si>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</si>
  <si>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</si>
  <si>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</si>
  <si>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</si>
  <si>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</si>
  <si>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</si>
  <si>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</si>
  <si>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</si>
  <si>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</si>
  <si>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</si>
  <si>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</si>
  <si>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</si>
  <si>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</si>
  <si>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</si>
  <si>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</si>
  <si>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</si>
  <si>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</si>
  <si>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</si>
  <si>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</si>
  <si>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</si>
  <si>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</si>
  <si>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</si>
  <si>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</si>
  <si>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</si>
  <si>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</si>
  <si>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</si>
  <si>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</si>
  <si>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</si>
  <si>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</si>
  <si>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</si>
  <si>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</si>
  <si>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</si>
  <si>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</si>
  <si>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</si>
  <si>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</si>
  <si>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</si>
  <si>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</si>
  <si>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</si>
  <si>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</si>
  <si>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</si>
  <si>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</si>
  <si>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</si>
  <si>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</si>
  <si>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</si>
  <si>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</si>
  <si>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</si>
  <si>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</si>
  <si>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</si>
  <si>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</si>
  <si>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</si>
  <si>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</si>
  <si>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</si>
  <si>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</si>
  <si>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</si>
  <si>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</si>
  <si>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</si>
  <si>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</si>
  <si>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</si>
  <si>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</si>
  <si>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</si>
  <si>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</si>
  <si>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</si>
  <si>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</si>
  <si>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</si>
  <si>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</si>
  <si>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</si>
  <si>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</si>
  <si>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</si>
  <si>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</si>
  <si>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</si>
  <si>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</si>
  <si>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</si>
  <si>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</si>
  <si>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</si>
  <si>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</si>
  <si>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</si>
  <si>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</si>
  <si>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</si>
  <si>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</si>
  <si>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</si>
  <si>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</si>
  <si>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</si>
  <si>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</si>
  <si>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</si>
  <si>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</si>
  <si>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</si>
  <si>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</si>
  <si>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</si>
  <si>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</si>
  <si>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</si>
  <si>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</si>
  <si>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</si>
  <si>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</si>
  <si>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</si>
  <si>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</si>
  <si>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</si>
  <si>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</si>
  <si>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</si>
  <si>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</si>
  <si>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</si>
  <si>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</si>
  <si>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</si>
  <si>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</si>
  <si>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</si>
  <si>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</si>
  <si>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</si>
  <si>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</si>
  <si>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</si>
  <si>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</si>
  <si>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</si>
  <si>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</si>
  <si>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</si>
  <si>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</si>
  <si>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</si>
  <si>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</si>
  <si>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</si>
  <si>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</si>
  <si>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</si>
  <si>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</si>
  <si>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</si>
  <si>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</si>
  <si>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</si>
  <si>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</si>
  <si>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</si>
  <si>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</si>
  <si>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</si>
  <si>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</si>
  <si>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</si>
  <si>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</si>
  <si>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</si>
  <si>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</si>
  <si>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</si>
  <si>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</si>
  <si>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</si>
  <si>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</si>
  <si>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</si>
  <si>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</si>
  <si>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</si>
  <si>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</si>
  <si>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</si>
  <si>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</si>
  <si>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</si>
  <si>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</si>
  <si>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</si>
  <si>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</si>
  <si>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</si>
  <si>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</si>
  <si>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</si>
  <si>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</si>
  <si>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</si>
  <si>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</si>
  <si>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</si>
  <si>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</si>
  <si>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</si>
  <si>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</si>
  <si>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</si>
  <si>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</si>
  <si>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</si>
  <si>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</si>
  <si>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</si>
  <si>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</si>
  <si>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</si>
  <si>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</si>
  <si>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</si>
  <si>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</si>
  <si>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</si>
  <si>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</si>
  <si>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</si>
  <si>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</si>
  <si>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</si>
  <si>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</si>
  <si>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</si>
  <si>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</si>
  <si>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</si>
  <si>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</si>
  <si>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</si>
  <si>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</si>
  <si>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</si>
  <si>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</si>
  <si>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</si>
  <si>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</si>
  <si>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</si>
  <si>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</si>
  <si>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</si>
  <si>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</si>
  <si>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</si>
  <si>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</si>
  <si>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</si>
  <si>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</si>
  <si>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</si>
  <si>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</si>
  <si>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</si>
  <si>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</si>
  <si>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</si>
  <si>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</si>
  <si>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</si>
  <si>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</si>
  <si>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</si>
  <si>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</si>
  <si>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</si>
  <si>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</si>
  <si>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</si>
  <si>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</si>
  <si>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</si>
  <si>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</si>
  <si>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</si>
  <si>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</si>
  <si>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</si>
  <si>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</si>
  <si>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</si>
  <si>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</si>
  <si>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</si>
  <si>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</si>
  <si>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</si>
  <si>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</si>
  <si>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</si>
  <si>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</si>
  <si>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</si>
  <si>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</si>
  <si>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</si>
  <si>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</si>
  <si>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</si>
  <si>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</si>
  <si>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</si>
  <si>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</si>
  <si>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</si>
  <si>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</si>
  <si>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</si>
  <si>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</si>
  <si>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</si>
  <si>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</si>
  <si>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</si>
  <si>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</si>
  <si>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</si>
  <si>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</si>
  <si>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</si>
  <si>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</si>
  <si>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</si>
  <si>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</si>
  <si>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</si>
  <si>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</si>
  <si>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</si>
  <si>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</si>
  <si>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</si>
  <si>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</si>
  <si>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</si>
  <si>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</si>
  <si>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</si>
  <si>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</si>
  <si>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</si>
  <si>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</si>
  <si>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</si>
  <si>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</si>
  <si>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</si>
  <si>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</si>
  <si>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</si>
  <si>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</si>
  <si>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</si>
  <si>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</si>
  <si>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</si>
  <si>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</si>
  <si>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</si>
  <si>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</si>
  <si>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</si>
  <si>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</si>
  <si>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</si>
  <si>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</si>
  <si>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</si>
  <si>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</si>
  <si>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</si>
  <si>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</si>
  <si>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</si>
  <si>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</si>
  <si>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</si>
  <si>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</si>
  <si>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</si>
  <si>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</si>
  <si>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</si>
  <si>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</si>
  <si>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</si>
  <si>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</si>
  <si>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</si>
  <si>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</si>
  <si>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</si>
  <si>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</si>
  <si>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</si>
  <si>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</si>
  <si>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</si>
  <si>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</si>
  <si>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</si>
  <si>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</si>
  <si>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</si>
  <si>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</si>
  <si>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</si>
  <si>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</si>
  <si>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</si>
  <si>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</si>
  <si>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</si>
  <si>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</si>
  <si>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</si>
  <si>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</si>
  <si>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</si>
  <si>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</si>
  <si>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</si>
  <si>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</si>
  <si>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</si>
  <si>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</si>
  <si>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</si>
  <si>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</si>
  <si>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</si>
  <si>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</si>
  <si>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</si>
  <si>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</si>
  <si>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</si>
  <si>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</si>
  <si>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</si>
  <si>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</si>
  <si>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</si>
  <si>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</si>
  <si>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</si>
  <si>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</si>
  <si>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</si>
  <si>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</si>
  <si>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</si>
  <si>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</si>
  <si>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</si>
  <si>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</si>
  <si>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</si>
  <si>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</si>
  <si>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</si>
  <si>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</si>
  <si>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</si>
  <si>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</si>
  <si>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</si>
  <si>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</si>
  <si>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</si>
  <si>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</si>
  <si>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</si>
  <si>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</si>
  <si>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</si>
  <si>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</si>
  <si>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</si>
  <si>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</si>
  <si>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</si>
  <si>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</si>
  <si>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</si>
  <si>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</si>
  <si>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</si>
  <si>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</si>
  <si>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</si>
  <si>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</si>
  <si>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</si>
  <si>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</si>
  <si>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</si>
  <si>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</si>
  <si>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</si>
  <si>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</si>
  <si>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</si>
  <si>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</si>
  <si>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</si>
  <si>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</si>
  <si>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</si>
  <si>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</si>
  <si>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</si>
  <si>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</si>
  <si>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</si>
  <si>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</si>
  <si>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</si>
  <si>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</si>
  <si>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</si>
  <si>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</si>
  <si>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</si>
  <si>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</si>
  <si>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</si>
  <si>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</si>
  <si>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</si>
  <si>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</si>
  <si>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</si>
  <si>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</si>
  <si>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</si>
  <si>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</si>
  <si>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</si>
  <si>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</si>
  <si>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</si>
  <si>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</si>
  <si>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</si>
  <si>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</si>
  <si>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</si>
  <si>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</si>
  <si>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www.BB.ge</t>
  </si>
  <si>
    <t>შპს "Xinjiang HuaLing Industry &amp; Trade (Group) Co"</t>
  </si>
  <si>
    <t>Zhang Jun</t>
  </si>
  <si>
    <t>Non-independent chair</t>
  </si>
  <si>
    <t>Zhou Ning</t>
  </si>
  <si>
    <t>Non-independent member</t>
  </si>
  <si>
    <t>Zaza Robakidze</t>
  </si>
  <si>
    <t>Independent member</t>
  </si>
  <si>
    <t>Mia Mi Enkhva</t>
  </si>
  <si>
    <t>Sabina Dziurman</t>
  </si>
  <si>
    <t>Nino Okhanashvili</t>
  </si>
  <si>
    <t>David Tsaava</t>
  </si>
  <si>
    <t>General Director</t>
  </si>
  <si>
    <t>Levan Gardaphkhadze</t>
  </si>
  <si>
    <t>Deputy General Director, Retail Business</t>
  </si>
  <si>
    <t>David Kakabadze</t>
  </si>
  <si>
    <t>Deputy General Director, Risk Management</t>
  </si>
  <si>
    <t>Lia Aslanikashvili</t>
  </si>
  <si>
    <t>Deputy General Director, Finance</t>
  </si>
  <si>
    <t>Li Hui</t>
  </si>
  <si>
    <t>Deputy General Director Lending</t>
  </si>
  <si>
    <t>George Gabunia</t>
  </si>
  <si>
    <t>Chief Commercial Officer (CCO)</t>
  </si>
  <si>
    <t>Rati Dvaladze</t>
  </si>
  <si>
    <t>Chief Operations Officer (COO)</t>
  </si>
  <si>
    <t xml:space="preserve">Zaiqi Mi </t>
  </si>
  <si>
    <t>Zou Yiwei Director of  State-owned Assets Supervision and Administration Commission of the People's Government of Xinjiang Uygur Autonomous Region</t>
  </si>
  <si>
    <t>JSC Basisbank</t>
  </si>
  <si>
    <t xml:space="preserve"> Table 9 (Capital), N17 </t>
  </si>
  <si>
    <t xml:space="preserve"> Table 9 (Capital), N10 </t>
  </si>
  <si>
    <t xml:space="preserve"> Table 9 (Capital), N38</t>
  </si>
  <si>
    <t xml:space="preserve"> Table 9 (Capital), N2 </t>
  </si>
  <si>
    <t xml:space="preserve"> Table 9 (Capital), N3</t>
  </si>
  <si>
    <t xml:space="preserve"> Table 9 (Capital), N4; N8</t>
  </si>
  <si>
    <t xml:space="preserve"> Table 9 (Capital), N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</si>
</sst>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6">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
      <b/>
      <i/>
      <sz val="10"/>
      <color theme="1"/>
      <name val="Sylfaen"/>
      <family val="1"/>
    </font>
    <font>
      <b/>
      <sz val="9"/>
      <name val="Calibri"/>
      <family val="2"/>
      <scheme val="minor"/>
    </font>
    <font>
      <b/>
      <i/>
      <sz val="10"/>
      <name val="Sylfaen"/>
      <family val="1"/>
    </font>
  </fonts>
  <fills count="15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5">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diagonalDown="1">
      <left style="thin">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left style="thin">
        <color auto="1"/>
      </left>
      <right/>
      <top style="medium">
        <color indexed="64"/>
      </top>
      <bottom/>
      <diagonal/>
    </border>
    <border>
      <left/>
      <right/>
      <top style="medium">
        <color indexed="64"/>
      </top>
      <bottom/>
      <diagonal/>
    </border>
    <border>
      <left/>
      <right/>
      <top style="medium">
        <color indexed="64"/>
      </top>
      <bottom style="thin">
        <color auto="1"/>
      </bottom>
      <diagonal/>
    </border>
    <border>
      <left/>
      <right style="medium">
        <color indexed="64"/>
      </right>
      <top style="medium">
        <color indexed="64"/>
      </top>
      <bottom style="thin">
        <color auto="1"/>
      </bottom>
      <diagonal/>
    </border>
    <border diagonalDown="1">
      <left style="medium">
        <color indexed="64"/>
      </left>
      <right/>
      <top style="medium">
        <color indexed="64"/>
      </top>
      <bottom/>
      <diagonal style="thin">
        <color indexed="64"/>
      </diagonal>
    </border>
    <border diagonalDown="1">
      <left style="medium">
        <color indexed="64"/>
      </left>
      <right/>
      <top/>
      <bottom/>
      <diagonal style="thin">
        <color indexed="64"/>
      </diagonal>
    </border>
    <border>
      <left/>
      <right/>
      <top/>
      <bottom style="thin">
        <color indexed="64"/>
      </bottom>
      <diagonal/>
    </border>
    <border>
      <left/>
      <right style="medium">
        <color indexed="64"/>
      </right>
      <top/>
      <bottom style="thin">
        <color indexed="64"/>
      </bottom>
      <diagonal/>
    </border>
    <border diagonalDown="1">
      <left style="medium">
        <color indexed="64"/>
      </left>
      <right/>
      <top/>
      <bottom style="thin">
        <color indexed="64"/>
      </bottom>
      <diagonal style="thin">
        <color indexed="64"/>
      </diagonal>
    </border>
    <border diagonalDown="1">
      <left style="medium">
        <color indexed="64"/>
      </left>
      <right/>
      <top style="thin">
        <color indexed="64"/>
      </top>
      <bottom/>
      <diagonal style="thin">
        <color indexed="64"/>
      </diagonal>
    </border>
    <border>
      <left/>
      <right style="thin">
        <color indexed="64"/>
      </right>
      <top/>
      <bottom style="thin">
        <color indexed="64"/>
      </bottom>
      <diagonal/>
    </border>
    <border>
      <left style="thin">
        <color indexed="64"/>
      </left>
      <right style="thin">
        <color indexed="64"/>
      </right>
      <top/>
      <bottom style="medium">
        <color indexed="64"/>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thin">
        <color rgb="FF000000"/>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20" fillId="0" borderId="0"/>
    <xf numFmtId="0" fontId="147" fillId="69" borderId="6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8" applyFont="0" applyBorder="0">
      <alignment horizontal="center" wrapText="1"/>
    </xf>
    <xf numFmtId="3" fontId="2" fillId="74" borderId="107"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4"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2" fillId="0"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84" borderId="0"/>
    <xf numFmtId="0" fontId="2" fillId="84"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4" borderId="0"/>
    <xf numFmtId="0" fontId="2" fillId="84"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4" borderId="0"/>
    <xf numFmtId="0" fontId="2" fillId="0" borderId="0"/>
    <xf numFmtId="0" fontId="2" fillId="84"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84"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4"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4"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4" borderId="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62" fillId="88"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162" fillId="89"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229" fontId="104" fillId="88"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104" fillId="89"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87"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4"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21"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4"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84"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9" fillId="0" borderId="0">
      <alignment vertical="top"/>
    </xf>
    <xf numFmtId="0" fontId="29" fillId="0" borderId="0">
      <alignment vertical="top"/>
    </xf>
    <xf numFmtId="0" fontId="2" fillId="84"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5" borderId="120" quotePrefix="1" applyNumberFormat="0" applyFont="0" applyFill="0" applyBorder="0" applyAlignment="0" applyProtection="0">
      <alignment horizontal="centerContinuous" vertical="justify"/>
      <protection locked="0" hidden="1"/>
    </xf>
    <xf numFmtId="0" fontId="2" fillId="84" borderId="0"/>
    <xf numFmtId="0" fontId="2" fillId="0" borderId="0">
      <alignment horizontal="left" wrapText="1"/>
    </xf>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4" borderId="0"/>
    <xf numFmtId="0" fontId="163" fillId="0" borderId="121" applyNumberFormat="0" applyFill="0" applyAlignment="0" applyProtection="0"/>
    <xf numFmtId="0" fontId="163"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2"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2"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63" fillId="0" borderId="121"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2" fillId="0" borderId="122" applyNumberFormat="0" applyFill="0" applyProtection="0">
      <alignment horizontal="center"/>
    </xf>
    <xf numFmtId="0" fontId="165"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165" fillId="0" borderId="122" applyNumberFormat="0" applyFill="0" applyProtection="0">
      <alignment horizontal="center"/>
    </xf>
    <xf numFmtId="0" fontId="166" fillId="0" borderId="122" applyNumberFormat="0" applyFill="0" applyProtection="0">
      <alignment horizontal="center"/>
    </xf>
    <xf numFmtId="0" fontId="166"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2"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2"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122"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5" borderId="120" quotePrefix="1" applyNumberFormat="0" applyFont="0" applyFill="0" applyBorder="0" applyAlignment="0" applyProtection="0">
      <alignment horizontal="centerContinuous" vertical="justify"/>
      <protection locked="0" hidden="1"/>
    </xf>
    <xf numFmtId="0" fontId="157" fillId="86" borderId="120"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84" borderId="0"/>
    <xf numFmtId="0" fontId="2" fillId="0" borderId="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5">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58"/>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66"/>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0"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4" fillId="90" borderId="0" applyNumberFormat="0" applyBorder="0" applyAlignment="0" applyProtection="0"/>
    <xf numFmtId="0" fontId="12" fillId="90"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5" borderId="123"/>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7" borderId="107" applyNumberFormat="0" applyFont="0" applyAlignment="0"/>
    <xf numFmtId="3" fontId="181" fillId="87" borderId="107" applyNumberFormat="0" applyFont="0" applyAlignment="0"/>
    <xf numFmtId="3" fontId="181" fillId="87" borderId="107" applyNumberFormat="0" applyFont="0" applyAlignment="0"/>
    <xf numFmtId="3" fontId="181" fillId="87" borderId="107" applyNumberFormat="0" applyFont="0" applyAlignment="0"/>
    <xf numFmtId="3" fontId="181" fillId="87" borderId="107"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247" fontId="179" fillId="106" borderId="107" applyNumberFormat="0" applyFill="0" applyBorder="0" applyAlignment="0" applyProtection="0"/>
    <xf numFmtId="0"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0"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247" fontId="179" fillId="106" borderId="107" applyNumberFormat="0" applyFill="0" applyBorder="0" applyAlignment="0" applyProtection="0"/>
    <xf numFmtId="0" fontId="179" fillId="106" borderId="107" applyNumberFormat="0" applyFill="0" applyBorder="0" applyAlignment="0" applyProtection="0"/>
    <xf numFmtId="0" fontId="182" fillId="0" borderId="124"/>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7" borderId="125" applyNumberFormat="0" applyAlignment="0" applyProtection="0"/>
    <xf numFmtId="0" fontId="183" fillId="107" borderId="125" applyNumberFormat="0" applyAlignment="0" applyProtection="0"/>
    <xf numFmtId="0" fontId="184" fillId="0" borderId="0" applyNumberFormat="0" applyFill="0" applyAlignment="0"/>
    <xf numFmtId="0" fontId="185" fillId="0" borderId="126" applyNumberFormat="0" applyFont="0" applyFill="0" applyAlignment="0"/>
    <xf numFmtId="248"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186" fillId="107" borderId="0" applyNumberFormat="0" applyBorder="0">
      <alignment horizontal="center" vertical="center"/>
    </xf>
    <xf numFmtId="0" fontId="21" fillId="63" borderId="127" applyNumberFormat="0" applyAlignment="0" applyProtection="0"/>
    <xf numFmtId="0" fontId="187" fillId="0" borderId="0" applyNumberFormat="0" applyFill="0" applyBorder="0" applyAlignment="0">
      <alignment horizontal="right"/>
    </xf>
    <xf numFmtId="38" fontId="188" fillId="108"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09"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89" fillId="110" borderId="0" applyNumberFormat="0" applyBorder="0" applyAlignment="0" applyProtection="0"/>
    <xf numFmtId="0" fontId="190" fillId="109"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89" fillId="110"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8"/>
    <xf numFmtId="251" fontId="2" fillId="0" borderId="0"/>
    <xf numFmtId="0" fontId="192" fillId="0" borderId="129"/>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7" borderId="130">
      <alignment horizontal="center" vertical="center"/>
    </xf>
    <xf numFmtId="0" fontId="183" fillId="107" borderId="130">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25" applyNumberFormat="0" applyFont="0" applyFill="0" applyAlignment="0">
      <alignment vertical="center"/>
    </xf>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252" fontId="104" fillId="0" borderId="125" applyNumberFormat="0" applyFont="0" applyFill="0" applyAlignment="0">
      <alignment vertical="center"/>
    </xf>
    <xf numFmtId="0" fontId="104" fillId="0" borderId="125" applyNumberFormat="0" applyFont="0" applyFill="0"/>
    <xf numFmtId="0" fontId="104" fillId="0" borderId="125" applyNumberFormat="0" applyFont="0" applyFill="0"/>
    <xf numFmtId="252" fontId="104" fillId="0" borderId="125" applyNumberFormat="0" applyFont="0" applyFill="0" applyAlignment="0">
      <alignment vertical="center"/>
    </xf>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104" fillId="0" borderId="125" applyNumberFormat="0" applyFont="0" applyFill="0"/>
    <xf numFmtId="0" fontId="2" fillId="72" borderId="0"/>
    <xf numFmtId="0" fontId="201" fillId="0" borderId="1" applyNumberFormat="0" applyFont="0" applyFill="0" applyAlignment="0" applyProtection="0"/>
    <xf numFmtId="0" fontId="201" fillId="0" borderId="131"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0" applyNumberFormat="0" applyFont="0" applyFill="0" applyAlignment="0" applyProtection="0"/>
    <xf numFmtId="0" fontId="149" fillId="0" borderId="60" applyNumberFormat="0" applyFont="0" applyFill="0" applyAlignment="0" applyProtection="0"/>
    <xf numFmtId="0" fontId="149" fillId="0" borderId="60" applyNumberFormat="0" applyFont="0" applyFill="0" applyAlignment="0" applyProtection="0"/>
    <xf numFmtId="0" fontId="149" fillId="0" borderId="58" applyNumberFormat="0" applyFont="0" applyFill="0" applyAlignment="0" applyProtection="0"/>
    <xf numFmtId="0" fontId="149" fillId="0" borderId="58"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66">
      <alignment horizontal="left"/>
    </xf>
    <xf numFmtId="253" fontId="2" fillId="0" borderId="66">
      <alignment horizontal="left"/>
    </xf>
    <xf numFmtId="253" fontId="2" fillId="0" borderId="66">
      <alignment horizontal="left"/>
    </xf>
    <xf numFmtId="253" fontId="2" fillId="0" borderId="66">
      <alignment horizontal="left"/>
    </xf>
    <xf numFmtId="253" fontId="2" fillId="0" borderId="66">
      <alignment horizontal="left"/>
    </xf>
    <xf numFmtId="253" fontId="2" fillId="0" borderId="66">
      <alignment horizontal="left"/>
    </xf>
    <xf numFmtId="253" fontId="2" fillId="0" borderId="66">
      <alignment horizontal="left"/>
    </xf>
    <xf numFmtId="253" fontId="2" fillId="0" borderId="6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3" borderId="127" applyNumberFormat="0" applyAlignment="0" applyProtection="0"/>
    <xf numFmtId="0" fontId="21" fillId="68" borderId="127" applyNumberFormat="0" applyAlignment="0" applyProtection="0"/>
    <xf numFmtId="0" fontId="21" fillId="68" borderId="127" applyNumberFormat="0" applyAlignment="0" applyProtection="0"/>
    <xf numFmtId="0" fontId="21" fillId="63" borderId="127" applyNumberFormat="0" applyAlignment="0" applyProtection="0"/>
    <xf numFmtId="0" fontId="21" fillId="63" borderId="127" applyNumberFormat="0" applyAlignment="0" applyProtection="0"/>
    <xf numFmtId="0" fontId="21" fillId="63" borderId="127" applyNumberFormat="0" applyAlignment="0" applyProtection="0"/>
    <xf numFmtId="0" fontId="21" fillId="68" borderId="127" applyNumberFormat="0" applyAlignment="0" applyProtection="0"/>
    <xf numFmtId="0" fontId="21" fillId="63" borderId="127" applyNumberFormat="0" applyAlignment="0" applyProtection="0"/>
    <xf numFmtId="0" fontId="21" fillId="63" borderId="127" applyNumberFormat="0" applyAlignment="0" applyProtection="0"/>
    <xf numFmtId="0" fontId="203" fillId="108" borderId="127" applyNumberFormat="0" applyAlignment="0" applyProtection="0"/>
    <xf numFmtId="0" fontId="145" fillId="8" borderId="28" applyNumberFormat="0" applyAlignment="0" applyProtection="0"/>
    <xf numFmtId="3" fontId="45" fillId="41" borderId="60">
      <protection hidden="1"/>
    </xf>
    <xf numFmtId="0" fontId="203" fillId="108" borderId="127" applyNumberFormat="0" applyAlignment="0" applyProtection="0"/>
    <xf numFmtId="0" fontId="23" fillId="63" borderId="127" applyNumberFormat="0" applyAlignment="0" applyProtection="0"/>
    <xf numFmtId="0" fontId="23" fillId="63" borderId="127" applyNumberFormat="0" applyAlignment="0" applyProtection="0"/>
    <xf numFmtId="0" fontId="23" fillId="63" borderId="127" applyNumberFormat="0" applyAlignment="0" applyProtection="0"/>
    <xf numFmtId="0" fontId="23" fillId="63"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03" fillId="108" borderId="127" applyNumberFormat="0" applyAlignment="0" applyProtection="0"/>
    <xf numFmtId="0" fontId="23" fillId="63" borderId="127" applyNumberFormat="0" applyAlignment="0" applyProtection="0"/>
    <xf numFmtId="0" fontId="23" fillId="63" borderId="127" applyNumberFormat="0" applyAlignment="0" applyProtection="0"/>
    <xf numFmtId="0" fontId="203" fillId="108" borderId="127" applyNumberFormat="0" applyAlignment="0" applyProtection="0"/>
    <xf numFmtId="0" fontId="203" fillId="108" borderId="127" applyNumberFormat="0" applyAlignment="0" applyProtection="0"/>
    <xf numFmtId="0" fontId="23" fillId="63" borderId="127" applyNumberFormat="0" applyAlignment="0" applyProtection="0"/>
    <xf numFmtId="0" fontId="23" fillId="63" borderId="127" applyNumberFormat="0" applyAlignment="0" applyProtection="0"/>
    <xf numFmtId="0" fontId="23" fillId="63" borderId="127"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1" borderId="0" applyNumberFormat="0" applyFont="0" applyBorder="0" applyAlignment="0">
      <protection locked="0"/>
    </xf>
    <xf numFmtId="196" fontId="19" fillId="111"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24" fillId="112"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0"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2" borderId="36" applyNumberFormat="0" applyAlignment="0" applyProtection="0"/>
    <xf numFmtId="0" fontId="26" fillId="112" borderId="36" applyNumberFormat="0" applyAlignment="0" applyProtection="0"/>
    <xf numFmtId="0" fontId="26" fillId="112" borderId="36" applyNumberFormat="0" applyAlignment="0" applyProtection="0"/>
    <xf numFmtId="0" fontId="26" fillId="112"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vertical="center"/>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xf>
    <xf numFmtId="3" fontId="206" fillId="69" borderId="107"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221" fontId="208" fillId="0" borderId="132"/>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6">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6">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6">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6">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0" borderId="0" applyBorder="0">
      <alignment horizontal="left"/>
    </xf>
    <xf numFmtId="0" fontId="216" fillId="113" borderId="0" applyNumberFormat="0" applyBorder="0">
      <alignment horizontal="left"/>
    </xf>
    <xf numFmtId="0" fontId="29"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9" fillId="73" borderId="133" applyNumberFormat="0" applyFont="0" applyAlignment="0" applyProtection="0"/>
    <xf numFmtId="0" fontId="29" fillId="73" borderId="133" applyNumberFormat="0" applyFont="0" applyAlignment="0" applyProtection="0"/>
    <xf numFmtId="0" fontId="29" fillId="73" borderId="133" applyNumberFormat="0" applyFont="0" applyAlignment="0" applyProtection="0"/>
    <xf numFmtId="3" fontId="209" fillId="0" borderId="116">
      <alignment vertical="center"/>
    </xf>
    <xf numFmtId="0" fontId="29" fillId="73" borderId="133" applyNumberFormat="0" applyFont="0" applyAlignment="0" applyProtection="0"/>
    <xf numFmtId="0" fontId="29"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71" fillId="73" borderId="133"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4"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11" applyNumberFormat="0" applyFill="0" applyBorder="0" applyAlignment="0" applyProtection="0">
      <alignment horizontal="center"/>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0" fillId="0" borderId="111" applyNumberFormat="0" applyFill="0" applyBorder="0" applyAlignment="0" applyProtection="0">
      <alignment horizontal="center"/>
      <protection locked="0"/>
    </xf>
    <xf numFmtId="0" fontId="220" fillId="0" borderId="111" applyNumberFormat="0" applyFill="0" applyBorder="0" applyAlignment="0" applyProtection="0">
      <alignment horizontal="center"/>
      <protection locked="0"/>
    </xf>
    <xf numFmtId="3" fontId="209" fillId="0" borderId="116">
      <alignment vertical="center"/>
    </xf>
    <xf numFmtId="0" fontId="220" fillId="0" borderId="111" applyNumberFormat="0" applyFill="0" applyBorder="0" applyAlignment="0" applyProtection="0">
      <alignment horizontal="center"/>
      <protection locked="0"/>
    </xf>
    <xf numFmtId="0" fontId="220" fillId="0" borderId="111" applyNumberFormat="0" applyFill="0" applyBorder="0" applyAlignment="0" applyProtection="0">
      <alignment horizontal="center"/>
      <protection locked="0"/>
    </xf>
    <xf numFmtId="3" fontId="209" fillId="0" borderId="116">
      <alignment vertical="center"/>
    </xf>
    <xf numFmtId="0" fontId="221" fillId="0" borderId="111" applyNumberFormat="0" applyFill="0" applyBorder="0">
      <protection locked="0"/>
    </xf>
    <xf numFmtId="0" fontId="221" fillId="0" borderId="111" applyNumberFormat="0" applyFill="0" applyBorder="0">
      <protection locked="0"/>
    </xf>
    <xf numFmtId="3" fontId="209" fillId="0" borderId="116">
      <alignment vertical="center"/>
    </xf>
    <xf numFmtId="0" fontId="221" fillId="0" borderId="111" applyNumberFormat="0" applyFill="0" applyBorder="0">
      <protection locked="0"/>
    </xf>
    <xf numFmtId="0" fontId="221" fillId="0" borderId="111" applyNumberFormat="0" applyFill="0" applyBorder="0">
      <protection locked="0"/>
    </xf>
    <xf numFmtId="3" fontId="209" fillId="0" borderId="116">
      <alignment vertical="center"/>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0" fontId="221" fillId="0" borderId="111" applyNumberFormat="0" applyFill="0" applyBorder="0">
      <protection locked="0"/>
    </xf>
    <xf numFmtId="3" fontId="209" fillId="0" borderId="116">
      <alignment vertical="center"/>
    </xf>
    <xf numFmtId="3" fontId="222" fillId="0" borderId="134" applyNumberFormat="0" applyAlignment="0">
      <alignment vertical="center"/>
    </xf>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3" fontId="209" fillId="0" borderId="116">
      <alignment vertical="center"/>
    </xf>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22" fillId="0" borderId="134"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6">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6">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6">
      <alignment vertical="center"/>
    </xf>
    <xf numFmtId="3" fontId="209" fillId="0" borderId="116">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6">
      <alignment vertical="center"/>
    </xf>
    <xf numFmtId="3" fontId="209" fillId="0" borderId="116">
      <alignment vertical="center"/>
    </xf>
    <xf numFmtId="267" fontId="162" fillId="0" borderId="0" applyFont="0" applyFill="0" applyBorder="0" applyProtection="0"/>
    <xf numFmtId="267" fontId="162" fillId="0" borderId="0" applyFont="0" applyFill="0" applyBorder="0" applyProtection="0"/>
    <xf numFmtId="3" fontId="209" fillId="0" borderId="116">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6">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267" fontId="162" fillId="0" borderId="0" applyFont="0" applyFill="0" applyBorder="0" applyProtection="0"/>
    <xf numFmtId="3" fontId="209" fillId="0" borderId="116">
      <alignment vertical="center"/>
    </xf>
    <xf numFmtId="267" fontId="162" fillId="0" borderId="0" applyFont="0" applyFill="0" applyBorder="0" applyProtection="0"/>
    <xf numFmtId="267" fontId="162" fillId="0" borderId="0" applyFont="0" applyFill="0" applyBorder="0" applyProtection="0"/>
    <xf numFmtId="3" fontId="209" fillId="0" borderId="116">
      <alignment vertical="center"/>
    </xf>
    <xf numFmtId="197" fontId="2" fillId="0" borderId="0" applyFont="0" applyFill="0" applyBorder="0" applyAlignment="0" applyProtection="0"/>
    <xf numFmtId="3" fontId="209" fillId="0" borderId="116">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6">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6">
      <alignment vertical="center"/>
    </xf>
    <xf numFmtId="3" fontId="209" fillId="0" borderId="116">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6">
      <alignment vertical="center"/>
    </xf>
    <xf numFmtId="268" fontId="224" fillId="0" borderId="0"/>
    <xf numFmtId="3" fontId="209" fillId="0" borderId="116">
      <alignment vertical="center"/>
    </xf>
    <xf numFmtId="268" fontId="224" fillId="0" borderId="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6">
      <alignment vertical="center"/>
    </xf>
    <xf numFmtId="3" fontId="209" fillId="0" borderId="116">
      <alignment vertical="center"/>
    </xf>
    <xf numFmtId="0" fontId="224" fillId="0" borderId="0"/>
    <xf numFmtId="0" fontId="2" fillId="0" borderId="0" applyNumberFormat="0" applyFont="0" applyFill="0" applyBorder="0" applyAlignment="0" applyProtection="0"/>
    <xf numFmtId="3" fontId="209" fillId="0" borderId="116">
      <alignment vertical="center"/>
    </xf>
    <xf numFmtId="0" fontId="224" fillId="0" borderId="0"/>
    <xf numFmtId="3" fontId="209" fillId="0" borderId="116">
      <alignment vertical="center"/>
    </xf>
    <xf numFmtId="0" fontId="224" fillId="0" borderId="0"/>
    <xf numFmtId="3" fontId="209" fillId="0" borderId="116">
      <alignment vertical="center"/>
    </xf>
    <xf numFmtId="0" fontId="224" fillId="0" borderId="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24" fillId="0" borderId="0"/>
    <xf numFmtId="0" fontId="224" fillId="0" borderId="0"/>
    <xf numFmtId="3" fontId="209" fillId="0" borderId="116">
      <alignment vertical="center"/>
    </xf>
    <xf numFmtId="3" fontId="209" fillId="0" borderId="116">
      <alignment vertical="center"/>
    </xf>
    <xf numFmtId="0" fontId="224" fillId="0" borderId="0"/>
    <xf numFmtId="3" fontId="209" fillId="0" borderId="116">
      <alignment vertical="center"/>
    </xf>
    <xf numFmtId="0" fontId="224" fillId="0" borderId="0"/>
    <xf numFmtId="0" fontId="224" fillId="0" borderId="0"/>
    <xf numFmtId="3" fontId="209" fillId="0" borderId="116">
      <alignment vertical="center"/>
    </xf>
    <xf numFmtId="3" fontId="209" fillId="0" borderId="116">
      <alignment vertical="center"/>
    </xf>
    <xf numFmtId="0" fontId="224" fillId="0" borderId="0"/>
    <xf numFmtId="3" fontId="209" fillId="0" borderId="116">
      <alignment vertical="center"/>
    </xf>
    <xf numFmtId="268" fontId="224" fillId="0" borderId="0"/>
    <xf numFmtId="3" fontId="209" fillId="0" borderId="116">
      <alignment vertical="center"/>
    </xf>
    <xf numFmtId="268" fontId="224" fillId="0" borderId="0"/>
    <xf numFmtId="268" fontId="224" fillId="0" borderId="0"/>
    <xf numFmtId="3" fontId="209" fillId="0" borderId="116">
      <alignment vertical="center"/>
    </xf>
    <xf numFmtId="3" fontId="209" fillId="0" borderId="116">
      <alignment vertical="center"/>
    </xf>
    <xf numFmtId="0" fontId="224" fillId="0" borderId="0"/>
    <xf numFmtId="0" fontId="224" fillId="0" borderId="0"/>
    <xf numFmtId="3" fontId="209" fillId="0" borderId="116">
      <alignment vertical="center"/>
    </xf>
    <xf numFmtId="0" fontId="224" fillId="0" borderId="0"/>
    <xf numFmtId="3" fontId="209" fillId="0" borderId="116">
      <alignment vertical="center"/>
    </xf>
    <xf numFmtId="0" fontId="224" fillId="0" borderId="0"/>
    <xf numFmtId="3" fontId="209" fillId="0" borderId="116">
      <alignment vertical="center"/>
    </xf>
    <xf numFmtId="0" fontId="224" fillId="0" borderId="0"/>
    <xf numFmtId="3" fontId="209" fillId="0" borderId="116">
      <alignment vertical="center"/>
    </xf>
    <xf numFmtId="3" fontId="209" fillId="0" borderId="116">
      <alignment vertical="center"/>
    </xf>
    <xf numFmtId="0" fontId="224" fillId="0" borderId="0"/>
    <xf numFmtId="3" fontId="209" fillId="0" borderId="116">
      <alignment vertical="center"/>
    </xf>
    <xf numFmtId="0" fontId="224" fillId="0" borderId="0"/>
    <xf numFmtId="0" fontId="224" fillId="0" borderId="0"/>
    <xf numFmtId="3" fontId="209" fillId="0" borderId="116">
      <alignment vertical="center"/>
    </xf>
    <xf numFmtId="3" fontId="209" fillId="0" borderId="116">
      <alignment vertical="center"/>
    </xf>
    <xf numFmtId="0" fontId="224" fillId="0" borderId="0"/>
    <xf numFmtId="3" fontId="209" fillId="0" borderId="116">
      <alignment vertical="center"/>
    </xf>
    <xf numFmtId="268" fontId="224" fillId="0" borderId="0"/>
    <xf numFmtId="268" fontId="224" fillId="0" borderId="0"/>
    <xf numFmtId="3" fontId="209" fillId="0" borderId="116">
      <alignment vertical="center"/>
    </xf>
    <xf numFmtId="268" fontId="224" fillId="0" borderId="0"/>
    <xf numFmtId="3" fontId="209" fillId="0" borderId="116">
      <alignment vertical="center"/>
    </xf>
    <xf numFmtId="268" fontId="224" fillId="0" borderId="0"/>
    <xf numFmtId="3" fontId="209" fillId="0" borderId="116">
      <alignment vertical="center"/>
    </xf>
    <xf numFmtId="268" fontId="224" fillId="0" borderId="0"/>
    <xf numFmtId="3" fontId="209" fillId="0" borderId="116">
      <alignment vertical="center"/>
    </xf>
    <xf numFmtId="3" fontId="209" fillId="0" borderId="116">
      <alignment vertical="center"/>
    </xf>
    <xf numFmtId="268" fontId="224" fillId="0" borderId="0"/>
    <xf numFmtId="3" fontId="209" fillId="0" borderId="116">
      <alignment vertical="center"/>
    </xf>
    <xf numFmtId="268" fontId="224" fillId="0" borderId="0"/>
    <xf numFmtId="268" fontId="224" fillId="0" borderId="0"/>
    <xf numFmtId="3" fontId="209" fillId="0" borderId="116">
      <alignment vertical="center"/>
    </xf>
    <xf numFmtId="3" fontId="209" fillId="0" borderId="116">
      <alignment vertical="center"/>
    </xf>
    <xf numFmtId="268" fontId="224" fillId="0" borderId="0"/>
    <xf numFmtId="3" fontId="209" fillId="0" borderId="116">
      <alignment vertical="center"/>
    </xf>
    <xf numFmtId="268" fontId="224" fillId="0" borderId="0"/>
    <xf numFmtId="3" fontId="209" fillId="0" borderId="116">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5" borderId="135" applyNumberFormat="0" applyFont="0" applyBorder="0" applyAlignment="0" applyProtection="0">
      <alignment horizontal="centerContinuous"/>
    </xf>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2" fillId="0" borderId="0" applyNumberFormat="0" applyFont="0" applyFill="0" applyBorder="0" applyAlignment="0" applyProtection="0"/>
    <xf numFmtId="0" fontId="9" fillId="69" borderId="135" applyNumberFormat="0" applyFont="0" applyBorder="0" applyProtection="0"/>
    <xf numFmtId="3" fontId="209" fillId="0" borderId="116">
      <alignment vertical="center"/>
    </xf>
    <xf numFmtId="0" fontId="2" fillId="0" borderId="0" applyNumberFormat="0" applyFont="0" applyFill="0" applyBorder="0" applyAlignment="0" applyProtection="0"/>
    <xf numFmtId="0" fontId="9" fillId="69" borderId="135" applyNumberFormat="0" applyFont="0" applyBorder="0" applyProtection="0"/>
    <xf numFmtId="3" fontId="209" fillId="0" borderId="116">
      <alignment vertical="center"/>
    </xf>
    <xf numFmtId="0" fontId="9" fillId="69" borderId="135" applyNumberFormat="0" applyFont="0" applyBorder="0" applyProtection="0"/>
    <xf numFmtId="0" fontId="9" fillId="69" borderId="135" applyNumberFormat="0" applyFont="0" applyBorder="0" applyProtection="0"/>
    <xf numFmtId="3" fontId="209" fillId="0" borderId="116">
      <alignment vertical="center"/>
    </xf>
    <xf numFmtId="0" fontId="9" fillId="69" borderId="135" applyNumberFormat="0" applyFont="0" applyBorder="0" applyProtection="0"/>
    <xf numFmtId="0" fontId="9" fillId="69" borderId="135" applyNumberFormat="0" applyFont="0" applyBorder="0" applyProtection="0"/>
    <xf numFmtId="3" fontId="209" fillId="0" borderId="116">
      <alignment vertical="center"/>
    </xf>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0" fontId="9" fillId="69" borderId="135"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6">
      <alignment vertical="center"/>
    </xf>
    <xf numFmtId="0" fontId="187" fillId="0" borderId="0" applyNumberFormat="0" applyBorder="0" applyAlignment="0">
      <alignment horizontal="center"/>
    </xf>
    <xf numFmtId="0" fontId="187" fillId="116" borderId="0" applyNumberFormat="0" applyBorder="0" applyAlignment="0">
      <alignment horizontal="center"/>
    </xf>
    <xf numFmtId="0" fontId="183" fillId="117" borderId="0" applyNumberFormat="0" applyBorder="0" applyAlignment="0"/>
    <xf numFmtId="0" fontId="226" fillId="117" borderId="0">
      <alignment horizontal="centerContinuous"/>
    </xf>
    <xf numFmtId="0" fontId="2" fillId="0" borderId="0" applyNumberFormat="0" applyFont="0" applyFill="0" applyBorder="0" applyAlignment="0" applyProtection="0"/>
    <xf numFmtId="0" fontId="2" fillId="92" borderId="0" applyNumberFormat="0" applyBorder="0" applyAlignment="0" applyProtection="0"/>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27" fillId="118" borderId="92" applyNumberFormat="0" applyBorder="0">
      <alignment horizontal="left"/>
    </xf>
    <xf numFmtId="0" fontId="227" fillId="118" borderId="92" applyNumberFormat="0" applyBorder="0">
      <alignment horizontal="left"/>
    </xf>
    <xf numFmtId="3" fontId="209" fillId="0" borderId="116">
      <alignment vertical="center"/>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0" fontId="227" fillId="118" borderId="92" applyNumberFormat="0" applyBorder="0">
      <alignment horizontal="left"/>
    </xf>
    <xf numFmtId="3" fontId="209" fillId="0" borderId="116">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6">
      <alignment vertical="center"/>
    </xf>
    <xf numFmtId="0" fontId="211" fillId="0" borderId="0">
      <alignment horizontal="left" vertical="center" wrapText="1"/>
    </xf>
    <xf numFmtId="3" fontId="209" fillId="0" borderId="116">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6">
      <alignment vertical="center"/>
    </xf>
    <xf numFmtId="22" fontId="29" fillId="0" borderId="0" applyFill="0" applyBorder="0" applyAlignment="0"/>
    <xf numFmtId="3" fontId="209" fillId="0" borderId="116">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6">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6">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6">
      <alignment vertical="center"/>
    </xf>
    <xf numFmtId="0" fontId="231" fillId="0" borderId="0"/>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209" fillId="0" borderId="116">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209" fillId="0" borderId="116">
      <alignment vertical="center"/>
    </xf>
    <xf numFmtId="0" fontId="2" fillId="0" borderId="60" applyFill="0" applyProtection="0">
      <alignment horizontal="centerContinuous"/>
    </xf>
    <xf numFmtId="0" fontId="2" fillId="0" borderId="60" applyFill="0" applyProtection="0">
      <alignment horizontal="centerContinuous"/>
    </xf>
    <xf numFmtId="3" fontId="209" fillId="0" borderId="116">
      <alignment vertical="center"/>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275" fontId="2" fillId="0" borderId="60" applyFill="0" applyProtection="0">
      <alignment horizontal="centerContinuous"/>
    </xf>
    <xf numFmtId="3" fontId="209" fillId="0" borderId="116">
      <alignment vertical="center"/>
    </xf>
    <xf numFmtId="275" fontId="2" fillId="0" borderId="60" applyFill="0" applyProtection="0">
      <alignment horizontal="centerContinuous"/>
    </xf>
    <xf numFmtId="275" fontId="2" fillId="0" borderId="60" applyFill="0" applyProtection="0">
      <alignment horizontal="centerContinuous"/>
    </xf>
    <xf numFmtId="3" fontId="209" fillId="0" borderId="116">
      <alignment vertical="center"/>
    </xf>
    <xf numFmtId="275" fontId="2" fillId="0" borderId="60" applyFill="0" applyProtection="0">
      <alignment horizontal="centerContinuous"/>
    </xf>
    <xf numFmtId="275" fontId="2" fillId="0" borderId="60" applyFill="0" applyProtection="0">
      <alignment horizontal="centerContinuous"/>
    </xf>
    <xf numFmtId="3" fontId="209" fillId="0" borderId="116">
      <alignment vertical="center"/>
    </xf>
    <xf numFmtId="275" fontId="2" fillId="0" borderId="60" applyFill="0" applyProtection="0">
      <alignment horizontal="centerContinuous"/>
    </xf>
    <xf numFmtId="275" fontId="2" fillId="0" borderId="60" applyFill="0" applyProtection="0">
      <alignment horizontal="centerContinuous"/>
    </xf>
    <xf numFmtId="3" fontId="209" fillId="0" borderId="116">
      <alignment vertical="center"/>
    </xf>
    <xf numFmtId="275" fontId="2" fillId="0" borderId="60" applyFill="0" applyProtection="0">
      <alignment horizontal="centerContinuous"/>
    </xf>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232" fillId="119" borderId="10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232" fillId="119" borderId="10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3" fontId="233" fillId="120" borderId="11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6"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17" fontId="237" fillId="116"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38" fillId="0" borderId="119" applyNumberFormat="0" applyAlignment="0">
      <protection locked="0"/>
    </xf>
    <xf numFmtId="0" fontId="49" fillId="42" borderId="127" applyNumberFormat="0" applyAlignment="0" applyProtection="0"/>
    <xf numFmtId="0" fontId="10" fillId="0" borderId="0"/>
    <xf numFmtId="0" fontId="10" fillId="0" borderId="0"/>
    <xf numFmtId="0" fontId="49" fillId="42" borderId="127" applyNumberFormat="0" applyAlignment="0" applyProtection="0"/>
    <xf numFmtId="0" fontId="49" fillId="42" borderId="127" applyNumberFormat="0" applyAlignment="0" applyProtection="0"/>
    <xf numFmtId="0" fontId="49" fillId="42" borderId="127" applyNumberFormat="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7"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6">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6">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6">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6">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6">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6">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6">
      <alignment vertical="center"/>
    </xf>
    <xf numFmtId="0" fontId="241" fillId="0" borderId="0">
      <alignment horizontal="left"/>
    </xf>
    <xf numFmtId="0" fontId="242" fillId="0" borderId="0">
      <alignment horizontal="center" wrapText="1"/>
    </xf>
    <xf numFmtId="0" fontId="241" fillId="0" borderId="13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7">
      <alignment horizontal="right" wrapText="1"/>
    </xf>
    <xf numFmtId="0" fontId="241" fillId="0" borderId="137">
      <alignment horizontal="right" wrapText="1"/>
    </xf>
    <xf numFmtId="0" fontId="241" fillId="0" borderId="137">
      <alignment horizontal="right" wrapText="1"/>
    </xf>
    <xf numFmtId="0" fontId="2" fillId="0" borderId="0" applyNumberFormat="0" applyFont="0" applyFill="0" applyBorder="0" applyAlignment="0" applyProtection="0"/>
    <xf numFmtId="0" fontId="241" fillId="0" borderId="13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7">
      <alignment horizontal="right" wrapText="1"/>
    </xf>
    <xf numFmtId="0" fontId="241" fillId="0" borderId="137">
      <alignment horizontal="right" wrapText="1"/>
    </xf>
    <xf numFmtId="0" fontId="241" fillId="0" borderId="137">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297" fontId="243" fillId="0" borderId="137">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7">
      <alignment horizontal="right"/>
    </xf>
    <xf numFmtId="297" fontId="243" fillId="0" borderId="137">
      <alignment horizontal="right"/>
    </xf>
    <xf numFmtId="297" fontId="243" fillId="0" borderId="137">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7">
      <alignment horizontal="left"/>
    </xf>
    <xf numFmtId="297" fontId="243" fillId="0" borderId="137">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7">
      <alignment horizontal="center"/>
    </xf>
    <xf numFmtId="297" fontId="247" fillId="0" borderId="137">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196" fontId="155" fillId="0" borderId="13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196" fontId="155" fillId="0" borderId="138"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6">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6">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4" borderId="60">
      <alignment horizontal="centerContinuous"/>
    </xf>
    <xf numFmtId="0" fontId="165" fillId="0" borderId="53"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6">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6">
      <alignment vertical="center"/>
    </xf>
    <xf numFmtId="0" fontId="258" fillId="121"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4" borderId="0">
      <alignment horizontal="left"/>
    </xf>
    <xf numFmtId="1" fontId="260" fillId="0" borderId="139">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2"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39" fontId="173" fillId="122" borderId="0" applyNumberFormat="0" applyBorder="0" applyAlignment="0" applyProtection="0"/>
    <xf numFmtId="0" fontId="2" fillId="0" borderId="0" applyNumberFormat="0" applyFont="0" applyFill="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6">
      <alignment vertical="center"/>
    </xf>
    <xf numFmtId="38" fontId="173" fillId="123"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45" fillId="112" borderId="10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2" borderId="109" applyAlignment="0" applyProtection="0"/>
    <xf numFmtId="0" fontId="45" fillId="112" borderId="109" applyAlignment="0" applyProtection="0"/>
    <xf numFmtId="0" fontId="2" fillId="0" borderId="0" applyNumberFormat="0" applyFont="0" applyFill="0" applyBorder="0" applyAlignment="0" applyProtection="0"/>
    <xf numFmtId="0" fontId="2" fillId="68" borderId="10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7" applyNumberFormat="0" applyFont="0" applyBorder="0" applyProtection="0">
      <alignment horizontal="center" vertical="center"/>
    </xf>
    <xf numFmtId="0" fontId="2" fillId="68" borderId="107" applyNumberFormat="0" applyFont="0" applyBorder="0" applyProtection="0">
      <alignment horizontal="center" vertical="center"/>
    </xf>
    <xf numFmtId="0" fontId="2" fillId="68" borderId="107" applyNumberFormat="0" applyFont="0" applyBorder="0" applyProtection="0">
      <alignment horizontal="center" vertical="center"/>
    </xf>
    <xf numFmtId="0" fontId="2" fillId="68" borderId="107" applyNumberFormat="0" applyFont="0" applyBorder="0" applyProtection="0">
      <alignment horizontal="center" vertic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3" fontId="209" fillId="0" borderId="116">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0" fontId="2" fillId="68" borderId="107" applyNumberFormat="0" applyFont="0" applyBorder="0" applyAlignment="0" applyProtection="0">
      <alignment horizontal="center"/>
    </xf>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45" fillId="68" borderId="119"/>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124"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0"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41" fillId="125" borderId="108"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5" borderId="108" applyNumberFormat="0" applyFont="0" applyBorder="0" applyAlignment="0">
      <alignment horizontal="centerContinuous"/>
    </xf>
    <xf numFmtId="0" fontId="41" fillId="125" borderId="108" applyNumberFormat="0" applyFont="0" applyBorder="0" applyAlignment="0">
      <alignment horizontal="centerContinuous"/>
    </xf>
    <xf numFmtId="0" fontId="41" fillId="125" borderId="108" applyNumberFormat="0" applyFont="0" applyBorder="0" applyAlignment="0">
      <alignment horizontal="centerContinuous"/>
    </xf>
    <xf numFmtId="0" fontId="41" fillId="125" borderId="108"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37" fillId="0" borderId="10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63" fillId="108"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40" applyNumberFormat="0" applyFill="0" applyAlignment="0" applyProtection="0"/>
    <xf numFmtId="0" fontId="264" fillId="0" borderId="140" applyNumberFormat="0" applyFill="0" applyAlignment="0" applyProtection="0"/>
    <xf numFmtId="0" fontId="264" fillId="0" borderId="140"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41" applyNumberFormat="0" applyFill="0" applyAlignment="0" applyProtection="0"/>
    <xf numFmtId="0" fontId="266" fillId="0" borderId="141" applyNumberFormat="0" applyFill="0" applyAlignment="0" applyProtection="0"/>
    <xf numFmtId="0" fontId="266" fillId="0" borderId="141"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42" applyNumberFormat="0" applyFill="0" applyAlignment="0" applyProtection="0"/>
    <xf numFmtId="0" fontId="268" fillId="0" borderId="142" applyNumberFormat="0" applyFill="0" applyAlignment="0" applyProtection="0"/>
    <xf numFmtId="0" fontId="268" fillId="0" borderId="142"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3"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35" fillId="126"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7" applyFont="0" applyProtection="0">
      <alignment horizontal="right"/>
    </xf>
    <xf numFmtId="0" fontId="10" fillId="0" borderId="0"/>
    <xf numFmtId="3" fontId="2" fillId="70" borderId="107" applyFont="0" applyProtection="0">
      <alignment horizontal="right"/>
    </xf>
    <xf numFmtId="0" fontId="2" fillId="0" borderId="0" applyNumberFormat="0" applyFont="0" applyFill="0" applyBorder="0" applyAlignment="0" applyProtection="0"/>
    <xf numFmtId="3" fontId="2" fillId="70" borderId="107" applyFont="0" applyProtection="0">
      <alignment horizontal="right"/>
    </xf>
    <xf numFmtId="3" fontId="2" fillId="70" borderId="107" applyFont="0" applyProtection="0">
      <alignment horizontal="right"/>
    </xf>
    <xf numFmtId="3" fontId="2" fillId="70" borderId="107" applyFont="0" applyProtection="0">
      <alignment horizontal="right"/>
    </xf>
    <xf numFmtId="3"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 fontId="2" fillId="70" borderId="107" applyFont="0" applyProtection="0">
      <alignment horizontal="right"/>
    </xf>
    <xf numFmtId="3" fontId="2" fillId="70" borderId="107" applyFont="0" applyProtection="0">
      <alignment horizontal="right"/>
    </xf>
    <xf numFmtId="3" fontId="2" fillId="70" borderId="107" applyFont="0" applyProtection="0">
      <alignment horizontal="right"/>
    </xf>
    <xf numFmtId="3"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70" borderId="107" applyFont="0" applyProtection="0">
      <alignment horizontal="right"/>
    </xf>
    <xf numFmtId="0" fontId="10" fillId="0" borderId="0"/>
    <xf numFmtId="10" fontId="2" fillId="70" borderId="107" applyFont="0" applyProtection="0">
      <alignment horizontal="right"/>
    </xf>
    <xf numFmtId="0" fontId="2" fillId="0" borderId="0" applyNumberFormat="0" applyFont="0" applyFill="0" applyBorder="0" applyAlignment="0" applyProtection="0"/>
    <xf numFmtId="10" fontId="2" fillId="70" borderId="107" applyFont="0" applyProtection="0">
      <alignment horizontal="right"/>
    </xf>
    <xf numFmtId="10" fontId="2" fillId="70" borderId="107" applyFont="0" applyProtection="0">
      <alignment horizontal="right"/>
    </xf>
    <xf numFmtId="10" fontId="2" fillId="70" borderId="107" applyFont="0" applyProtection="0">
      <alignment horizontal="right"/>
    </xf>
    <xf numFmtId="10"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0" fontId="2" fillId="70" borderId="107" applyFont="0" applyProtection="0">
      <alignment horizontal="right"/>
    </xf>
    <xf numFmtId="10" fontId="2" fillId="70" borderId="107" applyFont="0" applyProtection="0">
      <alignment horizontal="right"/>
    </xf>
    <xf numFmtId="10" fontId="2" fillId="70" borderId="107" applyFont="0" applyProtection="0">
      <alignment horizontal="right"/>
    </xf>
    <xf numFmtId="10"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70" borderId="107" applyFont="0" applyProtection="0">
      <alignment horizontal="right"/>
    </xf>
    <xf numFmtId="0" fontId="10" fillId="0" borderId="0"/>
    <xf numFmtId="9" fontId="2" fillId="70" borderId="107" applyFont="0" applyProtection="0">
      <alignment horizontal="right"/>
    </xf>
    <xf numFmtId="0" fontId="2" fillId="0" borderId="0" applyNumberFormat="0" applyFont="0" applyFill="0" applyBorder="0" applyAlignment="0" applyProtection="0"/>
    <xf numFmtId="9" fontId="2" fillId="70" borderId="107" applyFont="0" applyProtection="0">
      <alignment horizontal="right"/>
    </xf>
    <xf numFmtId="9" fontId="2" fillId="70" borderId="107" applyFont="0" applyProtection="0">
      <alignment horizontal="right"/>
    </xf>
    <xf numFmtId="9" fontId="2" fillId="70" borderId="107" applyFont="0" applyProtection="0">
      <alignment horizontal="right"/>
    </xf>
    <xf numFmtId="9"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9" fontId="2" fillId="70" borderId="107" applyFont="0" applyProtection="0">
      <alignment horizontal="right"/>
    </xf>
    <xf numFmtId="9" fontId="2" fillId="70" borderId="107" applyFont="0" applyProtection="0">
      <alignment horizontal="right"/>
    </xf>
    <xf numFmtId="9" fontId="2" fillId="70" borderId="107" applyFont="0" applyProtection="0">
      <alignment horizontal="right"/>
    </xf>
    <xf numFmtId="9" fontId="2" fillId="70" borderId="107" applyFont="0" applyProtection="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70" borderId="10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8" applyNumberFormat="0" applyFont="0" applyBorder="0" applyAlignment="0" applyProtection="0">
      <alignment horizontal="left"/>
    </xf>
    <xf numFmtId="0" fontId="2" fillId="0" borderId="0" applyNumberFormat="0" applyFont="0" applyFill="0" applyBorder="0" applyAlignment="0" applyProtection="0"/>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3" fontId="209" fillId="0" borderId="116">
      <alignment vertical="center"/>
    </xf>
    <xf numFmtId="0" fontId="2" fillId="0" borderId="0" applyNumberFormat="0" applyFont="0" applyFill="0" applyBorder="0" applyAlignment="0" applyProtection="0"/>
    <xf numFmtId="0" fontId="10" fillId="0" borderId="0"/>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0" fontId="2" fillId="70" borderId="108" applyNumberFormat="0" applyFont="0" applyBorder="0" applyAlignment="0" applyProtection="0">
      <alignment horizontal="left"/>
    </xf>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6">
      <alignment vertical="center"/>
    </xf>
    <xf numFmtId="37" fontId="45" fillId="0" borderId="0"/>
    <xf numFmtId="295" fontId="45" fillId="0" borderId="0"/>
    <xf numFmtId="3" fontId="209" fillId="0" borderId="116">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6" borderId="10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6" borderId="107" applyNumberFormat="0" applyBorder="0" applyAlignment="0" applyProtection="0"/>
    <xf numFmtId="0" fontId="10" fillId="0" borderId="0"/>
    <xf numFmtId="10" fontId="19" fillId="106" borderId="107" applyNumberFormat="0" applyBorder="0" applyAlignment="0" applyProtection="0"/>
    <xf numFmtId="10" fontId="19" fillId="106" borderId="107" applyNumberFormat="0" applyBorder="0" applyAlignment="0" applyProtection="0"/>
    <xf numFmtId="10" fontId="19" fillId="106" borderId="107" applyNumberFormat="0" applyBorder="0" applyAlignment="0" applyProtection="0"/>
    <xf numFmtId="10" fontId="19" fillId="106" borderId="107" applyNumberFormat="0" applyBorder="0" applyAlignment="0" applyProtection="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10" fillId="0" borderId="0"/>
    <xf numFmtId="0" fontId="10" fillId="0" borderId="0"/>
    <xf numFmtId="0" fontId="49" fillId="72" borderId="12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7" applyNumberFormat="0" applyAlignment="0" applyProtection="0"/>
    <xf numFmtId="0" fontId="49" fillId="72" borderId="127" applyNumberFormat="0" applyAlignment="0" applyProtection="0"/>
    <xf numFmtId="0" fontId="49" fillId="72" borderId="127" applyNumberFormat="0" applyAlignment="0" applyProtection="0"/>
    <xf numFmtId="0" fontId="2" fillId="0" borderId="0" applyNumberFormat="0" applyFont="0" applyFill="0" applyBorder="0" applyAlignment="0" applyProtection="0"/>
    <xf numFmtId="0" fontId="49" fillId="72" borderId="12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7" applyNumberFormat="0" applyAlignment="0" applyProtection="0"/>
    <xf numFmtId="0" fontId="49" fillId="72" borderId="127" applyNumberFormat="0" applyAlignment="0" applyProtection="0"/>
    <xf numFmtId="0" fontId="49" fillId="72" borderId="127" applyNumberFormat="0" applyAlignment="0" applyProtection="0"/>
    <xf numFmtId="0" fontId="2" fillId="0" borderId="0" applyNumberFormat="0" applyFont="0" applyFill="0" applyBorder="0" applyAlignment="0" applyProtection="0"/>
    <xf numFmtId="0" fontId="49" fillId="72" borderId="12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7" applyNumberFormat="0" applyAlignment="0" applyProtection="0"/>
    <xf numFmtId="0" fontId="49" fillId="72" borderId="127" applyNumberFormat="0" applyAlignment="0" applyProtection="0"/>
    <xf numFmtId="0" fontId="49" fillId="72" borderId="127" applyNumberFormat="0" applyAlignment="0" applyProtection="0"/>
    <xf numFmtId="0" fontId="2" fillId="0" borderId="0" applyNumberFormat="0" applyFont="0" applyFill="0" applyBorder="0" applyAlignment="0" applyProtection="0"/>
    <xf numFmtId="0" fontId="271" fillId="0" borderId="66">
      <protection locked="0"/>
    </xf>
    <xf numFmtId="0" fontId="271" fillId="0" borderId="66">
      <protection locked="0"/>
    </xf>
    <xf numFmtId="0" fontId="49" fillId="72" borderId="127" applyNumberFormat="0" applyAlignment="0" applyProtection="0"/>
    <xf numFmtId="0" fontId="49" fillId="72" borderId="127" applyNumberFormat="0" applyAlignment="0" applyProtection="0"/>
    <xf numFmtId="0" fontId="49" fillId="72" borderId="127" applyNumberFormat="0" applyAlignment="0" applyProtection="0"/>
    <xf numFmtId="0" fontId="49" fillId="72" borderId="127" applyNumberFormat="0" applyAlignment="0" applyProtection="0"/>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71" fillId="0" borderId="66">
      <protection locked="0"/>
    </xf>
    <xf numFmtId="0" fontId="271" fillId="0" borderId="66">
      <protection locked="0"/>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7" borderId="143">
      <alignment horizontal="right" vertical="center"/>
      <protection locked="0"/>
    </xf>
    <xf numFmtId="310" fontId="271" fillId="87" borderId="143">
      <alignment horizontal="right" vertical="center"/>
      <protection locked="0"/>
    </xf>
    <xf numFmtId="310" fontId="271" fillId="87" borderId="143">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2" fontId="233" fillId="128" borderId="6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6">
      <alignment vertical="center"/>
    </xf>
    <xf numFmtId="311" fontId="2" fillId="71" borderId="107" applyFont="0" applyAlignment="0">
      <protection locked="0"/>
    </xf>
    <xf numFmtId="0" fontId="10" fillId="0" borderId="0"/>
    <xf numFmtId="311" fontId="2" fillId="71" borderId="107" applyFont="0" applyAlignment="0">
      <protection locked="0"/>
    </xf>
    <xf numFmtId="0" fontId="2" fillId="0" borderId="0" applyNumberFormat="0" applyFont="0" applyFill="0" applyBorder="0" applyAlignment="0" applyProtection="0"/>
    <xf numFmtId="311" fontId="2" fillId="71" borderId="107" applyFont="0" applyAlignment="0">
      <protection locked="0"/>
    </xf>
    <xf numFmtId="311" fontId="2" fillId="71" borderId="107" applyFont="0" applyAlignment="0">
      <protection locked="0"/>
    </xf>
    <xf numFmtId="311" fontId="2" fillId="71" borderId="107" applyFont="0" applyAlignment="0">
      <protection locked="0"/>
    </xf>
    <xf numFmtId="311" fontId="2" fillId="71" borderId="107" applyFont="0" applyAlignment="0">
      <protection locked="0"/>
    </xf>
    <xf numFmtId="3" fontId="209" fillId="0" borderId="116">
      <alignment vertical="center"/>
    </xf>
    <xf numFmtId="0" fontId="2" fillId="0" borderId="0" applyNumberFormat="0" applyFont="0" applyFill="0" applyBorder="0" applyAlignment="0" applyProtection="0"/>
    <xf numFmtId="0" fontId="10" fillId="0" borderId="0"/>
    <xf numFmtId="311" fontId="2" fillId="71" borderId="107" applyFont="0" applyAlignment="0">
      <protection locked="0"/>
    </xf>
    <xf numFmtId="311" fontId="2" fillId="71" borderId="107" applyFont="0" applyAlignment="0">
      <protection locked="0"/>
    </xf>
    <xf numFmtId="311" fontId="2" fillId="71" borderId="107" applyFont="0" applyAlignment="0">
      <protection locked="0"/>
    </xf>
    <xf numFmtId="311" fontId="2" fillId="71" borderId="107" applyFont="0" applyAlignment="0">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 fillId="71" borderId="107" applyFont="0">
      <alignment horizontal="right"/>
      <protection locked="0"/>
    </xf>
    <xf numFmtId="0" fontId="10" fillId="0" borderId="0"/>
    <xf numFmtId="3" fontId="2" fillId="71" borderId="10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7" applyFont="0">
      <alignment horizontal="right" vertical="center"/>
      <protection locked="0"/>
    </xf>
    <xf numFmtId="3" fontId="2" fillId="71" borderId="107" applyFont="0">
      <alignment horizontal="right" vertical="center"/>
      <protection locked="0"/>
    </xf>
    <xf numFmtId="3" fontId="2" fillId="71" borderId="107" applyFont="0">
      <alignment horizontal="right" vertical="center"/>
      <protection locked="0"/>
    </xf>
    <xf numFmtId="3" fontId="2" fillId="71" borderId="107" applyFont="0">
      <alignment horizontal="right" vertical="center"/>
      <protection locked="0"/>
    </xf>
    <xf numFmtId="3" fontId="2" fillId="71" borderId="107" applyFont="0">
      <alignment horizontal="right"/>
      <protection locked="0"/>
    </xf>
    <xf numFmtId="3" fontId="2" fillId="71" borderId="107" applyFont="0">
      <alignment horizontal="right"/>
      <protection locked="0"/>
    </xf>
    <xf numFmtId="3" fontId="2" fillId="71" borderId="107" applyFont="0">
      <alignment horizontal="right"/>
      <protection locked="0"/>
    </xf>
    <xf numFmtId="3" fontId="2" fillId="71" borderId="107" applyFont="0">
      <alignment horizontal="right"/>
      <protection locked="0"/>
    </xf>
    <xf numFmtId="3"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3" fontId="2" fillId="71" borderId="107" applyFont="0">
      <alignment horizontal="right"/>
      <protection locked="0"/>
    </xf>
    <xf numFmtId="3" fontId="2" fillId="71" borderId="107" applyFont="0">
      <alignment horizontal="right"/>
      <protection locked="0"/>
    </xf>
    <xf numFmtId="3" fontId="2" fillId="71" borderId="107" applyFont="0">
      <alignment horizontal="right"/>
      <protection locked="0"/>
    </xf>
    <xf numFmtId="3"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60" fontId="2" fillId="71" borderId="107" applyFont="0">
      <alignment horizontal="right"/>
      <protection locked="0"/>
    </xf>
    <xf numFmtId="0" fontId="10" fillId="0" borderId="0"/>
    <xf numFmtId="260" fontId="2" fillId="71" borderId="107" applyFont="0">
      <alignment horizontal="right"/>
      <protection locked="0"/>
    </xf>
    <xf numFmtId="0" fontId="2" fillId="0" borderId="0" applyNumberFormat="0" applyFont="0" applyFill="0" applyBorder="0" applyAlignment="0" applyProtection="0"/>
    <xf numFmtId="260" fontId="2" fillId="71" borderId="107" applyFont="0">
      <alignment horizontal="right"/>
      <protection locked="0"/>
    </xf>
    <xf numFmtId="260" fontId="2" fillId="71" borderId="107" applyFont="0">
      <alignment horizontal="right"/>
      <protection locked="0"/>
    </xf>
    <xf numFmtId="260" fontId="2" fillId="71" borderId="107" applyFont="0">
      <alignment horizontal="right"/>
      <protection locked="0"/>
    </xf>
    <xf numFmtId="260"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260" fontId="2" fillId="71" borderId="107" applyFont="0">
      <alignment horizontal="right"/>
      <protection locked="0"/>
    </xf>
    <xf numFmtId="260" fontId="2" fillId="71" borderId="107" applyFont="0">
      <alignment horizontal="right"/>
      <protection locked="0"/>
    </xf>
    <xf numFmtId="260" fontId="2" fillId="71" borderId="107" applyFont="0">
      <alignment horizontal="right"/>
      <protection locked="0"/>
    </xf>
    <xf numFmtId="260"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10" fontId="2" fillId="71" borderId="107" applyFont="0">
      <alignment horizontal="right"/>
      <protection locked="0"/>
    </xf>
    <xf numFmtId="0" fontId="10" fillId="0" borderId="0"/>
    <xf numFmtId="10" fontId="2" fillId="71" borderId="107" applyFont="0">
      <alignment horizontal="right"/>
      <protection locked="0"/>
    </xf>
    <xf numFmtId="0" fontId="2" fillId="0" borderId="0" applyNumberFormat="0" applyFont="0" applyFill="0" applyBorder="0" applyAlignment="0" applyProtection="0"/>
    <xf numFmtId="10" fontId="2" fillId="71" borderId="107" applyFont="0">
      <alignment horizontal="right"/>
      <protection locked="0"/>
    </xf>
    <xf numFmtId="10" fontId="2" fillId="71" borderId="107" applyFont="0">
      <alignment horizontal="right"/>
      <protection locked="0"/>
    </xf>
    <xf numFmtId="10" fontId="2" fillId="71" borderId="107" applyFont="0">
      <alignment horizontal="right"/>
      <protection locked="0"/>
    </xf>
    <xf numFmtId="10"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10" fontId="2" fillId="71" borderId="107" applyFont="0">
      <alignment horizontal="right"/>
      <protection locked="0"/>
    </xf>
    <xf numFmtId="10" fontId="2" fillId="71" borderId="107" applyFont="0">
      <alignment horizontal="right"/>
      <protection locked="0"/>
    </xf>
    <xf numFmtId="10" fontId="2" fillId="71" borderId="107" applyFont="0">
      <alignment horizontal="right"/>
      <protection locked="0"/>
    </xf>
    <xf numFmtId="10" fontId="2" fillId="71"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71" borderId="11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1" applyFont="0">
      <alignment horizontal="right"/>
      <protection locked="0"/>
    </xf>
    <xf numFmtId="9" fontId="2" fillId="71" borderId="111" applyFont="0">
      <alignment horizontal="right"/>
      <protection locked="0"/>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1" applyFont="0">
      <alignment horizontal="right"/>
      <protection locked="0"/>
    </xf>
    <xf numFmtId="9" fontId="2" fillId="71" borderId="111" applyFont="0">
      <alignment horizontal="right"/>
      <protection locked="0"/>
    </xf>
    <xf numFmtId="9" fontId="2" fillId="71" borderId="111" applyFont="0">
      <alignment horizontal="right"/>
      <protection locked="0"/>
    </xf>
    <xf numFmtId="9" fontId="2" fillId="71" borderId="111" applyFont="0">
      <alignment horizontal="right"/>
      <protection locked="0"/>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71" borderId="107" applyFont="0">
      <alignment horizontal="center" wrapText="1"/>
      <protection locked="0"/>
    </xf>
    <xf numFmtId="0" fontId="10" fillId="0" borderId="0"/>
    <xf numFmtId="0" fontId="2" fillId="71" borderId="107" applyFont="0">
      <alignment horizontal="center" wrapText="1"/>
      <protection locked="0"/>
    </xf>
    <xf numFmtId="0" fontId="2" fillId="0" borderId="0" applyNumberFormat="0" applyFont="0" applyFill="0" applyBorder="0" applyAlignment="0" applyProtection="0"/>
    <xf numFmtId="0" fontId="2" fillId="71" borderId="107" applyFont="0">
      <alignment horizontal="center" wrapText="1"/>
      <protection locked="0"/>
    </xf>
    <xf numFmtId="0" fontId="2" fillId="71" borderId="107" applyFont="0">
      <alignment horizontal="center" wrapText="1"/>
      <protection locked="0"/>
    </xf>
    <xf numFmtId="0" fontId="2" fillId="71" borderId="107" applyFont="0">
      <alignment horizontal="center" wrapText="1"/>
      <protection locked="0"/>
    </xf>
    <xf numFmtId="0" fontId="2" fillId="71" borderId="107"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2" fillId="71" borderId="107" applyFont="0">
      <alignment horizontal="center" wrapText="1"/>
      <protection locked="0"/>
    </xf>
    <xf numFmtId="0" fontId="2" fillId="71" borderId="107" applyFont="0">
      <alignment horizontal="center" wrapText="1"/>
      <protection locked="0"/>
    </xf>
    <xf numFmtId="0" fontId="2" fillId="71" borderId="107" applyFont="0">
      <alignment horizontal="center" wrapText="1"/>
      <protection locked="0"/>
    </xf>
    <xf numFmtId="0" fontId="2" fillId="71" borderId="107"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49" fontId="2" fillId="71" borderId="107" applyFont="0" applyAlignment="0">
      <protection locked="0"/>
    </xf>
    <xf numFmtId="0" fontId="10" fillId="0" borderId="0"/>
    <xf numFmtId="0" fontId="10" fillId="0" borderId="0"/>
    <xf numFmtId="3" fontId="209" fillId="0" borderId="116">
      <alignment vertical="center"/>
    </xf>
    <xf numFmtId="0" fontId="10" fillId="0" borderId="0"/>
    <xf numFmtId="0" fontId="10" fillId="0" borderId="0"/>
    <xf numFmtId="49" fontId="2" fillId="71" borderId="107"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108" borderId="0" applyNumberFormat="0" applyBorder="0" applyProtection="0">
      <alignment horizontal="center"/>
    </xf>
    <xf numFmtId="0" fontId="2" fillId="108"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17" fontId="160" fillId="0" borderId="6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17" fontId="228" fillId="95" borderId="144"/>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5" borderId="6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5" applyNumberFormat="0" applyFill="0" applyAlignment="0" applyProtection="0"/>
    <xf numFmtId="0" fontId="78" fillId="0" borderId="145" applyNumberFormat="0" applyFill="0" applyAlignment="0" applyProtection="0"/>
    <xf numFmtId="0" fontId="78" fillId="0" borderId="145"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2"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6">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7" applyAlignment="0" applyProtection="0">
      <alignment horizontal="centerContinuous"/>
    </xf>
    <xf numFmtId="19" fontId="280" fillId="0" borderId="117" applyAlignment="0" applyProtection="0">
      <alignment horizontal="centerContinuous"/>
    </xf>
    <xf numFmtId="3" fontId="209" fillId="0" borderId="116">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6">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4" borderId="0">
      <alignment horizontal="left"/>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10" fontId="9" fillId="129" borderId="92" applyBorder="0">
      <alignment horizontal="center"/>
      <protection locked="0"/>
    </xf>
    <xf numFmtId="0" fontId="10" fillId="0" borderId="0"/>
    <xf numFmtId="2" fontId="233" fillId="106" borderId="10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8"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0" borderId="118" applyNumberFormat="0" applyFill="0" applyBorder="0" applyAlignment="0"/>
    <xf numFmtId="17" fontId="45" fillId="130" borderId="118" applyNumberFormat="0" applyFill="0" applyBorder="0" applyAlignment="0"/>
    <xf numFmtId="3" fontId="209" fillId="0" borderId="116">
      <alignment vertical="center"/>
    </xf>
    <xf numFmtId="3" fontId="209" fillId="0" borderId="116">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37" fontId="282" fillId="0" borderId="0"/>
    <xf numFmtId="295" fontId="282"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237" fillId="69" borderId="107" applyNumberFormat="0" applyFont="0" applyBorder="0" applyAlignment="0">
      <alignment horizontal="centerContinuous"/>
    </xf>
    <xf numFmtId="0" fontId="45" fillId="108" borderId="0" applyNumberFormat="0" applyFont="0" applyFill="0" applyBorder="0" applyAlignment="0"/>
    <xf numFmtId="0" fontId="10" fillId="0" borderId="0"/>
    <xf numFmtId="0" fontId="10" fillId="0" borderId="0"/>
    <xf numFmtId="0" fontId="182" fillId="0" borderId="0"/>
    <xf numFmtId="10" fontId="29" fillId="108"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6">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xf numFmtId="0" fontId="2" fillId="0" borderId="0" applyNumberFormat="0" applyFont="0" applyFill="0" applyBorder="0" applyAlignment="0" applyProtection="0"/>
    <xf numFmtId="3" fontId="209" fillId="0" borderId="116">
      <alignment vertical="center"/>
    </xf>
    <xf numFmtId="0" fontId="2" fillId="0" borderId="0"/>
    <xf numFmtId="0" fontId="2" fillId="0" borderId="0" applyNumberFormat="0" applyFont="0" applyFill="0" applyBorder="0" applyAlignment="0" applyProtection="0"/>
    <xf numFmtId="3" fontId="209" fillId="0" borderId="116">
      <alignment vertical="center"/>
    </xf>
    <xf numFmtId="0" fontId="2" fillId="0" borderId="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283" fillId="103" borderId="110">
      <alignment horizontal="center" vertical="top" wrapText="1"/>
    </xf>
    <xf numFmtId="0" fontId="283" fillId="103" borderId="110">
      <alignment horizontal="center" vertical="top" wrapText="1"/>
    </xf>
    <xf numFmtId="0" fontId="283" fillId="103" borderId="110">
      <alignment horizontal="center" vertical="top" wrapText="1"/>
    </xf>
    <xf numFmtId="0" fontId="283" fillId="103" borderId="11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xf numFmtId="0" fontId="2" fillId="0" borderId="109"/>
    <xf numFmtId="0" fontId="2" fillId="0" borderId="109"/>
    <xf numFmtId="0" fontId="2" fillId="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8"/>
    <xf numFmtId="0" fontId="45" fillId="70" borderId="108"/>
    <xf numFmtId="0" fontId="45" fillId="70" borderId="108"/>
    <xf numFmtId="0" fontId="45" fillId="7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1" borderId="110">
      <alignment horizontal="center" vertical="top"/>
    </xf>
    <xf numFmtId="0" fontId="283" fillId="131" borderId="11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8"/>
    <xf numFmtId="0" fontId="45" fillId="0" borderId="108"/>
    <xf numFmtId="0" fontId="45" fillId="0" borderId="108"/>
    <xf numFmtId="0" fontId="45"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0"/>
    <xf numFmtId="0" fontId="2" fillId="0" borderId="110"/>
    <xf numFmtId="0" fontId="2" fillId="0" borderId="110"/>
    <xf numFmtId="0" fontId="2" fillId="0" borderId="110"/>
    <xf numFmtId="0" fontId="2"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11"/>
    <xf numFmtId="0" fontId="284" fillId="7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1" borderId="110">
      <alignment horizontal="center" vertical="top" wrapText="1"/>
    </xf>
    <xf numFmtId="0" fontId="283" fillId="131" borderId="110">
      <alignment horizontal="center" vertical="top" wrapText="1"/>
    </xf>
    <xf numFmtId="0" fontId="283" fillId="131" borderId="110">
      <alignment horizontal="center" vertical="top" wrapText="1"/>
    </xf>
    <xf numFmtId="0" fontId="283" fillId="131" borderId="11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9"/>
    <xf numFmtId="3" fontId="2" fillId="0" borderId="109"/>
    <xf numFmtId="3" fontId="2" fillId="0" borderId="109"/>
    <xf numFmtId="3" fontId="2" fillId="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9">
      <alignment horizontal="center"/>
    </xf>
    <xf numFmtId="0" fontId="45" fillId="70" borderId="109">
      <alignment horizontal="center"/>
    </xf>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1" borderId="109">
      <alignment horizontal="center" vertical="center"/>
    </xf>
    <xf numFmtId="0" fontId="283" fillId="131" borderId="109">
      <alignment horizontal="center" vertical="center"/>
    </xf>
    <xf numFmtId="0" fontId="2" fillId="0" borderId="0" applyNumberFormat="0" applyFont="0" applyFill="0" applyBorder="0" applyAlignment="0" applyProtection="0"/>
    <xf numFmtId="0" fontId="283" fillId="131" borderId="110">
      <alignment horizontal="center" vertical="center"/>
    </xf>
    <xf numFmtId="0" fontId="283" fillId="131" borderId="110">
      <alignment horizontal="center" vertical="center"/>
    </xf>
    <xf numFmtId="0" fontId="283" fillId="131" borderId="110">
      <alignment horizontal="center" vertical="center"/>
    </xf>
    <xf numFmtId="0" fontId="283" fillId="131" borderId="110">
      <alignment horizontal="center" vertical="center"/>
    </xf>
    <xf numFmtId="0" fontId="2" fillId="0" borderId="0" applyNumberFormat="0" applyFont="0" applyFill="0" applyBorder="0" applyAlignment="0" applyProtection="0"/>
    <xf numFmtId="0" fontId="283" fillId="103" borderId="108">
      <alignment horizontal="center" vertical="center"/>
    </xf>
    <xf numFmtId="0" fontId="283" fillId="103" borderId="108">
      <alignment horizontal="center" vertical="center"/>
    </xf>
    <xf numFmtId="0" fontId="283" fillId="103" borderId="108">
      <alignment horizontal="center" vertical="center"/>
    </xf>
    <xf numFmtId="0" fontId="283" fillId="103"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3" borderId="109">
      <alignment horizontal="center" vertical="center"/>
    </xf>
    <xf numFmtId="0" fontId="283" fillId="103" borderId="109">
      <alignment horizontal="center" vertical="center"/>
    </xf>
    <xf numFmtId="0" fontId="2" fillId="0" borderId="0" applyNumberFormat="0" applyFont="0" applyFill="0" applyBorder="0" applyAlignment="0" applyProtection="0"/>
    <xf numFmtId="0" fontId="283" fillId="103" borderId="110">
      <alignment horizontal="center" vertical="center"/>
    </xf>
    <xf numFmtId="0" fontId="283" fillId="103" borderId="110">
      <alignment horizontal="center" vertical="center"/>
    </xf>
    <xf numFmtId="0" fontId="283" fillId="103" borderId="110">
      <alignment horizontal="center" vertical="center"/>
    </xf>
    <xf numFmtId="0" fontId="283" fillId="103"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71" fillId="73" borderId="13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3" applyNumberFormat="0" applyFont="0" applyAlignment="0" applyProtection="0"/>
    <xf numFmtId="0" fontId="2" fillId="73" borderId="133" applyNumberFormat="0" applyFont="0" applyAlignment="0" applyProtection="0"/>
    <xf numFmtId="0" fontId="2" fillId="73" borderId="13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3" applyNumberFormat="0" applyFont="0" applyAlignment="0" applyProtection="0"/>
    <xf numFmtId="0" fontId="71" fillId="73" borderId="133" applyNumberFormat="0" applyFont="0" applyAlignment="0" applyProtection="0"/>
    <xf numFmtId="0" fontId="2" fillId="0" borderId="0" applyNumberFormat="0" applyFont="0" applyFill="0" applyBorder="0" applyAlignment="0" applyProtection="0"/>
    <xf numFmtId="0" fontId="71" fillId="73" borderId="13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3" applyNumberFormat="0" applyFont="0" applyAlignment="0" applyProtection="0"/>
    <xf numFmtId="0" fontId="71" fillId="73" borderId="133" applyNumberFormat="0" applyFont="0" applyAlignment="0" applyProtection="0"/>
    <xf numFmtId="0" fontId="71" fillId="73" borderId="133" applyNumberFormat="0" applyFont="0" applyAlignment="0" applyProtection="0"/>
    <xf numFmtId="0" fontId="2" fillId="0" borderId="0" applyNumberFormat="0" applyFont="0" applyFill="0" applyBorder="0" applyAlignment="0" applyProtection="0"/>
    <xf numFmtId="0" fontId="71" fillId="73" borderId="133"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3" applyNumberFormat="0" applyFont="0" applyAlignment="0" applyProtection="0"/>
    <xf numFmtId="0" fontId="71" fillId="73" borderId="133" applyNumberFormat="0" applyFont="0" applyAlignment="0" applyProtection="0"/>
    <xf numFmtId="0" fontId="71" fillId="73" borderId="133" applyNumberFormat="0" applyFont="0" applyAlignment="0" applyProtection="0"/>
    <xf numFmtId="0" fontId="71" fillId="73" borderId="133" applyNumberFormat="0" applyFont="0" applyAlignment="0" applyProtection="0"/>
    <xf numFmtId="0" fontId="2" fillId="0" borderId="0" applyNumberFormat="0" applyFont="0" applyFill="0" applyBorder="0" applyAlignment="0" applyProtection="0"/>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 fillId="73" borderId="133" applyNumberFormat="0" applyFont="0" applyAlignment="0" applyProtection="0"/>
    <xf numFmtId="0" fontId="2" fillId="73" borderId="133" applyNumberFormat="0" applyFont="0" applyAlignment="0" applyProtection="0"/>
    <xf numFmtId="3" fontId="209" fillId="0" borderId="116">
      <alignment vertical="center"/>
    </xf>
    <xf numFmtId="0" fontId="286" fillId="0" borderId="6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237" fillId="0" borderId="66" applyNumberFormat="0" applyBorder="0" applyAlignment="0" applyProtection="0">
      <alignment horizontal="right"/>
      <protection locked="0"/>
    </xf>
    <xf numFmtId="0" fontId="185" fillId="132" borderId="0" applyNumberFormat="0" applyFont="0" applyBorder="0" applyAlignment="0"/>
    <xf numFmtId="0" fontId="2" fillId="0" borderId="0" applyNumberFormat="0" applyFont="0" applyFill="0" applyBorder="0" applyAlignment="0" applyProtection="0"/>
    <xf numFmtId="3" fontId="2" fillId="74" borderId="107">
      <alignment horizontal="right"/>
      <protection locked="0"/>
    </xf>
    <xf numFmtId="0" fontId="10" fillId="0" borderId="0"/>
    <xf numFmtId="3" fontId="2" fillId="74" borderId="107">
      <alignment horizontal="right"/>
      <protection locked="0"/>
    </xf>
    <xf numFmtId="0" fontId="2" fillId="0" borderId="0" applyNumberFormat="0" applyFont="0" applyFill="0" applyBorder="0" applyAlignment="0" applyProtection="0"/>
    <xf numFmtId="3" fontId="2" fillId="74" borderId="107">
      <alignment horizontal="right"/>
      <protection locked="0"/>
    </xf>
    <xf numFmtId="3" fontId="2" fillId="74" borderId="107">
      <alignment horizontal="right"/>
      <protection locked="0"/>
    </xf>
    <xf numFmtId="3" fontId="2" fillId="74" borderId="107">
      <alignment horizontal="right"/>
      <protection locked="0"/>
    </xf>
    <xf numFmtId="3"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3" fontId="2" fillId="74" borderId="107">
      <alignment horizontal="right"/>
      <protection locked="0"/>
    </xf>
    <xf numFmtId="3" fontId="2" fillId="74" borderId="107">
      <alignment horizontal="right"/>
      <protection locked="0"/>
    </xf>
    <xf numFmtId="3" fontId="2" fillId="74" borderId="107">
      <alignment horizontal="right"/>
      <protection locked="0"/>
    </xf>
    <xf numFmtId="3"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60" fontId="2" fillId="74" borderId="107">
      <alignment horizontal="right"/>
      <protection locked="0"/>
    </xf>
    <xf numFmtId="0" fontId="10" fillId="0" borderId="0"/>
    <xf numFmtId="260" fontId="2" fillId="74" borderId="107">
      <alignment horizontal="right"/>
      <protection locked="0"/>
    </xf>
    <xf numFmtId="0" fontId="2" fillId="0" borderId="0" applyNumberFormat="0" applyFont="0" applyFill="0" applyBorder="0" applyAlignment="0" applyProtection="0"/>
    <xf numFmtId="260" fontId="2" fillId="74" borderId="107">
      <alignment horizontal="right"/>
      <protection locked="0"/>
    </xf>
    <xf numFmtId="260" fontId="2" fillId="74" borderId="107">
      <alignment horizontal="right"/>
      <protection locked="0"/>
    </xf>
    <xf numFmtId="260" fontId="2" fillId="74" borderId="107">
      <alignment horizontal="right"/>
      <protection locked="0"/>
    </xf>
    <xf numFmtId="260"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260" fontId="2" fillId="74" borderId="107">
      <alignment horizontal="right"/>
      <protection locked="0"/>
    </xf>
    <xf numFmtId="260" fontId="2" fillId="74" borderId="107">
      <alignment horizontal="right"/>
      <protection locked="0"/>
    </xf>
    <xf numFmtId="260" fontId="2" fillId="74" borderId="107">
      <alignment horizontal="right"/>
      <protection locked="0"/>
    </xf>
    <xf numFmtId="260"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74" borderId="107" applyFont="0">
      <alignment horizontal="right"/>
      <protection locked="0"/>
    </xf>
    <xf numFmtId="0" fontId="10" fillId="0" borderId="0"/>
    <xf numFmtId="10" fontId="2" fillId="74" borderId="107" applyFont="0">
      <alignment horizontal="right"/>
      <protection locked="0"/>
    </xf>
    <xf numFmtId="0" fontId="2" fillId="0" borderId="0" applyNumberFormat="0" applyFont="0" applyFill="0" applyBorder="0" applyAlignment="0" applyProtection="0"/>
    <xf numFmtId="10" fontId="2" fillId="74" borderId="107" applyFont="0">
      <alignment horizontal="right"/>
      <protection locked="0"/>
    </xf>
    <xf numFmtId="10" fontId="2" fillId="74" borderId="107" applyFont="0">
      <alignment horizontal="right"/>
      <protection locked="0"/>
    </xf>
    <xf numFmtId="10" fontId="2" fillId="74" borderId="107" applyFont="0">
      <alignment horizontal="right"/>
      <protection locked="0"/>
    </xf>
    <xf numFmtId="10" fontId="2" fillId="74"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10" fontId="2" fillId="74" borderId="107" applyFont="0">
      <alignment horizontal="right"/>
      <protection locked="0"/>
    </xf>
    <xf numFmtId="10" fontId="2" fillId="74" borderId="107" applyFont="0">
      <alignment horizontal="right"/>
      <protection locked="0"/>
    </xf>
    <xf numFmtId="10" fontId="2" fillId="74" borderId="107" applyFont="0">
      <alignment horizontal="right"/>
      <protection locked="0"/>
    </xf>
    <xf numFmtId="10" fontId="2" fillId="74" borderId="107" applyFont="0">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74" borderId="107">
      <alignment horizontal="right"/>
      <protection locked="0"/>
    </xf>
    <xf numFmtId="0" fontId="10" fillId="0" borderId="0"/>
    <xf numFmtId="9" fontId="2" fillId="74" borderId="107">
      <alignment horizontal="right"/>
      <protection locked="0"/>
    </xf>
    <xf numFmtId="0" fontId="2" fillId="0" borderId="0" applyNumberFormat="0" applyFont="0" applyFill="0" applyBorder="0" applyAlignment="0" applyProtection="0"/>
    <xf numFmtId="9" fontId="2" fillId="74" borderId="107">
      <alignment horizontal="right"/>
      <protection locked="0"/>
    </xf>
    <xf numFmtId="9" fontId="2" fillId="74" borderId="107">
      <alignment horizontal="right"/>
      <protection locked="0"/>
    </xf>
    <xf numFmtId="9" fontId="2" fillId="74" borderId="107">
      <alignment horizontal="right"/>
      <protection locked="0"/>
    </xf>
    <xf numFmtId="9"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9" fontId="2" fillId="74" borderId="107">
      <alignment horizontal="right"/>
      <protection locked="0"/>
    </xf>
    <xf numFmtId="9" fontId="2" fillId="74" borderId="107">
      <alignment horizontal="right"/>
      <protection locked="0"/>
    </xf>
    <xf numFmtId="9" fontId="2" fillId="74" borderId="107">
      <alignment horizontal="right"/>
      <protection locked="0"/>
    </xf>
    <xf numFmtId="9" fontId="2" fillId="74" borderId="107">
      <alignment horizontal="right"/>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331" fontId="2" fillId="74" borderId="107" applyFont="0">
      <alignment horizontal="right" vertical="center"/>
      <protection locked="0"/>
    </xf>
    <xf numFmtId="331" fontId="2" fillId="74" borderId="107" applyFont="0">
      <alignment horizontal="right" vertical="center"/>
      <protection locked="0"/>
    </xf>
    <xf numFmtId="331" fontId="2" fillId="74" borderId="107" applyFont="0">
      <alignment horizontal="right" vertical="center"/>
      <protection locked="0"/>
    </xf>
    <xf numFmtId="331" fontId="2" fillId="74" borderId="107" applyFont="0">
      <alignment horizontal="right" vertical="center"/>
      <protection locked="0"/>
    </xf>
    <xf numFmtId="331" fontId="2" fillId="74" borderId="10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74" borderId="107">
      <alignment horizontal="center" wrapText="1"/>
    </xf>
    <xf numFmtId="0" fontId="10" fillId="0" borderId="0"/>
    <xf numFmtId="0" fontId="2" fillId="74" borderId="107">
      <alignment horizontal="center" wrapText="1"/>
    </xf>
    <xf numFmtId="0" fontId="2" fillId="0" borderId="0" applyNumberFormat="0" applyFont="0" applyFill="0" applyBorder="0" applyAlignment="0" applyProtection="0"/>
    <xf numFmtId="0" fontId="2" fillId="74" borderId="107">
      <alignment horizontal="center" wrapText="1"/>
    </xf>
    <xf numFmtId="0" fontId="2" fillId="74" borderId="107">
      <alignment horizontal="center" wrapText="1"/>
    </xf>
    <xf numFmtId="0" fontId="2" fillId="74" borderId="107">
      <alignment horizontal="center" wrapText="1"/>
    </xf>
    <xf numFmtId="0" fontId="2" fillId="74" borderId="107">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0" fontId="2" fillId="74" borderId="107">
      <alignment horizontal="center" wrapText="1"/>
    </xf>
    <xf numFmtId="0" fontId="2" fillId="74" borderId="107">
      <alignment horizontal="center" wrapText="1"/>
    </xf>
    <xf numFmtId="0" fontId="2" fillId="74" borderId="107">
      <alignment horizontal="center" wrapText="1"/>
    </xf>
    <xf numFmtId="0" fontId="2" fillId="74" borderId="107">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74" borderId="107" applyNumberFormat="0" applyFont="0">
      <alignment horizontal="center" wrapText="1"/>
      <protection locked="0"/>
    </xf>
    <xf numFmtId="0" fontId="10" fillId="0" borderId="0"/>
    <xf numFmtId="0" fontId="2" fillId="74" borderId="107" applyNumberFormat="0" applyFont="0">
      <alignment horizontal="center" wrapText="1"/>
      <protection locked="0"/>
    </xf>
    <xf numFmtId="0" fontId="2" fillId="0" borderId="0" applyNumberFormat="0" applyFont="0" applyFill="0" applyBorder="0" applyAlignment="0" applyProtection="0"/>
    <xf numFmtId="0" fontId="2" fillId="74" borderId="107" applyNumberFormat="0" applyFont="0">
      <alignment horizontal="center" wrapText="1"/>
      <protection locked="0"/>
    </xf>
    <xf numFmtId="0" fontId="2" fillId="74" borderId="107" applyNumberFormat="0" applyFont="0">
      <alignment horizontal="center" wrapText="1"/>
      <protection locked="0"/>
    </xf>
    <xf numFmtId="0" fontId="2" fillId="74" borderId="107" applyNumberFormat="0" applyFont="0">
      <alignment horizontal="center" wrapText="1"/>
      <protection locked="0"/>
    </xf>
    <xf numFmtId="0" fontId="2" fillId="74" borderId="107" applyNumberFormat="0"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2" fillId="74" borderId="107" applyNumberFormat="0" applyFont="0">
      <alignment horizontal="center" wrapText="1"/>
      <protection locked="0"/>
    </xf>
    <xf numFmtId="0" fontId="2" fillId="74" borderId="107" applyNumberFormat="0" applyFont="0">
      <alignment horizontal="center" wrapText="1"/>
      <protection locked="0"/>
    </xf>
    <xf numFmtId="0" fontId="2" fillId="74" borderId="107" applyNumberFormat="0" applyFont="0">
      <alignment horizontal="center" wrapText="1"/>
      <protection locked="0"/>
    </xf>
    <xf numFmtId="0" fontId="2" fillId="74" borderId="107" applyNumberFormat="0"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66" fillId="63" borderId="146" applyNumberFormat="0" applyAlignment="0" applyProtection="0"/>
    <xf numFmtId="0" fontId="68" fillId="63" borderId="146" applyNumberFormat="0" applyAlignment="0" applyProtection="0"/>
    <xf numFmtId="0" fontId="68" fillId="63" borderId="146" applyNumberFormat="0" applyAlignment="0" applyProtection="0"/>
    <xf numFmtId="0" fontId="68" fillId="63" borderId="146" applyNumberFormat="0" applyAlignment="0" applyProtection="0"/>
    <xf numFmtId="0" fontId="68" fillId="63" borderId="146" applyNumberFormat="0" applyAlignment="0" applyProtection="0"/>
    <xf numFmtId="0" fontId="10" fillId="0" borderId="0"/>
    <xf numFmtId="0" fontId="10" fillId="0" borderId="0"/>
    <xf numFmtId="0" fontId="10" fillId="0" borderId="0"/>
    <xf numFmtId="0" fontId="10" fillId="0" borderId="0"/>
    <xf numFmtId="0" fontId="66" fillId="108"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46" applyNumberFormat="0" applyAlignment="0" applyProtection="0"/>
    <xf numFmtId="0" fontId="66" fillId="108" borderId="146" applyNumberFormat="0" applyAlignment="0" applyProtection="0"/>
    <xf numFmtId="0" fontId="2" fillId="0" borderId="0" applyNumberFormat="0" applyFont="0" applyFill="0" applyBorder="0" applyAlignment="0" applyProtection="0"/>
    <xf numFmtId="0" fontId="66" fillId="108"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46" applyNumberFormat="0" applyAlignment="0" applyProtection="0"/>
    <xf numFmtId="0" fontId="66" fillId="108" borderId="146" applyNumberFormat="0" applyAlignment="0" applyProtection="0"/>
    <xf numFmtId="0" fontId="2" fillId="0" borderId="0" applyNumberFormat="0" applyFont="0" applyFill="0" applyBorder="0" applyAlignment="0" applyProtection="0"/>
    <xf numFmtId="0" fontId="66" fillId="108"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46" applyNumberFormat="0" applyAlignment="0" applyProtection="0"/>
    <xf numFmtId="0" fontId="66" fillId="108" borderId="146" applyNumberFormat="0" applyAlignment="0" applyProtection="0"/>
    <xf numFmtId="0" fontId="2" fillId="0" borderId="0" applyNumberFormat="0" applyFont="0" applyFill="0" applyBorder="0" applyAlignment="0" applyProtection="0"/>
    <xf numFmtId="0" fontId="68" fillId="63" borderId="146" applyNumberFormat="0" applyAlignment="0" applyProtection="0"/>
    <xf numFmtId="0" fontId="68" fillId="63"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6" applyNumberFormat="0" applyAlignment="0" applyProtection="0"/>
    <xf numFmtId="0" fontId="68" fillId="63" borderId="146" applyNumberFormat="0" applyAlignment="0" applyProtection="0"/>
    <xf numFmtId="173" fontId="233" fillId="133" borderId="6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3" fontId="288" fillId="134" borderId="11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0" borderId="66" applyNumberFormat="0" applyFont="0" applyBorder="0" applyAlignment="0" applyProtection="0">
      <alignment horizontal="center"/>
    </xf>
    <xf numFmtId="0" fontId="19" fillId="130"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9" fillId="95" borderId="66" applyNumberFormat="0" applyFont="0" applyBorder="0" applyAlignment="0" applyProtection="0">
      <alignment horizontal="center"/>
    </xf>
    <xf numFmtId="0" fontId="19" fillId="95"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60" fillId="0"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6">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6">
      <alignment vertical="center"/>
    </xf>
    <xf numFmtId="10" fontId="2" fillId="0" borderId="151"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53" fillId="0" borderId="0"/>
    <xf numFmtId="0" fontId="2" fillId="0" borderId="0" applyNumberFormat="0" applyFont="0" applyFill="0" applyBorder="0" applyAlignment="0" applyProtection="0"/>
    <xf numFmtId="0" fontId="10" fillId="0" borderId="0"/>
    <xf numFmtId="0" fontId="46" fillId="69" borderId="6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6">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45" fillId="91" borderId="6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6">
      <alignment vertical="center"/>
    </xf>
    <xf numFmtId="0" fontId="10" fillId="0" borderId="0"/>
    <xf numFmtId="0" fontId="177" fillId="11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3" fontId="2" fillId="94" borderId="107" applyFont="0">
      <alignment horizontal="right" vertical="center"/>
      <protection locked="0"/>
    </xf>
    <xf numFmtId="3" fontId="2" fillId="94" borderId="107" applyFont="0">
      <alignment horizontal="right" vertical="center"/>
      <protection locked="0"/>
    </xf>
    <xf numFmtId="3" fontId="2" fillId="94" borderId="107" applyFont="0">
      <alignment horizontal="right" vertical="center"/>
      <protection locked="0"/>
    </xf>
    <xf numFmtId="3" fontId="2" fillId="94" borderId="107" applyFont="0">
      <alignment horizontal="right" vertical="center"/>
      <protection locked="0"/>
    </xf>
    <xf numFmtId="3" fontId="2" fillId="94" borderId="107"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165" fontId="298" fillId="0" borderId="0">
      <alignment horizontal="right"/>
    </xf>
    <xf numFmtId="0" fontId="10" fillId="0" borderId="0"/>
    <xf numFmtId="0" fontId="2" fillId="0" borderId="15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7" borderId="146" applyNumberFormat="0" applyProtection="0">
      <alignment vertical="center"/>
    </xf>
    <xf numFmtId="4" fontId="29" fillId="87" borderId="146" applyNumberFormat="0" applyProtection="0">
      <alignment vertical="center"/>
    </xf>
    <xf numFmtId="4" fontId="29" fillId="87" borderId="146" applyNumberFormat="0" applyProtection="0">
      <alignment vertical="center"/>
    </xf>
    <xf numFmtId="4" fontId="29" fillId="87" borderId="146" applyNumberFormat="0" applyProtection="0">
      <alignment vertical="center"/>
    </xf>
    <xf numFmtId="4" fontId="29" fillId="87" borderId="146" applyNumberFormat="0" applyProtection="0">
      <alignment vertical="center"/>
    </xf>
    <xf numFmtId="4" fontId="299" fillId="87" borderId="146" applyNumberFormat="0" applyProtection="0">
      <alignment vertical="center"/>
    </xf>
    <xf numFmtId="4" fontId="299" fillId="87" borderId="146" applyNumberFormat="0" applyProtection="0">
      <alignment vertical="center"/>
    </xf>
    <xf numFmtId="4" fontId="299" fillId="87" borderId="146" applyNumberFormat="0" applyProtection="0">
      <alignment vertical="center"/>
    </xf>
    <xf numFmtId="4" fontId="299" fillId="87" borderId="146" applyNumberFormat="0" applyProtection="0">
      <alignment vertical="center"/>
    </xf>
    <xf numFmtId="4" fontId="299" fillId="87" borderId="146" applyNumberFormat="0" applyProtection="0">
      <alignment vertical="center"/>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4" fontId="29" fillId="87"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4" fontId="29" fillId="92" borderId="146" applyNumberFormat="0" applyProtection="0">
      <alignment horizontal="right" vertical="center"/>
    </xf>
    <xf numFmtId="4" fontId="29" fillId="92" borderId="146" applyNumberFormat="0" applyProtection="0">
      <alignment horizontal="right" vertical="center"/>
    </xf>
    <xf numFmtId="4" fontId="29" fillId="92" borderId="146" applyNumberFormat="0" applyProtection="0">
      <alignment horizontal="right" vertical="center"/>
    </xf>
    <xf numFmtId="4" fontId="29" fillId="92" borderId="146" applyNumberFormat="0" applyProtection="0">
      <alignment horizontal="right" vertical="center"/>
    </xf>
    <xf numFmtId="4" fontId="29" fillId="92" borderId="146" applyNumberFormat="0" applyProtection="0">
      <alignment horizontal="right" vertical="center"/>
    </xf>
    <xf numFmtId="4" fontId="29" fillId="96" borderId="146" applyNumberFormat="0" applyProtection="0">
      <alignment horizontal="right" vertical="center"/>
    </xf>
    <xf numFmtId="4" fontId="29" fillId="96" borderId="146" applyNumberFormat="0" applyProtection="0">
      <alignment horizontal="right" vertical="center"/>
    </xf>
    <xf numFmtId="4" fontId="29" fillId="96" borderId="146" applyNumberFormat="0" applyProtection="0">
      <alignment horizontal="right" vertical="center"/>
    </xf>
    <xf numFmtId="4" fontId="29" fillId="96" borderId="146" applyNumberFormat="0" applyProtection="0">
      <alignment horizontal="right" vertical="center"/>
    </xf>
    <xf numFmtId="4" fontId="29" fillId="96" borderId="146" applyNumberFormat="0" applyProtection="0">
      <alignment horizontal="right" vertical="center"/>
    </xf>
    <xf numFmtId="4" fontId="29" fillId="103" borderId="146" applyNumberFormat="0" applyProtection="0">
      <alignment horizontal="right" vertical="center"/>
    </xf>
    <xf numFmtId="4" fontId="29" fillId="103" borderId="146" applyNumberFormat="0" applyProtection="0">
      <alignment horizontal="right" vertical="center"/>
    </xf>
    <xf numFmtId="4" fontId="29" fillId="103" borderId="146" applyNumberFormat="0" applyProtection="0">
      <alignment horizontal="right" vertical="center"/>
    </xf>
    <xf numFmtId="4" fontId="29" fillId="103" borderId="146" applyNumberFormat="0" applyProtection="0">
      <alignment horizontal="right" vertical="center"/>
    </xf>
    <xf numFmtId="4" fontId="29" fillId="103" borderId="146" applyNumberFormat="0" applyProtection="0">
      <alignment horizontal="right" vertical="center"/>
    </xf>
    <xf numFmtId="4" fontId="29" fillId="98" borderId="146" applyNumberFormat="0" applyProtection="0">
      <alignment horizontal="right" vertical="center"/>
    </xf>
    <xf numFmtId="4" fontId="29" fillId="98" borderId="146" applyNumberFormat="0" applyProtection="0">
      <alignment horizontal="right" vertical="center"/>
    </xf>
    <xf numFmtId="4" fontId="29" fillId="98" borderId="146" applyNumberFormat="0" applyProtection="0">
      <alignment horizontal="right" vertical="center"/>
    </xf>
    <xf numFmtId="4" fontId="29" fillId="98" borderId="146" applyNumberFormat="0" applyProtection="0">
      <alignment horizontal="right" vertical="center"/>
    </xf>
    <xf numFmtId="4" fontId="29" fillId="98" borderId="146" applyNumberFormat="0" applyProtection="0">
      <alignment horizontal="right" vertical="center"/>
    </xf>
    <xf numFmtId="4" fontId="29" fillId="101" borderId="146" applyNumberFormat="0" applyProtection="0">
      <alignment horizontal="right" vertical="center"/>
    </xf>
    <xf numFmtId="4" fontId="29" fillId="101" borderId="146" applyNumberFormat="0" applyProtection="0">
      <alignment horizontal="right" vertical="center"/>
    </xf>
    <xf numFmtId="4" fontId="29" fillId="101" borderId="146" applyNumberFormat="0" applyProtection="0">
      <alignment horizontal="right" vertical="center"/>
    </xf>
    <xf numFmtId="4" fontId="29" fillId="101" borderId="146" applyNumberFormat="0" applyProtection="0">
      <alignment horizontal="right" vertical="center"/>
    </xf>
    <xf numFmtId="4" fontId="29" fillId="101" borderId="146" applyNumberFormat="0" applyProtection="0">
      <alignment horizontal="right" vertical="center"/>
    </xf>
    <xf numFmtId="4" fontId="29" fillId="105" borderId="146" applyNumberFormat="0" applyProtection="0">
      <alignment horizontal="right" vertical="center"/>
    </xf>
    <xf numFmtId="4" fontId="29" fillId="105" borderId="146" applyNumberFormat="0" applyProtection="0">
      <alignment horizontal="right" vertical="center"/>
    </xf>
    <xf numFmtId="4" fontId="29" fillId="105" borderId="146" applyNumberFormat="0" applyProtection="0">
      <alignment horizontal="right" vertical="center"/>
    </xf>
    <xf numFmtId="4" fontId="29" fillId="105" borderId="146" applyNumberFormat="0" applyProtection="0">
      <alignment horizontal="right" vertical="center"/>
    </xf>
    <xf numFmtId="4" fontId="29" fillId="105" borderId="146" applyNumberFormat="0" applyProtection="0">
      <alignment horizontal="right" vertical="center"/>
    </xf>
    <xf numFmtId="4" fontId="29" fillId="104" borderId="146" applyNumberFormat="0" applyProtection="0">
      <alignment horizontal="right" vertical="center"/>
    </xf>
    <xf numFmtId="4" fontId="29" fillId="104" borderId="146" applyNumberFormat="0" applyProtection="0">
      <alignment horizontal="right" vertical="center"/>
    </xf>
    <xf numFmtId="4" fontId="29" fillId="104" borderId="146" applyNumberFormat="0" applyProtection="0">
      <alignment horizontal="right" vertical="center"/>
    </xf>
    <xf numFmtId="4" fontId="29" fillId="104" borderId="146" applyNumberFormat="0" applyProtection="0">
      <alignment horizontal="right" vertical="center"/>
    </xf>
    <xf numFmtId="4" fontId="29" fillId="104" borderId="146" applyNumberFormat="0" applyProtection="0">
      <alignment horizontal="right" vertical="center"/>
    </xf>
    <xf numFmtId="4" fontId="29" fillId="135" borderId="146" applyNumberFormat="0" applyProtection="0">
      <alignment horizontal="right" vertical="center"/>
    </xf>
    <xf numFmtId="4" fontId="29" fillId="135" borderId="146" applyNumberFormat="0" applyProtection="0">
      <alignment horizontal="right" vertical="center"/>
    </xf>
    <xf numFmtId="4" fontId="29" fillId="135" borderId="146" applyNumberFormat="0" applyProtection="0">
      <alignment horizontal="right" vertical="center"/>
    </xf>
    <xf numFmtId="4" fontId="29" fillId="135" borderId="146" applyNumberFormat="0" applyProtection="0">
      <alignment horizontal="right" vertical="center"/>
    </xf>
    <xf numFmtId="4" fontId="29" fillId="135" borderId="146" applyNumberFormat="0" applyProtection="0">
      <alignment horizontal="right" vertical="center"/>
    </xf>
    <xf numFmtId="4" fontId="29" fillId="97" borderId="146" applyNumberFormat="0" applyProtection="0">
      <alignment horizontal="right" vertical="center"/>
    </xf>
    <xf numFmtId="4" fontId="29" fillId="97" borderId="146" applyNumberFormat="0" applyProtection="0">
      <alignment horizontal="right" vertical="center"/>
    </xf>
    <xf numFmtId="4" fontId="29" fillId="97" borderId="146" applyNumberFormat="0" applyProtection="0">
      <alignment horizontal="right" vertical="center"/>
    </xf>
    <xf numFmtId="4" fontId="29" fillId="97" borderId="146" applyNumberFormat="0" applyProtection="0">
      <alignment horizontal="right" vertical="center"/>
    </xf>
    <xf numFmtId="4" fontId="29" fillId="97" borderId="146" applyNumberFormat="0" applyProtection="0">
      <alignment horizontal="right" vertical="center"/>
    </xf>
    <xf numFmtId="4" fontId="188" fillId="136" borderId="146" applyNumberFormat="0" applyProtection="0">
      <alignment horizontal="left" vertical="center" indent="1"/>
    </xf>
    <xf numFmtId="4" fontId="188" fillId="136" borderId="146" applyNumberFormat="0" applyProtection="0">
      <alignment horizontal="left" vertical="center" indent="1"/>
    </xf>
    <xf numFmtId="4" fontId="188" fillId="136" borderId="146" applyNumberFormat="0" applyProtection="0">
      <alignment horizontal="left" vertical="center" indent="1"/>
    </xf>
    <xf numFmtId="4" fontId="188" fillId="136" borderId="146" applyNumberFormat="0" applyProtection="0">
      <alignment horizontal="left" vertical="center" indent="1"/>
    </xf>
    <xf numFmtId="4" fontId="188" fillId="136" borderId="146" applyNumberFormat="0" applyProtection="0">
      <alignment horizontal="left" vertical="center" indent="1"/>
    </xf>
    <xf numFmtId="4" fontId="29" fillId="137" borderId="153" applyNumberFormat="0" applyProtection="0">
      <alignment horizontal="left" vertical="center" indent="1"/>
    </xf>
    <xf numFmtId="4" fontId="29" fillId="137" borderId="153" applyNumberFormat="0" applyProtection="0">
      <alignment horizontal="left" vertical="center" indent="1"/>
    </xf>
    <xf numFmtId="4" fontId="29" fillId="137" borderId="153" applyNumberFormat="0" applyProtection="0">
      <alignment horizontal="left" vertical="center" indent="1"/>
    </xf>
    <xf numFmtId="4" fontId="29" fillId="137" borderId="153" applyNumberFormat="0" applyProtection="0">
      <alignment horizontal="left" vertical="center" indent="1"/>
    </xf>
    <xf numFmtId="4" fontId="29" fillId="137" borderId="153" applyNumberFormat="0" applyProtection="0">
      <alignment horizontal="left" vertical="center" indent="1"/>
    </xf>
    <xf numFmtId="4" fontId="300" fillId="138" borderId="0"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4" fontId="29" fillId="137" borderId="146" applyNumberFormat="0" applyProtection="0">
      <alignment horizontal="left" vertical="center" indent="1"/>
    </xf>
    <xf numFmtId="4" fontId="29" fillId="137" borderId="146" applyNumberFormat="0" applyProtection="0">
      <alignment horizontal="left" vertical="center" indent="1"/>
    </xf>
    <xf numFmtId="4" fontId="29" fillId="137" borderId="146" applyNumberFormat="0" applyProtection="0">
      <alignment horizontal="left" vertical="center" indent="1"/>
    </xf>
    <xf numFmtId="4" fontId="29" fillId="137" borderId="146" applyNumberFormat="0" applyProtection="0">
      <alignment horizontal="left" vertical="center" indent="1"/>
    </xf>
    <xf numFmtId="4" fontId="29" fillId="137" borderId="146" applyNumberFormat="0" applyProtection="0">
      <alignment horizontal="left" vertical="center" indent="1"/>
    </xf>
    <xf numFmtId="4" fontId="29" fillId="139" borderId="146" applyNumberFormat="0" applyProtection="0">
      <alignment horizontal="left" vertical="center" indent="1"/>
    </xf>
    <xf numFmtId="4" fontId="29" fillId="139" borderId="146" applyNumberFormat="0" applyProtection="0">
      <alignment horizontal="left" vertical="center" indent="1"/>
    </xf>
    <xf numFmtId="4" fontId="29" fillId="139" borderId="146" applyNumberFormat="0" applyProtection="0">
      <alignment horizontal="left" vertical="center" indent="1"/>
    </xf>
    <xf numFmtId="4" fontId="29" fillId="139" borderId="146" applyNumberFormat="0" applyProtection="0">
      <alignment horizontal="left" vertical="center" indent="1"/>
    </xf>
    <xf numFmtId="4" fontId="29"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2" fillId="139" borderId="146" applyNumberFormat="0" applyProtection="0">
      <alignment horizontal="left" vertical="center" indent="1"/>
    </xf>
    <xf numFmtId="0" fontId="45" fillId="132" borderId="154"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2" borderId="154" applyNumberFormat="0" applyProtection="0">
      <alignment horizontal="left" vertical="center" indent="1"/>
    </xf>
    <xf numFmtId="0" fontId="45" fillId="132" borderId="154" applyNumberFormat="0" applyProtection="0">
      <alignment horizontal="left" vertical="center" indent="1"/>
    </xf>
    <xf numFmtId="0" fontId="2" fillId="0" borderId="0" applyNumberFormat="0" applyFont="0" applyFill="0" applyBorder="0" applyAlignment="0" applyProtection="0"/>
    <xf numFmtId="0" fontId="2" fillId="112" borderId="146" applyNumberFormat="0" applyProtection="0">
      <alignment horizontal="left" vertical="center" indent="1"/>
    </xf>
    <xf numFmtId="0" fontId="2" fillId="112" borderId="146" applyNumberFormat="0" applyProtection="0">
      <alignment horizontal="left" vertical="center" indent="1"/>
    </xf>
    <xf numFmtId="0" fontId="2" fillId="112" borderId="146" applyNumberFormat="0" applyProtection="0">
      <alignment horizontal="left" vertical="center" indent="1"/>
    </xf>
    <xf numFmtId="0" fontId="2" fillId="112" borderId="146" applyNumberFormat="0" applyProtection="0">
      <alignment horizontal="left" vertical="center" indent="1"/>
    </xf>
    <xf numFmtId="0" fontId="2" fillId="112"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68"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4" fontId="29" fillId="106" borderId="146" applyNumberFormat="0" applyProtection="0">
      <alignment vertical="center"/>
    </xf>
    <xf numFmtId="4" fontId="29" fillId="106" borderId="146" applyNumberFormat="0" applyProtection="0">
      <alignment vertical="center"/>
    </xf>
    <xf numFmtId="4" fontId="29" fillId="106" borderId="146" applyNumberFormat="0" applyProtection="0">
      <alignment vertical="center"/>
    </xf>
    <xf numFmtId="4" fontId="29" fillId="106" borderId="146" applyNumberFormat="0" applyProtection="0">
      <alignment vertical="center"/>
    </xf>
    <xf numFmtId="4" fontId="29" fillId="106" borderId="146" applyNumberFormat="0" applyProtection="0">
      <alignment vertical="center"/>
    </xf>
    <xf numFmtId="4" fontId="299" fillId="106" borderId="146" applyNumberFormat="0" applyProtection="0">
      <alignment vertical="center"/>
    </xf>
    <xf numFmtId="4" fontId="299" fillId="106" borderId="146" applyNumberFormat="0" applyProtection="0">
      <alignment vertical="center"/>
    </xf>
    <xf numFmtId="4" fontId="299" fillId="106" borderId="146" applyNumberFormat="0" applyProtection="0">
      <alignment vertical="center"/>
    </xf>
    <xf numFmtId="4" fontId="299" fillId="106" borderId="146" applyNumberFormat="0" applyProtection="0">
      <alignment vertical="center"/>
    </xf>
    <xf numFmtId="4" fontId="299" fillId="106" borderId="146" applyNumberFormat="0" applyProtection="0">
      <alignment vertical="center"/>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4" fontId="29" fillId="106" borderId="146" applyNumberFormat="0" applyProtection="0">
      <alignment horizontal="left" vertical="center" indent="1"/>
    </xf>
    <xf numFmtId="340" fontId="29" fillId="130" borderId="154" applyProtection="0">
      <alignment horizontal="right" vertical="center"/>
    </xf>
    <xf numFmtId="340" fontId="29" fillId="130" borderId="15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0" borderId="154" applyProtection="0">
      <alignment horizontal="right" vertical="center"/>
    </xf>
    <xf numFmtId="340" fontId="29" fillId="130" borderId="154" applyProtection="0">
      <alignment horizontal="right" vertical="center"/>
    </xf>
    <xf numFmtId="340" fontId="29" fillId="130" borderId="154"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4" fontId="299" fillId="137" borderId="146" applyNumberFormat="0" applyProtection="0">
      <alignment horizontal="right" vertical="center"/>
    </xf>
    <xf numFmtId="4" fontId="299" fillId="137" borderId="146" applyNumberFormat="0" applyProtection="0">
      <alignment horizontal="right" vertical="center"/>
    </xf>
    <xf numFmtId="4" fontId="299" fillId="137" borderId="146" applyNumberFormat="0" applyProtection="0">
      <alignment horizontal="right" vertical="center"/>
    </xf>
    <xf numFmtId="4" fontId="299" fillId="137" borderId="146" applyNumberFormat="0" applyProtection="0">
      <alignment horizontal="right" vertical="center"/>
    </xf>
    <xf numFmtId="4" fontId="299" fillId="137" borderId="146" applyNumberFormat="0" applyProtection="0">
      <alignment horizontal="right" vertical="center"/>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2" fillId="91" borderId="146" applyNumberFormat="0" applyProtection="0">
      <alignment horizontal="left" vertical="center" indent="1"/>
    </xf>
    <xf numFmtId="0" fontId="301" fillId="0" borderId="0"/>
    <xf numFmtId="4" fontId="206" fillId="137" borderId="146" applyNumberFormat="0" applyProtection="0">
      <alignment horizontal="right" vertical="center"/>
    </xf>
    <xf numFmtId="4" fontId="206" fillId="137" borderId="146" applyNumberFormat="0" applyProtection="0">
      <alignment horizontal="right" vertical="center"/>
    </xf>
    <xf numFmtId="4" fontId="206" fillId="137" borderId="146" applyNumberFormat="0" applyProtection="0">
      <alignment horizontal="right" vertical="center"/>
    </xf>
    <xf numFmtId="4" fontId="206" fillId="137" borderId="146" applyNumberFormat="0" applyProtection="0">
      <alignment horizontal="right" vertical="center"/>
    </xf>
    <xf numFmtId="4" fontId="206" fillId="137" borderId="146"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0" borderId="0"/>
    <xf numFmtId="0" fontId="305" fillId="140" borderId="0"/>
    <xf numFmtId="0" fontId="306" fillId="140" borderId="155">
      <alignment horizontal="right"/>
    </xf>
    <xf numFmtId="0" fontId="306" fillId="140" borderId="0"/>
    <xf numFmtId="0" fontId="304" fillId="69" borderId="155">
      <protection locked="0"/>
    </xf>
    <xf numFmtId="0" fontId="304" fillId="140" borderId="0"/>
    <xf numFmtId="0" fontId="307" fillId="71" borderId="0"/>
    <xf numFmtId="0" fontId="307" fillId="97" borderId="0"/>
    <xf numFmtId="0" fontId="307" fillId="98"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1" borderId="0" applyNumberFormat="0" applyFont="0"/>
    <xf numFmtId="0" fontId="160" fillId="142" borderId="0" applyNumberFormat="0" applyFont="0" applyBorder="0" applyAlignment="0" applyProtection="0"/>
    <xf numFmtId="346" fontId="308" fillId="0" borderId="0" applyFont="0" applyFill="0" applyBorder="0" applyAlignment="0" applyProtection="0"/>
    <xf numFmtId="1" fontId="2" fillId="0" borderId="0"/>
    <xf numFmtId="347" fontId="2" fillId="69" borderId="107">
      <alignment horizontal="center"/>
    </xf>
    <xf numFmtId="0" fontId="10" fillId="0" borderId="0"/>
    <xf numFmtId="347" fontId="2" fillId="69" borderId="107">
      <alignment horizontal="center"/>
    </xf>
    <xf numFmtId="0" fontId="2" fillId="0" borderId="0" applyNumberFormat="0" applyFont="0" applyFill="0" applyBorder="0" applyAlignment="0" applyProtection="0"/>
    <xf numFmtId="347" fontId="2" fillId="69" borderId="107">
      <alignment horizontal="center"/>
    </xf>
    <xf numFmtId="347" fontId="2" fillId="69" borderId="107">
      <alignment horizontal="center"/>
    </xf>
    <xf numFmtId="347" fontId="2" fillId="69" borderId="107">
      <alignment horizontal="center"/>
    </xf>
    <xf numFmtId="347" fontId="2" fillId="69" borderId="107">
      <alignment horizontal="center"/>
    </xf>
    <xf numFmtId="3" fontId="209" fillId="0" borderId="116">
      <alignment vertical="center"/>
    </xf>
    <xf numFmtId="0" fontId="2" fillId="0" borderId="0" applyNumberFormat="0" applyFont="0" applyFill="0" applyBorder="0" applyAlignment="0" applyProtection="0"/>
    <xf numFmtId="0" fontId="10" fillId="0" borderId="0"/>
    <xf numFmtId="347" fontId="2" fillId="69" borderId="107">
      <alignment horizontal="center"/>
    </xf>
    <xf numFmtId="347" fontId="2" fillId="69" borderId="107">
      <alignment horizontal="center"/>
    </xf>
    <xf numFmtId="347" fontId="2" fillId="69" borderId="107">
      <alignment horizontal="center"/>
    </xf>
    <xf numFmtId="347" fontId="2" fillId="69" borderId="107">
      <alignment horizontal="center"/>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 fontId="2" fillId="69" borderId="107" applyFont="0">
      <alignment horizontal="right"/>
    </xf>
    <xf numFmtId="0" fontId="10" fillId="0" borderId="0"/>
    <xf numFmtId="3" fontId="2" fillId="69" borderId="10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7" applyFont="0">
      <alignment horizontal="right" vertical="center"/>
    </xf>
    <xf numFmtId="3" fontId="2" fillId="69" borderId="107" applyFont="0">
      <alignment horizontal="right" vertical="center"/>
    </xf>
    <xf numFmtId="3" fontId="2" fillId="69" borderId="107" applyFont="0">
      <alignment horizontal="right" vertical="center"/>
    </xf>
    <xf numFmtId="3" fontId="2" fillId="69" borderId="107" applyFont="0">
      <alignment horizontal="right" vertical="center"/>
    </xf>
    <xf numFmtId="3" fontId="2" fillId="69" borderId="107" applyFont="0">
      <alignment horizontal="right"/>
    </xf>
    <xf numFmtId="3" fontId="2" fillId="69" borderId="107" applyFont="0">
      <alignment horizontal="right"/>
    </xf>
    <xf numFmtId="3" fontId="2" fillId="69" borderId="107" applyFont="0">
      <alignment horizontal="right"/>
    </xf>
    <xf numFmtId="3" fontId="2" fillId="69" borderId="107" applyFont="0">
      <alignment horizontal="right"/>
    </xf>
    <xf numFmtId="3"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 fontId="2" fillId="69" borderId="107" applyFont="0">
      <alignment horizontal="right"/>
    </xf>
    <xf numFmtId="3" fontId="2" fillId="69" borderId="107" applyFont="0">
      <alignment horizontal="right"/>
    </xf>
    <xf numFmtId="3" fontId="2" fillId="69" borderId="107" applyFont="0">
      <alignment horizontal="right"/>
    </xf>
    <xf numFmtId="3"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87" fontId="2" fillId="69" borderId="107" applyFont="0">
      <alignment horizontal="right"/>
    </xf>
    <xf numFmtId="0" fontId="10" fillId="0" borderId="0"/>
    <xf numFmtId="187" fontId="2" fillId="69" borderId="107" applyFont="0">
      <alignment horizontal="right"/>
    </xf>
    <xf numFmtId="0" fontId="2" fillId="0" borderId="0" applyNumberFormat="0" applyFont="0" applyFill="0" applyBorder="0" applyAlignment="0" applyProtection="0"/>
    <xf numFmtId="187" fontId="2" fillId="69" borderId="107" applyFont="0">
      <alignment horizontal="right"/>
    </xf>
    <xf numFmtId="187" fontId="2" fillId="69" borderId="107" applyFont="0">
      <alignment horizontal="right"/>
    </xf>
    <xf numFmtId="187" fontId="2" fillId="69" borderId="107" applyFont="0">
      <alignment horizontal="right"/>
    </xf>
    <xf numFmtId="187"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87" fontId="2" fillId="69" borderId="107" applyFont="0">
      <alignment horizontal="right"/>
    </xf>
    <xf numFmtId="187" fontId="2" fillId="69" borderId="107" applyFont="0">
      <alignment horizontal="right"/>
    </xf>
    <xf numFmtId="187" fontId="2" fillId="69" borderId="107" applyFont="0">
      <alignment horizontal="right"/>
    </xf>
    <xf numFmtId="187"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60" fontId="2" fillId="69" borderId="107" applyFont="0">
      <alignment horizontal="right"/>
    </xf>
    <xf numFmtId="0" fontId="10" fillId="0" borderId="0"/>
    <xf numFmtId="260" fontId="2" fillId="69" borderId="107" applyFont="0">
      <alignment horizontal="right"/>
    </xf>
    <xf numFmtId="0" fontId="2" fillId="0" borderId="0" applyNumberFormat="0" applyFont="0" applyFill="0" applyBorder="0" applyAlignment="0" applyProtection="0"/>
    <xf numFmtId="260" fontId="2" fillId="69" borderId="107" applyFont="0">
      <alignment horizontal="right"/>
    </xf>
    <xf numFmtId="260" fontId="2" fillId="69" borderId="107" applyFont="0">
      <alignment horizontal="right"/>
    </xf>
    <xf numFmtId="260" fontId="2" fillId="69" borderId="107" applyFont="0">
      <alignment horizontal="right"/>
    </xf>
    <xf numFmtId="260"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260" fontId="2" fillId="69" borderId="107" applyFont="0">
      <alignment horizontal="right"/>
    </xf>
    <xf numFmtId="260" fontId="2" fillId="69" borderId="107" applyFont="0">
      <alignment horizontal="right"/>
    </xf>
    <xf numFmtId="260" fontId="2" fillId="69" borderId="107" applyFont="0">
      <alignment horizontal="right"/>
    </xf>
    <xf numFmtId="260"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69" borderId="107" applyFont="0">
      <alignment horizontal="right"/>
    </xf>
    <xf numFmtId="0" fontId="10" fillId="0" borderId="0"/>
    <xf numFmtId="10" fontId="2" fillId="69" borderId="107" applyFont="0">
      <alignment horizontal="right"/>
    </xf>
    <xf numFmtId="0" fontId="2" fillId="0" borderId="0" applyNumberFormat="0" applyFont="0" applyFill="0" applyBorder="0" applyAlignment="0" applyProtection="0"/>
    <xf numFmtId="10" fontId="2" fillId="69" borderId="107" applyFont="0">
      <alignment horizontal="right"/>
    </xf>
    <xf numFmtId="10" fontId="2" fillId="69" borderId="107" applyFont="0">
      <alignment horizontal="right"/>
    </xf>
    <xf numFmtId="10" fontId="2" fillId="69" borderId="107" applyFont="0">
      <alignment horizontal="right"/>
    </xf>
    <xf numFmtId="10"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0" fontId="2" fillId="69" borderId="107" applyFont="0">
      <alignment horizontal="right"/>
    </xf>
    <xf numFmtId="10" fontId="2" fillId="69" borderId="107" applyFont="0">
      <alignment horizontal="right"/>
    </xf>
    <xf numFmtId="10" fontId="2" fillId="69" borderId="107" applyFont="0">
      <alignment horizontal="right"/>
    </xf>
    <xf numFmtId="10"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69" borderId="107" applyFont="0">
      <alignment horizontal="right"/>
    </xf>
    <xf numFmtId="0" fontId="10" fillId="0" borderId="0"/>
    <xf numFmtId="9" fontId="2" fillId="69" borderId="107" applyFont="0">
      <alignment horizontal="right"/>
    </xf>
    <xf numFmtId="0" fontId="2" fillId="0" borderId="0" applyNumberFormat="0" applyFont="0" applyFill="0" applyBorder="0" applyAlignment="0" applyProtection="0"/>
    <xf numFmtId="9" fontId="2" fillId="69" borderId="107" applyFont="0">
      <alignment horizontal="right"/>
    </xf>
    <xf numFmtId="9" fontId="2" fillId="69" borderId="107" applyFont="0">
      <alignment horizontal="right"/>
    </xf>
    <xf numFmtId="9" fontId="2" fillId="69" borderId="107" applyFont="0">
      <alignment horizontal="right"/>
    </xf>
    <xf numFmtId="9"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9" fontId="2" fillId="69" borderId="107" applyFont="0">
      <alignment horizontal="right"/>
    </xf>
    <xf numFmtId="9" fontId="2" fillId="69" borderId="107" applyFont="0">
      <alignment horizontal="right"/>
    </xf>
    <xf numFmtId="9" fontId="2" fillId="69" borderId="107" applyFont="0">
      <alignment horizontal="right"/>
    </xf>
    <xf numFmtId="9" fontId="2" fillId="69"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48" fontId="2" fillId="69" borderId="107" applyFont="0">
      <alignment horizontal="center" wrapText="1"/>
    </xf>
    <xf numFmtId="0" fontId="10" fillId="0" borderId="0"/>
    <xf numFmtId="348" fontId="2" fillId="69" borderId="107" applyFont="0">
      <alignment horizontal="center" wrapText="1"/>
    </xf>
    <xf numFmtId="0" fontId="2" fillId="0" borderId="0" applyNumberFormat="0" applyFont="0" applyFill="0" applyBorder="0" applyAlignment="0" applyProtection="0"/>
    <xf numFmtId="348" fontId="2" fillId="69" borderId="107" applyFont="0">
      <alignment horizontal="center" wrapText="1"/>
    </xf>
    <xf numFmtId="348" fontId="2" fillId="69" borderId="107" applyFont="0">
      <alignment horizontal="center" wrapText="1"/>
    </xf>
    <xf numFmtId="348" fontId="2" fillId="69" borderId="107" applyFont="0">
      <alignment horizontal="center" wrapText="1"/>
    </xf>
    <xf numFmtId="348" fontId="2" fillId="69" borderId="107" applyFont="0">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348" fontId="2" fillId="69" borderId="107" applyFont="0">
      <alignment horizontal="center" wrapText="1"/>
    </xf>
    <xf numFmtId="348" fontId="2" fillId="69" borderId="107" applyFont="0">
      <alignment horizontal="center" wrapText="1"/>
    </xf>
    <xf numFmtId="348" fontId="2" fillId="69" borderId="107" applyFont="0">
      <alignment horizontal="center" wrapText="1"/>
    </xf>
    <xf numFmtId="348" fontId="2" fillId="69" borderId="107" applyFont="0">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4" borderId="156" applyNumberFormat="0" applyBorder="0">
      <alignment horizontal="centerContinuous"/>
    </xf>
    <xf numFmtId="0" fontId="310" fillId="104" borderId="156" applyNumberFormat="0" applyBorder="0">
      <alignment horizontal="centerContinuous"/>
    </xf>
    <xf numFmtId="0" fontId="310" fillId="104" borderId="156" applyNumberFormat="0" applyBorder="0">
      <alignment horizontal="centerContinuous"/>
    </xf>
    <xf numFmtId="0" fontId="310" fillId="104" borderId="156"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6" applyNumberFormat="0" applyAlignment="0" applyProtection="0"/>
    <xf numFmtId="0" fontId="66" fillId="63" borderId="146" applyNumberFormat="0" applyAlignment="0" applyProtection="0"/>
    <xf numFmtId="0" fontId="66" fillId="63" borderId="146" applyNumberFormat="0" applyAlignment="0" applyProtection="0"/>
    <xf numFmtId="0" fontId="66" fillId="63" borderId="146" applyNumberFormat="0" applyAlignment="0" applyProtection="0"/>
    <xf numFmtId="0" fontId="66" fillId="63" borderId="146" applyNumberFormat="0" applyAlignment="0" applyProtection="0"/>
    <xf numFmtId="0" fontId="66" fillId="63"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9" applyBorder="0"/>
    <xf numFmtId="3" fontId="2" fillId="68" borderId="109" applyBorder="0"/>
    <xf numFmtId="3" fontId="2" fillId="68" borderId="109" applyBorder="0"/>
    <xf numFmtId="3" fontId="2" fillId="68" borderId="109" applyBorder="0"/>
    <xf numFmtId="3" fontId="2" fillId="68" borderId="109" applyBorder="0"/>
    <xf numFmtId="0" fontId="10" fillId="0" borderId="0"/>
    <xf numFmtId="221" fontId="160" fillId="108"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6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7" applyNumberFormat="0" applyFont="0" applyFill="0" applyBorder="0" applyAlignment="0">
      <protection hidden="1"/>
    </xf>
    <xf numFmtId="0" fontId="10" fillId="0" borderId="0"/>
    <xf numFmtId="0" fontId="160" fillId="0" borderId="107" applyNumberFormat="0" applyFont="0" applyFill="0" applyBorder="0" applyAlignment="0">
      <protection hidden="1"/>
    </xf>
    <xf numFmtId="0" fontId="10" fillId="0" borderId="0"/>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3" fontId="209" fillId="0" borderId="116">
      <alignment vertical="center"/>
    </xf>
    <xf numFmtId="0" fontId="2" fillId="0" borderId="0" applyNumberFormat="0" applyFont="0" applyFill="0" applyBorder="0" applyAlignment="0" applyProtection="0"/>
    <xf numFmtId="0" fontId="10" fillId="0" borderId="0"/>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0" fontId="160" fillId="0" borderId="107" applyNumberFormat="0" applyFont="0" applyFill="0" applyBorder="0" applyAlignment="0">
      <protection hidden="1"/>
    </xf>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 fontId="2" fillId="143" borderId="107" applyFont="0">
      <alignment horizontal="right"/>
    </xf>
    <xf numFmtId="0" fontId="10" fillId="0" borderId="0"/>
    <xf numFmtId="1" fontId="2" fillId="143" borderId="107" applyFont="0">
      <alignment horizontal="right"/>
    </xf>
    <xf numFmtId="0" fontId="2" fillId="0" borderId="0" applyNumberFormat="0" applyFont="0" applyFill="0" applyBorder="0" applyAlignment="0" applyProtection="0"/>
    <xf numFmtId="1" fontId="2" fillId="143" borderId="107" applyFont="0">
      <alignment horizontal="right"/>
    </xf>
    <xf numFmtId="1" fontId="2" fillId="143" borderId="107" applyFont="0">
      <alignment horizontal="right"/>
    </xf>
    <xf numFmtId="1" fontId="2" fillId="143" borderId="107" applyFont="0">
      <alignment horizontal="right"/>
    </xf>
    <xf numFmtId="1"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 fontId="2" fillId="143" borderId="107" applyFont="0">
      <alignment horizontal="right"/>
    </xf>
    <xf numFmtId="1" fontId="2" fillId="143" borderId="107" applyFont="0">
      <alignment horizontal="right"/>
    </xf>
    <xf numFmtId="1" fontId="2" fillId="143" borderId="107" applyFont="0">
      <alignment horizontal="right"/>
    </xf>
    <xf numFmtId="1"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04" fontId="2" fillId="143" borderId="107" applyFont="0"/>
    <xf numFmtId="0" fontId="10" fillId="0" borderId="0"/>
    <xf numFmtId="304" fontId="2" fillId="143" borderId="107" applyFont="0"/>
    <xf numFmtId="0" fontId="2" fillId="0" borderId="0" applyNumberFormat="0" applyFont="0" applyFill="0" applyBorder="0" applyAlignment="0" applyProtection="0"/>
    <xf numFmtId="304" fontId="2" fillId="143" borderId="107" applyFont="0"/>
    <xf numFmtId="304" fontId="2" fillId="143" borderId="107" applyFont="0"/>
    <xf numFmtId="304" fontId="2" fillId="143" borderId="107" applyFont="0"/>
    <xf numFmtId="304" fontId="2" fillId="143" borderId="107" applyFont="0"/>
    <xf numFmtId="3" fontId="209" fillId="0" borderId="116">
      <alignment vertical="center"/>
    </xf>
    <xf numFmtId="0" fontId="2" fillId="0" borderId="0" applyNumberFormat="0" applyFont="0" applyFill="0" applyBorder="0" applyAlignment="0" applyProtection="0"/>
    <xf numFmtId="0" fontId="10" fillId="0" borderId="0"/>
    <xf numFmtId="304" fontId="2" fillId="143" borderId="107" applyFont="0"/>
    <xf numFmtId="304" fontId="2" fillId="143" borderId="107" applyFont="0"/>
    <xf numFmtId="304" fontId="2" fillId="143" borderId="107" applyFont="0"/>
    <xf numFmtId="304" fontId="2" fillId="143" borderId="107" applyFont="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143" borderId="107" applyFont="0">
      <alignment horizontal="right"/>
    </xf>
    <xf numFmtId="0" fontId="10" fillId="0" borderId="0"/>
    <xf numFmtId="9" fontId="2" fillId="143" borderId="107" applyFont="0">
      <alignment horizontal="right"/>
    </xf>
    <xf numFmtId="0" fontId="2" fillId="0" borderId="0" applyNumberFormat="0" applyFont="0" applyFill="0" applyBorder="0" applyAlignment="0" applyProtection="0"/>
    <xf numFmtId="9" fontId="2" fillId="143" borderId="107" applyFont="0">
      <alignment horizontal="right"/>
    </xf>
    <xf numFmtId="9" fontId="2" fillId="143" borderId="107" applyFont="0">
      <alignment horizontal="right"/>
    </xf>
    <xf numFmtId="9" fontId="2" fillId="143" borderId="107" applyFont="0">
      <alignment horizontal="right"/>
    </xf>
    <xf numFmtId="9"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9" fontId="2" fillId="143" borderId="107" applyFont="0">
      <alignment horizontal="right"/>
    </xf>
    <xf numFmtId="9" fontId="2" fillId="143" borderId="107" applyFont="0">
      <alignment horizontal="right"/>
    </xf>
    <xf numFmtId="9" fontId="2" fillId="143" borderId="107" applyFont="0">
      <alignment horizontal="right"/>
    </xf>
    <xf numFmtId="9"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31" fontId="2" fillId="143" borderId="107" applyFont="0">
      <alignment horizontal="right"/>
    </xf>
    <xf numFmtId="0" fontId="10" fillId="0" borderId="0"/>
    <xf numFmtId="331" fontId="2" fillId="143" borderId="107" applyFont="0">
      <alignment horizontal="right"/>
    </xf>
    <xf numFmtId="0" fontId="2" fillId="0" borderId="0" applyNumberFormat="0" applyFont="0" applyFill="0" applyBorder="0" applyAlignment="0" applyProtection="0"/>
    <xf numFmtId="331" fontId="2" fillId="143" borderId="107" applyFont="0">
      <alignment horizontal="right"/>
    </xf>
    <xf numFmtId="331" fontId="2" fillId="143" borderId="107" applyFont="0">
      <alignment horizontal="right"/>
    </xf>
    <xf numFmtId="331" fontId="2" fillId="143" borderId="107" applyFont="0">
      <alignment horizontal="right"/>
    </xf>
    <xf numFmtId="331"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31" fontId="2" fillId="143" borderId="107" applyFont="0">
      <alignment horizontal="right"/>
    </xf>
    <xf numFmtId="331" fontId="2" fillId="143" borderId="107" applyFont="0">
      <alignment horizontal="right"/>
    </xf>
    <xf numFmtId="331" fontId="2" fillId="143" borderId="107" applyFont="0">
      <alignment horizontal="right"/>
    </xf>
    <xf numFmtId="331"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143" borderId="107" applyFont="0">
      <alignment horizontal="right"/>
    </xf>
    <xf numFmtId="0" fontId="10" fillId="0" borderId="0"/>
    <xf numFmtId="10" fontId="2" fillId="143" borderId="107" applyFont="0">
      <alignment horizontal="right"/>
    </xf>
    <xf numFmtId="0" fontId="2" fillId="0" borderId="0" applyNumberFormat="0" applyFont="0" applyFill="0" applyBorder="0" applyAlignment="0" applyProtection="0"/>
    <xf numFmtId="10" fontId="2" fillId="143" borderId="107" applyFont="0">
      <alignment horizontal="right"/>
    </xf>
    <xf numFmtId="10" fontId="2" fillId="143" borderId="107" applyFont="0">
      <alignment horizontal="right"/>
    </xf>
    <xf numFmtId="10" fontId="2" fillId="143" borderId="107" applyFont="0">
      <alignment horizontal="right"/>
    </xf>
    <xf numFmtId="10"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0" fontId="2" fillId="143" borderId="107" applyFont="0">
      <alignment horizontal="right"/>
    </xf>
    <xf numFmtId="10" fontId="2" fillId="143" borderId="107" applyFont="0">
      <alignment horizontal="right"/>
    </xf>
    <xf numFmtId="10" fontId="2" fillId="143" borderId="107" applyFont="0">
      <alignment horizontal="right"/>
    </xf>
    <xf numFmtId="10" fontId="2" fillId="143"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143" borderId="107" applyFont="0">
      <alignment horizontal="center" wrapText="1"/>
    </xf>
    <xf numFmtId="0" fontId="10" fillId="0" borderId="0"/>
    <xf numFmtId="0" fontId="2" fillId="143" borderId="107" applyFont="0">
      <alignment horizontal="center" wrapText="1"/>
    </xf>
    <xf numFmtId="0" fontId="2" fillId="0" borderId="0" applyNumberFormat="0" applyFont="0" applyFill="0" applyBorder="0" applyAlignment="0" applyProtection="0"/>
    <xf numFmtId="0" fontId="2" fillId="143" borderId="107" applyFont="0">
      <alignment horizontal="center" wrapText="1"/>
    </xf>
    <xf numFmtId="0" fontId="2" fillId="143" borderId="107" applyFont="0">
      <alignment horizontal="center" wrapText="1"/>
    </xf>
    <xf numFmtId="0" fontId="2" fillId="143" borderId="107" applyFont="0">
      <alignment horizontal="center" wrapText="1"/>
    </xf>
    <xf numFmtId="0" fontId="2" fillId="143" borderId="107" applyFont="0">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0" fontId="2" fillId="143" borderId="107" applyFont="0">
      <alignment horizontal="center" wrapText="1"/>
    </xf>
    <xf numFmtId="0" fontId="2" fillId="143" borderId="107" applyFont="0">
      <alignment horizontal="center" wrapText="1"/>
    </xf>
    <xf numFmtId="0" fontId="2" fillId="143" borderId="107" applyFont="0">
      <alignment horizontal="center" wrapText="1"/>
    </xf>
    <xf numFmtId="0" fontId="2" fillId="143" borderId="107" applyFont="0">
      <alignment horizontal="center" wrapText="1"/>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49" fontId="2" fillId="143" borderId="107" applyFont="0"/>
    <xf numFmtId="0" fontId="10" fillId="0" borderId="0"/>
    <xf numFmtId="0" fontId="10" fillId="0" borderId="0"/>
    <xf numFmtId="3" fontId="209" fillId="0" borderId="116">
      <alignment vertical="center"/>
    </xf>
    <xf numFmtId="0" fontId="10" fillId="0" borderId="0"/>
    <xf numFmtId="0" fontId="10" fillId="0" borderId="0"/>
    <xf numFmtId="49" fontId="2" fillId="143" borderId="107" applyFont="0"/>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304" fontId="2" fillId="144" borderId="107" applyFont="0"/>
    <xf numFmtId="0" fontId="10" fillId="0" borderId="0"/>
    <xf numFmtId="304" fontId="2" fillId="144" borderId="107" applyFont="0"/>
    <xf numFmtId="0" fontId="2" fillId="0" borderId="0" applyNumberFormat="0" applyFont="0" applyFill="0" applyBorder="0" applyAlignment="0" applyProtection="0"/>
    <xf numFmtId="304" fontId="2" fillId="144" borderId="107" applyFont="0"/>
    <xf numFmtId="304" fontId="2" fillId="144" borderId="107" applyFont="0"/>
    <xf numFmtId="304" fontId="2" fillId="144" borderId="107" applyFont="0"/>
    <xf numFmtId="304" fontId="2" fillId="144" borderId="107" applyFont="0"/>
    <xf numFmtId="3" fontId="209" fillId="0" borderId="116">
      <alignment vertical="center"/>
    </xf>
    <xf numFmtId="0" fontId="2" fillId="0" borderId="0" applyNumberFormat="0" applyFont="0" applyFill="0" applyBorder="0" applyAlignment="0" applyProtection="0"/>
    <xf numFmtId="0" fontId="10" fillId="0" borderId="0"/>
    <xf numFmtId="304" fontId="2" fillId="144" borderId="107" applyFont="0"/>
    <xf numFmtId="304" fontId="2" fillId="144" borderId="107" applyFont="0"/>
    <xf numFmtId="304" fontId="2" fillId="144" borderId="107" applyFont="0"/>
    <xf numFmtId="304" fontId="2" fillId="144" borderId="107" applyFont="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144" borderId="107" applyFont="0">
      <alignment horizontal="right"/>
    </xf>
    <xf numFmtId="0" fontId="10" fillId="0" borderId="0"/>
    <xf numFmtId="9" fontId="2" fillId="144" borderId="107" applyFont="0">
      <alignment horizontal="right"/>
    </xf>
    <xf numFmtId="0" fontId="2" fillId="0" borderId="0" applyNumberFormat="0" applyFont="0" applyFill="0" applyBorder="0" applyAlignment="0" applyProtection="0"/>
    <xf numFmtId="9" fontId="2" fillId="144" borderId="107" applyFont="0">
      <alignment horizontal="right"/>
    </xf>
    <xf numFmtId="9" fontId="2" fillId="144" borderId="107" applyFont="0">
      <alignment horizontal="right"/>
    </xf>
    <xf numFmtId="9" fontId="2" fillId="144" borderId="107" applyFont="0">
      <alignment horizontal="right"/>
    </xf>
    <xf numFmtId="9" fontId="2" fillId="144"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9" fontId="2" fillId="144" borderId="107" applyFont="0">
      <alignment horizontal="right"/>
    </xf>
    <xf numFmtId="9" fontId="2" fillId="144" borderId="107" applyFont="0">
      <alignment horizontal="right"/>
    </xf>
    <xf numFmtId="9" fontId="2" fillId="144" borderId="107" applyFont="0">
      <alignment horizontal="right"/>
    </xf>
    <xf numFmtId="9" fontId="2" fillId="144"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311" fontId="2" fillId="145" borderId="107">
      <alignment vertical="center"/>
    </xf>
    <xf numFmtId="311" fontId="2" fillId="145" borderId="107">
      <alignment vertical="center"/>
    </xf>
    <xf numFmtId="311" fontId="2" fillId="145" borderId="107">
      <alignment vertical="center"/>
    </xf>
    <xf numFmtId="311" fontId="2" fillId="145" borderId="107">
      <alignment vertical="center"/>
    </xf>
    <xf numFmtId="311" fontId="2" fillId="145" borderId="107">
      <alignment vertical="center"/>
    </xf>
    <xf numFmtId="304" fontId="2" fillId="92" borderId="107" applyFont="0">
      <alignment horizontal="right"/>
    </xf>
    <xf numFmtId="0" fontId="10" fillId="0" borderId="0"/>
    <xf numFmtId="304" fontId="2" fillId="92" borderId="107" applyFont="0">
      <alignment horizontal="right"/>
    </xf>
    <xf numFmtId="0" fontId="2" fillId="0" borderId="0" applyNumberFormat="0" applyFont="0" applyFill="0" applyBorder="0" applyAlignment="0" applyProtection="0"/>
    <xf numFmtId="304" fontId="2" fillId="92" borderId="107" applyFont="0">
      <alignment horizontal="right"/>
    </xf>
    <xf numFmtId="304" fontId="2" fillId="92" borderId="107" applyFont="0">
      <alignment horizontal="right"/>
    </xf>
    <xf numFmtId="304" fontId="2" fillId="92" borderId="107" applyFont="0">
      <alignment horizontal="right"/>
    </xf>
    <xf numFmtId="304"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04" fontId="2" fillId="92" borderId="107" applyFont="0">
      <alignment horizontal="right"/>
    </xf>
    <xf numFmtId="304" fontId="2" fillId="92" borderId="107" applyFont="0">
      <alignment horizontal="right"/>
    </xf>
    <xf numFmtId="304" fontId="2" fillId="92" borderId="107" applyFont="0">
      <alignment horizontal="right"/>
    </xf>
    <xf numFmtId="304"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 fontId="2" fillId="92" borderId="107" applyFont="0">
      <alignment horizontal="right"/>
    </xf>
    <xf numFmtId="0" fontId="10" fillId="0" borderId="0"/>
    <xf numFmtId="1" fontId="2" fillId="92" borderId="107" applyFont="0">
      <alignment horizontal="right"/>
    </xf>
    <xf numFmtId="0" fontId="2" fillId="0" borderId="0" applyNumberFormat="0" applyFont="0" applyFill="0" applyBorder="0" applyAlignment="0" applyProtection="0"/>
    <xf numFmtId="1" fontId="2" fillId="92" borderId="107" applyFont="0">
      <alignment horizontal="right"/>
    </xf>
    <xf numFmtId="1" fontId="2" fillId="92" borderId="107" applyFont="0">
      <alignment horizontal="right"/>
    </xf>
    <xf numFmtId="1" fontId="2" fillId="92" borderId="107" applyFont="0">
      <alignment horizontal="right"/>
    </xf>
    <xf numFmtId="1"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 fontId="2" fillId="92" borderId="107" applyFont="0">
      <alignment horizontal="right"/>
    </xf>
    <xf numFmtId="1" fontId="2" fillId="92" borderId="107" applyFont="0">
      <alignment horizontal="right"/>
    </xf>
    <xf numFmtId="1" fontId="2" fillId="92" borderId="107" applyFont="0">
      <alignment horizontal="right"/>
    </xf>
    <xf numFmtId="1"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04" fontId="2" fillId="92" borderId="107" applyFont="0"/>
    <xf numFmtId="0" fontId="10" fillId="0" borderId="0"/>
    <xf numFmtId="304" fontId="2" fillId="92" borderId="107" applyFont="0"/>
    <xf numFmtId="0" fontId="2" fillId="0" borderId="0" applyNumberFormat="0" applyFont="0" applyFill="0" applyBorder="0" applyAlignment="0" applyProtection="0"/>
    <xf numFmtId="304" fontId="2" fillId="92" borderId="107" applyFont="0"/>
    <xf numFmtId="304" fontId="2" fillId="92" borderId="107" applyFont="0"/>
    <xf numFmtId="304" fontId="2" fillId="92" borderId="107" applyFont="0"/>
    <xf numFmtId="304" fontId="2" fillId="92" borderId="107" applyFont="0"/>
    <xf numFmtId="3" fontId="209" fillId="0" borderId="116">
      <alignment vertical="center"/>
    </xf>
    <xf numFmtId="0" fontId="2" fillId="0" borderId="0" applyNumberFormat="0" applyFont="0" applyFill="0" applyBorder="0" applyAlignment="0" applyProtection="0"/>
    <xf numFmtId="0" fontId="10" fillId="0" borderId="0"/>
    <xf numFmtId="304" fontId="2" fillId="92" borderId="107" applyFont="0"/>
    <xf numFmtId="304" fontId="2" fillId="92" borderId="107" applyFont="0"/>
    <xf numFmtId="304" fontId="2" fillId="92" borderId="107" applyFont="0"/>
    <xf numFmtId="304" fontId="2" fillId="92" borderId="107" applyFont="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260" fontId="2" fillId="92" borderId="107" applyFont="0"/>
    <xf numFmtId="0" fontId="10" fillId="0" borderId="0"/>
    <xf numFmtId="260" fontId="2" fillId="92" borderId="107" applyFont="0"/>
    <xf numFmtId="0" fontId="2" fillId="0" borderId="0" applyNumberFormat="0" applyFont="0" applyFill="0" applyBorder="0" applyAlignment="0" applyProtection="0"/>
    <xf numFmtId="260" fontId="2" fillId="92" borderId="107" applyFont="0"/>
    <xf numFmtId="260" fontId="2" fillId="92" borderId="107" applyFont="0"/>
    <xf numFmtId="260" fontId="2" fillId="92" borderId="107" applyFont="0"/>
    <xf numFmtId="260" fontId="2" fillId="92" borderId="107" applyFont="0"/>
    <xf numFmtId="3" fontId="209" fillId="0" borderId="116">
      <alignment vertical="center"/>
    </xf>
    <xf numFmtId="0" fontId="2" fillId="0" borderId="0" applyNumberFormat="0" applyFont="0" applyFill="0" applyBorder="0" applyAlignment="0" applyProtection="0"/>
    <xf numFmtId="0" fontId="10" fillId="0" borderId="0"/>
    <xf numFmtId="260" fontId="2" fillId="92" borderId="107" applyFont="0"/>
    <xf numFmtId="260" fontId="2" fillId="92" borderId="107" applyFont="0"/>
    <xf numFmtId="260" fontId="2" fillId="92" borderId="107" applyFont="0"/>
    <xf numFmtId="260" fontId="2" fillId="92" borderId="107" applyFont="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92" borderId="107" applyFont="0">
      <alignment horizontal="right"/>
    </xf>
    <xf numFmtId="0" fontId="10" fillId="0" borderId="0"/>
    <xf numFmtId="10" fontId="2" fillId="92" borderId="107" applyFont="0">
      <alignment horizontal="right"/>
    </xf>
    <xf numFmtId="0" fontId="2" fillId="0" borderId="0" applyNumberFormat="0" applyFont="0" applyFill="0" applyBorder="0" applyAlignment="0" applyProtection="0"/>
    <xf numFmtId="10" fontId="2" fillId="92" borderId="107" applyFont="0">
      <alignment horizontal="right"/>
    </xf>
    <xf numFmtId="10" fontId="2" fillId="92" borderId="107" applyFont="0">
      <alignment horizontal="right"/>
    </xf>
    <xf numFmtId="10" fontId="2" fillId="92" borderId="107" applyFont="0">
      <alignment horizontal="right"/>
    </xf>
    <xf numFmtId="10"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0" fontId="2" fillId="92" borderId="107" applyFont="0">
      <alignment horizontal="right"/>
    </xf>
    <xf numFmtId="10" fontId="2" fillId="92" borderId="107" applyFont="0">
      <alignment horizontal="right"/>
    </xf>
    <xf numFmtId="10" fontId="2" fillId="92" borderId="107" applyFont="0">
      <alignment horizontal="right"/>
    </xf>
    <xf numFmtId="10"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9" fontId="2" fillId="92" borderId="107" applyFont="0">
      <alignment horizontal="right"/>
    </xf>
    <xf numFmtId="0" fontId="10" fillId="0" borderId="0"/>
    <xf numFmtId="9" fontId="2" fillId="92" borderId="107" applyFont="0">
      <alignment horizontal="right"/>
    </xf>
    <xf numFmtId="0" fontId="2" fillId="0" borderId="0" applyNumberFormat="0" applyFont="0" applyFill="0" applyBorder="0" applyAlignment="0" applyProtection="0"/>
    <xf numFmtId="9" fontId="2" fillId="92" borderId="107" applyFont="0">
      <alignment horizontal="right"/>
    </xf>
    <xf numFmtId="9" fontId="2" fillId="92" borderId="107" applyFont="0">
      <alignment horizontal="right"/>
    </xf>
    <xf numFmtId="9" fontId="2" fillId="92" borderId="107" applyFont="0">
      <alignment horizontal="right"/>
    </xf>
    <xf numFmtId="9"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9" fontId="2" fillId="92" borderId="107" applyFont="0">
      <alignment horizontal="right"/>
    </xf>
    <xf numFmtId="9" fontId="2" fillId="92" borderId="107" applyFont="0">
      <alignment horizontal="right"/>
    </xf>
    <xf numFmtId="9" fontId="2" fillId="92" borderId="107" applyFont="0">
      <alignment horizontal="right"/>
    </xf>
    <xf numFmtId="9"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31" fontId="2" fillId="92" borderId="107" applyFont="0">
      <alignment horizontal="right"/>
    </xf>
    <xf numFmtId="0" fontId="10" fillId="0" borderId="0"/>
    <xf numFmtId="331" fontId="2" fillId="92" borderId="107" applyFont="0">
      <alignment horizontal="right"/>
    </xf>
    <xf numFmtId="0" fontId="2" fillId="0" borderId="0" applyNumberFormat="0" applyFont="0" applyFill="0" applyBorder="0" applyAlignment="0" applyProtection="0"/>
    <xf numFmtId="331" fontId="2" fillId="92" borderId="107" applyFont="0">
      <alignment horizontal="right"/>
    </xf>
    <xf numFmtId="331" fontId="2" fillId="92" borderId="107" applyFont="0">
      <alignment horizontal="right"/>
    </xf>
    <xf numFmtId="331" fontId="2" fillId="92" borderId="107" applyFont="0">
      <alignment horizontal="right"/>
    </xf>
    <xf numFmtId="331"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31" fontId="2" fillId="92" borderId="107" applyFont="0">
      <alignment horizontal="right"/>
    </xf>
    <xf numFmtId="331" fontId="2" fillId="92" borderId="107" applyFont="0">
      <alignment horizontal="right"/>
    </xf>
    <xf numFmtId="331" fontId="2" fillId="92" borderId="107" applyFont="0">
      <alignment horizontal="right"/>
    </xf>
    <xf numFmtId="331" fontId="2" fillId="92" borderId="107"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10" fontId="2" fillId="92" borderId="11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2" borderId="110" applyFont="0">
      <alignment horizontal="right"/>
    </xf>
    <xf numFmtId="0" fontId="2" fillId="0" borderId="0" applyNumberFormat="0" applyFont="0" applyFill="0" applyBorder="0" applyAlignment="0" applyProtection="0"/>
    <xf numFmtId="10" fontId="2" fillId="92" borderId="110" applyFont="0">
      <alignment horizontal="right"/>
    </xf>
    <xf numFmtId="10" fontId="2" fillId="92" borderId="110" applyFont="0">
      <alignment horizontal="right"/>
    </xf>
    <xf numFmtId="10" fontId="2" fillId="92" borderId="110" applyFont="0">
      <alignment horizontal="right"/>
    </xf>
    <xf numFmtId="10" fontId="2" fillId="92" borderId="110"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10" fontId="2" fillId="92" borderId="110" applyFont="0">
      <alignment horizontal="right"/>
    </xf>
    <xf numFmtId="10" fontId="2" fillId="92" borderId="110" applyFont="0">
      <alignment horizontal="right"/>
    </xf>
    <xf numFmtId="10" fontId="2" fillId="92" borderId="110" applyFont="0">
      <alignment horizontal="right"/>
    </xf>
    <xf numFmtId="10" fontId="2" fillId="92" borderId="110" applyFont="0">
      <alignment horizontal="right"/>
    </xf>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92" borderId="107" applyFont="0">
      <alignment horizontal="center" wrapText="1"/>
      <protection locked="0"/>
    </xf>
    <xf numFmtId="0" fontId="10" fillId="0" borderId="0"/>
    <xf numFmtId="0" fontId="2" fillId="92" borderId="107" applyFont="0">
      <alignment horizontal="center" wrapText="1"/>
      <protection locked="0"/>
    </xf>
    <xf numFmtId="0" fontId="2" fillId="0" borderId="0" applyNumberFormat="0" applyFont="0" applyFill="0" applyBorder="0" applyAlignment="0" applyProtection="0"/>
    <xf numFmtId="0" fontId="2" fillId="92" borderId="107" applyFont="0">
      <alignment horizontal="center" wrapText="1"/>
      <protection locked="0"/>
    </xf>
    <xf numFmtId="0" fontId="2" fillId="92" borderId="107" applyFont="0">
      <alignment horizontal="center" wrapText="1"/>
      <protection locked="0"/>
    </xf>
    <xf numFmtId="0" fontId="2" fillId="92" borderId="107" applyFont="0">
      <alignment horizontal="center" wrapText="1"/>
      <protection locked="0"/>
    </xf>
    <xf numFmtId="0" fontId="2" fillId="92" borderId="107"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2" fillId="92" borderId="107" applyFont="0">
      <alignment horizontal="center" wrapText="1"/>
      <protection locked="0"/>
    </xf>
    <xf numFmtId="0" fontId="2" fillId="92" borderId="107" applyFont="0">
      <alignment horizontal="center" wrapText="1"/>
      <protection locked="0"/>
    </xf>
    <xf numFmtId="0" fontId="2" fillId="92" borderId="107" applyFont="0">
      <alignment horizontal="center" wrapText="1"/>
      <protection locked="0"/>
    </xf>
    <xf numFmtId="0" fontId="2" fillId="92" borderId="107" applyFont="0">
      <alignment horizontal="center" wrapText="1"/>
      <protection locked="0"/>
    </xf>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49" fontId="2" fillId="92" borderId="107" applyFont="0"/>
    <xf numFmtId="0" fontId="10" fillId="0" borderId="0"/>
    <xf numFmtId="0" fontId="10" fillId="0" borderId="0"/>
    <xf numFmtId="3" fontId="209" fillId="0" borderId="116">
      <alignment vertical="center"/>
    </xf>
    <xf numFmtId="0" fontId="10" fillId="0" borderId="0"/>
    <xf numFmtId="0" fontId="10" fillId="0" borderId="0"/>
    <xf numFmtId="49" fontId="2" fillId="92" borderId="107" applyFont="0"/>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 fontId="209" fillId="0" borderId="116">
      <alignment vertical="center"/>
    </xf>
    <xf numFmtId="0" fontId="316" fillId="0" borderId="157" applyNumberFormat="0" applyAlignment="0" applyProtection="0"/>
    <xf numFmtId="0" fontId="317" fillId="0" borderId="157"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9" applyNumberFormat="0" applyProtection="0">
      <alignment horizontal="left" vertical="top"/>
    </xf>
    <xf numFmtId="0" fontId="320" fillId="0" borderId="109" applyNumberFormat="0" applyProtection="0">
      <alignment horizontal="left" vertical="top"/>
    </xf>
    <xf numFmtId="0" fontId="2" fillId="0" borderId="0" applyNumberFormat="0" applyFont="0" applyFill="0" applyBorder="0" applyAlignment="0" applyProtection="0"/>
    <xf numFmtId="0" fontId="320" fillId="0" borderId="109" applyNumberFormat="0" applyProtection="0">
      <alignment horizontal="right" vertical="top"/>
    </xf>
    <xf numFmtId="0" fontId="320" fillId="0" borderId="109" applyNumberFormat="0" applyProtection="0">
      <alignment horizontal="right" vertical="top"/>
    </xf>
    <xf numFmtId="0" fontId="320" fillId="0" borderId="109" applyNumberFormat="0" applyProtection="0">
      <alignment horizontal="right" vertical="top"/>
    </xf>
    <xf numFmtId="0" fontId="320" fillId="0" borderId="109" applyNumberFormat="0" applyProtection="0">
      <alignment horizontal="right" vertical="top"/>
    </xf>
    <xf numFmtId="0" fontId="320" fillId="0" borderId="109"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8" applyNumberFormat="0" applyFont="0" applyAlignment="0" applyProtection="0"/>
    <xf numFmtId="0" fontId="2" fillId="0" borderId="159" applyNumberFormat="0" applyFont="0" applyAlignment="0" applyProtection="0"/>
    <xf numFmtId="0" fontId="2" fillId="0" borderId="160" applyNumberFormat="0" applyFont="0" applyAlignment="0" applyProtection="0"/>
    <xf numFmtId="10" fontId="321" fillId="0" borderId="0" applyNumberFormat="0" applyFill="0" applyBorder="0" applyProtection="0">
      <alignment horizontal="right" vertical="top"/>
    </xf>
    <xf numFmtId="0" fontId="317" fillId="0" borderId="109" applyNumberFormat="0" applyFill="0" applyAlignment="0" applyProtection="0"/>
    <xf numFmtId="0" fontId="317" fillId="0" borderId="109" applyNumberFormat="0" applyFill="0" applyAlignment="0" applyProtection="0"/>
    <xf numFmtId="0" fontId="317" fillId="0" borderId="109" applyNumberFormat="0" applyFill="0" applyAlignment="0" applyProtection="0"/>
    <xf numFmtId="0" fontId="317" fillId="0" borderId="109" applyNumberFormat="0" applyFill="0" applyAlignment="0" applyProtection="0"/>
    <xf numFmtId="0" fontId="317" fillId="0" borderId="109"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vertical="center" wrapText="1"/>
    </xf>
    <xf numFmtId="0" fontId="2" fillId="0" borderId="107">
      <alignment vertical="center" wrapText="1"/>
    </xf>
    <xf numFmtId="0" fontId="2" fillId="0" borderId="107">
      <alignment vertical="center" wrapText="1"/>
    </xf>
    <xf numFmtId="0" fontId="2" fillId="0" borderId="107">
      <alignment vertical="center" wrapText="1"/>
    </xf>
    <xf numFmtId="0" fontId="2" fillId="0" borderId="0" applyNumberFormat="0" applyFont="0" applyFill="0" applyBorder="0" applyAlignment="0" applyProtection="0"/>
    <xf numFmtId="0" fontId="2" fillId="0" borderId="107">
      <alignment vertical="center" wrapText="1"/>
    </xf>
    <xf numFmtId="0" fontId="2" fillId="0" borderId="107">
      <alignment vertical="center" wrapText="1"/>
    </xf>
    <xf numFmtId="0" fontId="2" fillId="0" borderId="107">
      <alignment vertical="center" wrapText="1"/>
    </xf>
    <xf numFmtId="0" fontId="2" fillId="0" borderId="10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vertical="center" wrapText="1"/>
    </xf>
    <xf numFmtId="0" fontId="2" fillId="0" borderId="107">
      <alignment vertical="center" wrapText="1"/>
    </xf>
    <xf numFmtId="0" fontId="2" fillId="0" borderId="107">
      <alignment vertical="center" wrapText="1"/>
    </xf>
    <xf numFmtId="0" fontId="2" fillId="0" borderId="107">
      <alignment vertical="center" wrapText="1"/>
    </xf>
    <xf numFmtId="0" fontId="2" fillId="0" borderId="0" applyNumberFormat="0" applyFont="0" applyFill="0" applyBorder="0" applyAlignment="0" applyProtection="0"/>
    <xf numFmtId="0" fontId="2" fillId="0" borderId="107">
      <alignment vertical="center" wrapText="1"/>
    </xf>
    <xf numFmtId="0" fontId="2" fillId="0" borderId="107">
      <alignment vertical="center" wrapText="1"/>
    </xf>
    <xf numFmtId="0" fontId="2" fillId="0" borderId="107">
      <alignment vertical="center" wrapText="1"/>
    </xf>
    <xf numFmtId="0" fontId="2" fillId="0" borderId="107">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323" fillId="146"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0"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 fillId="0" borderId="0">
      <alignment horizontal="centerContinuous"/>
    </xf>
    <xf numFmtId="0" fontId="10" fillId="0" borderId="0"/>
    <xf numFmtId="0" fontId="10" fillId="0" borderId="0"/>
    <xf numFmtId="3" fontId="209" fillId="0" borderId="116">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0" borderId="161" applyNumberFormat="0" applyFont="0">
      <alignment horizontal="center" vertical="center"/>
    </xf>
    <xf numFmtId="0" fontId="29" fillId="108"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3" fontId="209" fillId="0" borderId="116">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6">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7" borderId="0" applyNumberFormat="0">
      <alignment horizontal="left"/>
    </xf>
    <xf numFmtId="0" fontId="327" fillId="147" borderId="0" applyNumberFormat="0">
      <alignment horizontal="left"/>
    </xf>
    <xf numFmtId="0" fontId="327" fillId="147"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8"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2" applyNumberFormat="0" applyFill="0" applyAlignment="0" applyProtection="0"/>
    <xf numFmtId="0" fontId="77" fillId="0" borderId="162" applyNumberFormat="0" applyFill="0" applyAlignment="0" applyProtection="0"/>
    <xf numFmtId="0" fontId="77" fillId="0" borderId="162" applyNumberFormat="0" applyFill="0" applyAlignment="0" applyProtection="0"/>
    <xf numFmtId="0" fontId="77" fillId="0" borderId="162" applyNumberFormat="0" applyFill="0" applyAlignment="0" applyProtection="0"/>
    <xf numFmtId="0" fontId="30" fillId="0" borderId="162" applyNumberFormat="0" applyFill="0" applyAlignment="0" applyProtection="0"/>
    <xf numFmtId="0" fontId="30" fillId="0" borderId="16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2" applyNumberFormat="0" applyFill="0" applyAlignment="0" applyProtection="0"/>
    <xf numFmtId="0" fontId="30" fillId="0" borderId="162" applyNumberFormat="0" applyFill="0" applyAlignment="0" applyProtection="0"/>
    <xf numFmtId="3" fontId="209" fillId="0" borderId="116">
      <alignment vertical="center"/>
    </xf>
    <xf numFmtId="0" fontId="30" fillId="0" borderId="16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2" applyNumberFormat="0" applyFill="0" applyAlignment="0" applyProtection="0"/>
    <xf numFmtId="0" fontId="30" fillId="0" borderId="162" applyNumberFormat="0" applyFill="0" applyAlignment="0" applyProtection="0"/>
    <xf numFmtId="0" fontId="2" fillId="0" borderId="0" applyNumberFormat="0" applyFont="0" applyFill="0" applyBorder="0" applyAlignment="0" applyProtection="0"/>
    <xf numFmtId="0" fontId="30" fillId="0" borderId="16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2" applyNumberFormat="0" applyFill="0" applyAlignment="0" applyProtection="0"/>
    <xf numFmtId="0" fontId="30" fillId="0" borderId="162" applyNumberFormat="0" applyFill="0" applyAlignment="0" applyProtection="0"/>
    <xf numFmtId="0" fontId="2" fillId="0" borderId="0" applyNumberFormat="0" applyFont="0" applyFill="0" applyBorder="0" applyAlignment="0" applyProtection="0"/>
    <xf numFmtId="0" fontId="77" fillId="0" borderId="16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2" applyNumberFormat="0" applyFill="0" applyAlignment="0" applyProtection="0"/>
    <xf numFmtId="0" fontId="77" fillId="0" borderId="162" applyNumberFormat="0" applyFill="0" applyAlignment="0" applyProtection="0"/>
    <xf numFmtId="0" fontId="77" fillId="0" borderId="162" applyNumberFormat="0" applyFill="0" applyAlignment="0" applyProtection="0"/>
    <xf numFmtId="0" fontId="2" fillId="0" borderId="0" applyNumberFormat="0" applyFont="0" applyFill="0" applyBorder="0" applyAlignment="0" applyProtection="0"/>
    <xf numFmtId="0" fontId="30" fillId="0" borderId="162" applyNumberFormat="0" applyFill="0" applyAlignment="0" applyProtection="0"/>
    <xf numFmtId="0" fontId="30" fillId="0" borderId="162" applyNumberFormat="0" applyFill="0" applyAlignment="0" applyProtection="0"/>
    <xf numFmtId="0" fontId="30" fillId="0" borderId="162" applyNumberFormat="0" applyFill="0" applyAlignment="0" applyProtection="0"/>
    <xf numFmtId="0" fontId="30" fillId="0" borderId="162" applyNumberFormat="0" applyFill="0" applyAlignment="0" applyProtection="0"/>
    <xf numFmtId="38" fontId="201" fillId="0" borderId="163">
      <alignment horizontal="right"/>
    </xf>
    <xf numFmtId="0" fontId="272" fillId="0" borderId="164"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4" applyProtection="0">
      <alignment horizontal="center"/>
    </xf>
    <xf numFmtId="0" fontId="272" fillId="0" borderId="164" applyProtection="0">
      <alignment horizontal="center"/>
    </xf>
    <xf numFmtId="0" fontId="272" fillId="0" borderId="164" applyProtection="0">
      <alignment horizontal="center"/>
    </xf>
    <xf numFmtId="0" fontId="272" fillId="0" borderId="164" applyProtection="0">
      <alignment horizontal="center"/>
    </xf>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04" fillId="69" borderId="0">
      <alignment horizontal="center"/>
    </xf>
    <xf numFmtId="0" fontId="104" fillId="69" borderId="0">
      <alignment horizontal="center"/>
    </xf>
    <xf numFmtId="3" fontId="209" fillId="0" borderId="116">
      <alignment vertical="center"/>
    </xf>
    <xf numFmtId="0" fontId="332" fillId="103" borderId="0" applyNumberFormat="0" applyBorder="0"/>
    <xf numFmtId="0" fontId="185" fillId="0" borderId="165" applyNumberFormat="0" applyFont="0" applyFill="0" applyAlignment="0"/>
    <xf numFmtId="0" fontId="333" fillId="0" borderId="11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179" fillId="0" borderId="53" applyNumberFormat="0" applyBorder="0">
      <protection locked="0"/>
    </xf>
    <xf numFmtId="37" fontId="334" fillId="110" borderId="0"/>
    <xf numFmtId="37" fontId="160" fillId="149" borderId="107" applyNumberFormat="0" applyAlignment="0" applyProtection="0"/>
    <xf numFmtId="0" fontId="2" fillId="0" borderId="0" applyNumberFormat="0" applyFont="0" applyFill="0" applyBorder="0" applyAlignment="0" applyProtection="0"/>
    <xf numFmtId="37" fontId="160" fillId="149" borderId="107" applyNumberFormat="0" applyAlignment="0" applyProtection="0"/>
    <xf numFmtId="37" fontId="160" fillId="149" borderId="107" applyNumberFormat="0" applyAlignment="0" applyProtection="0"/>
    <xf numFmtId="37" fontId="160" fillId="149" borderId="107" applyNumberFormat="0" applyAlignment="0" applyProtection="0"/>
    <xf numFmtId="37" fontId="160" fillId="149" borderId="107" applyNumberFormat="0" applyAlignment="0" applyProtection="0"/>
    <xf numFmtId="3" fontId="209" fillId="0" borderId="116">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0" borderId="0" applyNumberFormat="0" applyFill="0" applyBorder="0" applyAlignment="0" applyProtection="0"/>
    <xf numFmtId="352" fontId="337" fillId="110" borderId="0" applyNumberFormat="0" applyFill="0" applyBorder="0" applyAlignment="0" applyProtection="0"/>
    <xf numFmtId="37" fontId="338" fillId="109" borderId="0" applyNumberFormat="0" applyFill="0" applyBorder="0" applyAlignment="0"/>
    <xf numFmtId="0" fontId="150" fillId="110"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338" fontId="2" fillId="0" borderId="0"/>
    <xf numFmtId="2" fontId="233" fillId="69" borderId="10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0" fontId="10" fillId="0" borderId="0"/>
    <xf numFmtId="3" fontId="209" fillId="0" borderId="116">
      <alignment vertical="center"/>
    </xf>
    <xf numFmtId="0" fontId="10" fillId="0" borderId="0"/>
    <xf numFmtId="165" fontId="339" fillId="69" borderId="6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6">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0" fontId="10" fillId="0" borderId="0"/>
    <xf numFmtId="3" fontId="209" fillId="0" borderId="116">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8"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5"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6">
      <alignment vertical="center"/>
    </xf>
    <xf numFmtId="0" fontId="309" fillId="0" borderId="0" applyProtection="0">
      <alignment horizontal="center"/>
    </xf>
    <xf numFmtId="0" fontId="10" fillId="0" borderId="0"/>
    <xf numFmtId="3" fontId="209" fillId="0" borderId="116">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6">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10" fillId="0" borderId="0"/>
    <xf numFmtId="3" fontId="209" fillId="0" borderId="116">
      <alignment vertical="center"/>
    </xf>
    <xf numFmtId="0" fontId="45" fillId="0" borderId="166" applyNumberFormat="0"/>
    <xf numFmtId="14" fontId="160" fillId="0" borderId="0" applyFont="0" applyFill="0" applyBorder="0" applyProtection="0"/>
    <xf numFmtId="16" fontId="160" fillId="0" borderId="0" applyFont="0" applyFill="0" applyBorder="0" applyProtection="0"/>
    <xf numFmtId="3" fontId="209" fillId="0" borderId="116">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2" fillId="0" borderId="0" applyNumberFormat="0" applyFont="0" applyFill="0" applyBorder="0" applyAlignment="0" applyProtection="0"/>
    <xf numFmtId="0" fontId="10" fillId="0" borderId="0"/>
    <xf numFmtId="3" fontId="209" fillId="0" borderId="116">
      <alignment vertical="center"/>
    </xf>
    <xf numFmtId="0" fontId="10" fillId="0" borderId="0"/>
    <xf numFmtId="0" fontId="10" fillId="0" borderId="0"/>
    <xf numFmtId="0" fontId="10" fillId="0" borderId="0"/>
    <xf numFmtId="0" fontId="10" fillId="0" borderId="0"/>
    <xf numFmtId="3" fontId="209" fillId="0" borderId="116">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73" applyFont="0">
      <alignment horizontal="right" vertical="center"/>
      <protection locked="0"/>
    </xf>
    <xf numFmtId="0" fontId="45" fillId="69" borderId="169" applyFont="0" applyBorder="0">
      <alignment horizontal="center" wrapText="1"/>
    </xf>
    <xf numFmtId="0" fontId="147" fillId="69" borderId="172" applyNumberFormat="0" applyFill="0" applyBorder="0" applyAlignment="0" applyProtection="0">
      <alignment horizontal="left"/>
    </xf>
    <xf numFmtId="0" fontId="1" fillId="0" borderId="0"/>
    <xf numFmtId="0" fontId="174" fillId="0" borderId="177"/>
    <xf numFmtId="244" fontId="176" fillId="0" borderId="178"/>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0" fontId="19" fillId="0" borderId="170" applyFont="0" applyFill="0" applyBorder="0" applyAlignment="0"/>
    <xf numFmtId="3" fontId="181" fillId="87" borderId="173" applyNumberFormat="0" applyFont="0" applyAlignment="0"/>
    <xf numFmtId="3" fontId="181" fillId="87" borderId="173" applyNumberFormat="0" applyFont="0" applyAlignment="0"/>
    <xf numFmtId="3" fontId="181" fillId="87" borderId="173" applyNumberFormat="0" applyFont="0" applyAlignment="0"/>
    <xf numFmtId="3" fontId="181" fillId="87" borderId="173" applyNumberFormat="0" applyFont="0" applyAlignment="0"/>
    <xf numFmtId="3" fontId="181" fillId="87" borderId="173" applyNumberFormat="0" applyFont="0" applyAlignment="0"/>
    <xf numFmtId="247"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247" fontId="179" fillId="106" borderId="173" applyNumberFormat="0" applyFill="0" applyBorder="0" applyAlignment="0" applyProtection="0"/>
    <xf numFmtId="0"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0"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247" fontId="179" fillId="106" borderId="173" applyNumberFormat="0" applyFill="0" applyBorder="0" applyAlignment="0" applyProtection="0"/>
    <xf numFmtId="0" fontId="179" fillId="106" borderId="173" applyNumberFormat="0" applyFill="0" applyBorder="0" applyAlignment="0" applyProtection="0"/>
    <xf numFmtId="0" fontId="183" fillId="107" borderId="179" applyNumberFormat="0" applyAlignment="0" applyProtection="0"/>
    <xf numFmtId="0" fontId="183" fillId="107" borderId="179" applyNumberFormat="0" applyAlignment="0" applyProtection="0"/>
    <xf numFmtId="252" fontId="104" fillId="0" borderId="179" applyNumberFormat="0" applyFont="0" applyFill="0" applyAlignment="0">
      <alignment vertical="center"/>
    </xf>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252" fontId="104" fillId="0" borderId="179" applyNumberFormat="0" applyFont="0" applyFill="0" applyAlignment="0">
      <alignment vertical="center"/>
    </xf>
    <xf numFmtId="0" fontId="104" fillId="0" borderId="179" applyNumberFormat="0" applyFont="0" applyFill="0"/>
    <xf numFmtId="252" fontId="104" fillId="0" borderId="179" applyNumberFormat="0" applyFont="0" applyFill="0" applyAlignment="0">
      <alignment vertical="center"/>
    </xf>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104" fillId="0" borderId="179" applyNumberFormat="0" applyFont="0" applyFill="0"/>
    <xf numFmtId="0" fontId="201" fillId="0" borderId="168" applyNumberFormat="0" applyFont="0" applyFill="0" applyAlignment="0" applyProtection="0"/>
    <xf numFmtId="0" fontId="149" fillId="0" borderId="172" applyNumberFormat="0" applyFont="0" applyFill="0" applyAlignment="0" applyProtection="0"/>
    <xf numFmtId="0" fontId="149" fillId="0" borderId="172" applyNumberFormat="0" applyFont="0" applyFill="0" applyAlignment="0" applyProtection="0"/>
    <xf numFmtId="0" fontId="149" fillId="0" borderId="172" applyNumberFormat="0" applyFont="0" applyFill="0" applyAlignment="0" applyProtection="0"/>
    <xf numFmtId="0" fontId="149" fillId="0" borderId="177" applyNumberFormat="0" applyFont="0" applyFill="0" applyAlignment="0" applyProtection="0"/>
    <xf numFmtId="0" fontId="149" fillId="0" borderId="177" applyNumberFormat="0" applyFont="0" applyFill="0" applyAlignment="0" applyProtection="0"/>
    <xf numFmtId="0" fontId="149" fillId="0" borderId="171" applyNumberFormat="0" applyFont="0" applyFill="0" applyAlignment="0" applyProtection="0"/>
    <xf numFmtId="0" fontId="149" fillId="0" borderId="171" applyNumberFormat="0" applyFont="0" applyFill="0" applyAlignment="0" applyProtection="0"/>
    <xf numFmtId="0" fontId="149" fillId="0" borderId="171" applyNumberFormat="0" applyFont="0" applyFill="0" applyAlignment="0" applyProtection="0"/>
    <xf numFmtId="0" fontId="149" fillId="0" borderId="171" applyNumberFormat="0" applyFont="0" applyFill="0" applyAlignment="0" applyProtection="0"/>
    <xf numFmtId="0" fontId="149" fillId="0" borderId="171" applyNumberFormat="0" applyFont="0" applyFill="0" applyAlignment="0" applyProtection="0"/>
    <xf numFmtId="0" fontId="149" fillId="0" borderId="171" applyNumberFormat="0" applyFont="0" applyFill="0" applyAlignment="0" applyProtection="0"/>
    <xf numFmtId="253" fontId="2" fillId="0" borderId="178">
      <alignment horizontal="left"/>
    </xf>
    <xf numFmtId="253" fontId="2" fillId="0" borderId="178">
      <alignment horizontal="left"/>
    </xf>
    <xf numFmtId="253" fontId="2" fillId="0" borderId="178">
      <alignment horizontal="left"/>
    </xf>
    <xf numFmtId="253" fontId="2" fillId="0" borderId="178">
      <alignment horizontal="left"/>
    </xf>
    <xf numFmtId="253" fontId="2" fillId="0" borderId="178">
      <alignment horizontal="left"/>
    </xf>
    <xf numFmtId="253" fontId="2" fillId="0" borderId="178">
      <alignment horizontal="left"/>
    </xf>
    <xf numFmtId="253" fontId="2" fillId="0" borderId="178">
      <alignment horizontal="left"/>
    </xf>
    <xf numFmtId="253" fontId="2" fillId="0" borderId="178">
      <alignment horizontal="left"/>
    </xf>
    <xf numFmtId="3" fontId="45" fillId="41" borderId="172">
      <protection hidden="1"/>
    </xf>
    <xf numFmtId="0" fontId="204" fillId="0" borderId="172" applyBorder="0"/>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vertical="center"/>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3" fontId="206" fillId="69" borderId="173"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80" applyNumberFormat="0" applyFill="0" applyBorder="0" applyAlignment="0" applyProtection="0">
      <alignment horizontal="center"/>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0" fillId="0" borderId="180" applyNumberFormat="0" applyFill="0" applyBorder="0" applyAlignment="0" applyProtection="0">
      <alignment horizontal="center"/>
      <protection locked="0"/>
    </xf>
    <xf numFmtId="0" fontId="220" fillId="0" borderId="180" applyNumberFormat="0" applyFill="0" applyBorder="0" applyAlignment="0" applyProtection="0">
      <alignment horizontal="center"/>
      <protection locked="0"/>
    </xf>
    <xf numFmtId="0" fontId="220" fillId="0" borderId="180" applyNumberFormat="0" applyFill="0" applyBorder="0" applyAlignment="0" applyProtection="0">
      <alignment horizontal="center"/>
      <protection locked="0"/>
    </xf>
    <xf numFmtId="0" fontId="220" fillId="0" borderId="180" applyNumberFormat="0" applyFill="0" applyBorder="0" applyAlignment="0" applyProtection="0">
      <alignment horizontal="center"/>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21" fillId="0" borderId="180"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27" fillId="118" borderId="170" applyNumberFormat="0" applyBorder="0">
      <alignment horizontal="left"/>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0"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275" fontId="2" fillId="0" borderId="172" applyFill="0" applyProtection="0">
      <alignment horizontal="centerContinuous"/>
    </xf>
    <xf numFmtId="0" fontId="232" fillId="119" borderId="173" applyNumberFormat="0" applyBorder="0" applyAlignment="0">
      <alignment horizontal="center"/>
      <protection locked="0"/>
    </xf>
    <xf numFmtId="0" fontId="232" fillId="119" borderId="173" applyNumberFormat="0" applyBorder="0" applyAlignment="0">
      <alignment horizontal="center"/>
      <protection locked="0"/>
    </xf>
    <xf numFmtId="3" fontId="233" fillId="120" borderId="180" applyNumberFormat="0" applyBorder="0" applyAlignment="0" applyProtection="0">
      <protection hidden="1"/>
    </xf>
    <xf numFmtId="281" fontId="2" fillId="0" borderId="0" applyFont="0" applyFill="0" applyBorder="0" applyAlignment="0" applyProtection="0"/>
    <xf numFmtId="0" fontId="2" fillId="71" borderId="171" applyNumberFormat="0" applyFont="0" applyAlignment="0" applyProtection="0"/>
    <xf numFmtId="0" fontId="2" fillId="71" borderId="171" applyNumberFormat="0" applyFont="0" applyAlignment="0" applyProtection="0"/>
    <xf numFmtId="0" fontId="2" fillId="71" borderId="171" applyNumberFormat="0" applyFont="0" applyAlignment="0" applyProtection="0"/>
    <xf numFmtId="0" fontId="2" fillId="71" borderId="171" applyNumberFormat="0" applyFont="0" applyAlignment="0" applyProtection="0"/>
    <xf numFmtId="0" fontId="2" fillId="71" borderId="171" applyNumberFormat="0" applyFont="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45" fillId="112" borderId="175" applyAlignment="0" applyProtection="0"/>
    <xf numFmtId="0" fontId="45" fillId="112" borderId="175" applyAlignment="0" applyProtection="0"/>
    <xf numFmtId="0" fontId="45" fillId="112" borderId="175" applyAlignment="0" applyProtection="0"/>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Protection="0">
      <alignment horizontal="center" vertical="center"/>
    </xf>
    <xf numFmtId="0" fontId="2" fillId="68" borderId="173" applyNumberFormat="0" applyFont="0" applyBorder="0" applyProtection="0">
      <alignment horizontal="center" vertical="center"/>
    </xf>
    <xf numFmtId="0" fontId="2" fillId="68" borderId="173" applyNumberFormat="0" applyFont="0" applyBorder="0" applyProtection="0">
      <alignment horizontal="center" vertical="center"/>
    </xf>
    <xf numFmtId="0" fontId="2" fillId="68" borderId="173" applyNumberFormat="0" applyFont="0" applyBorder="0" applyProtection="0">
      <alignment horizontal="center" vertic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68" borderId="173" applyNumberFormat="0" applyFont="0" applyBorder="0" applyAlignment="0" applyProtection="0">
      <alignment horizontal="center"/>
    </xf>
    <xf numFmtId="0" fontId="2" fillId="124" borderId="170" applyNumberFormat="0" applyFont="0" applyBorder="0" applyAlignment="0"/>
    <xf numFmtId="0" fontId="2" fillId="124" borderId="170" applyNumberFormat="0" applyFont="0" applyBorder="0" applyAlignment="0"/>
    <xf numFmtId="0" fontId="2" fillId="124" borderId="170" applyNumberFormat="0" applyFont="0" applyBorder="0" applyAlignment="0"/>
    <xf numFmtId="0" fontId="2" fillId="124" borderId="170" applyNumberFormat="0" applyFont="0" applyBorder="0" applyAlignment="0"/>
    <xf numFmtId="0" fontId="2" fillId="124" borderId="170" applyNumberFormat="0" applyFont="0" applyBorder="0" applyAlignment="0"/>
    <xf numFmtId="0" fontId="41" fillId="125" borderId="169" applyNumberFormat="0" applyFont="0" applyBorder="0" applyAlignment="0">
      <alignment horizontal="centerContinuous"/>
    </xf>
    <xf numFmtId="0" fontId="41" fillId="125" borderId="169" applyNumberFormat="0" applyFont="0" applyBorder="0" applyAlignment="0">
      <alignment horizontal="centerContinuous"/>
    </xf>
    <xf numFmtId="0" fontId="41" fillId="125" borderId="169" applyNumberFormat="0" applyFont="0" applyBorder="0" applyAlignment="0">
      <alignment horizontal="centerContinuous"/>
    </xf>
    <xf numFmtId="0" fontId="41" fillId="125" borderId="169" applyNumberFormat="0" applyFont="0" applyBorder="0" applyAlignment="0">
      <alignment horizontal="centerContinuous"/>
    </xf>
    <xf numFmtId="0" fontId="41" fillId="125" borderId="169" applyNumberFormat="0" applyFont="0" applyBorder="0" applyAlignment="0">
      <alignment horizontal="centerContinuous"/>
    </xf>
    <xf numFmtId="0" fontId="37" fillId="0" borderId="175">
      <alignment horizontal="left" vertical="center"/>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3"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10"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9" fontId="2" fillId="70" borderId="173" applyFont="0" applyProtection="0">
      <alignment horizontal="righ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70" borderId="169" applyNumberFormat="0" applyFont="0" applyBorder="0" applyAlignment="0" applyProtection="0">
      <alignment horizontal="left"/>
    </xf>
    <xf numFmtId="0" fontId="2" fillId="0" borderId="0" applyNumberFormat="0" applyFont="0" applyFill="0" applyBorder="0" applyAlignment="0" applyProtection="0"/>
    <xf numFmtId="10" fontId="19" fillId="106" borderId="173" applyNumberFormat="0" applyBorder="0" applyAlignment="0" applyProtection="0"/>
    <xf numFmtId="10" fontId="19" fillId="106" borderId="173" applyNumberFormat="0" applyBorder="0" applyAlignment="0" applyProtection="0"/>
    <xf numFmtId="10" fontId="19" fillId="106" borderId="173" applyNumberFormat="0" applyBorder="0" applyAlignment="0" applyProtection="0"/>
    <xf numFmtId="10" fontId="19" fillId="106" borderId="173" applyNumberFormat="0" applyBorder="0" applyAlignment="0" applyProtection="0"/>
    <xf numFmtId="10" fontId="19" fillId="106" borderId="173" applyNumberFormat="0" applyBorder="0" applyAlignment="0" applyProtection="0"/>
    <xf numFmtId="10" fontId="19" fillId="106" borderId="173" applyNumberFormat="0" applyBorder="0" applyAlignment="0" applyProtection="0"/>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0" fontId="271" fillId="0" borderId="178">
      <protection locked="0"/>
    </xf>
    <xf numFmtId="2" fontId="233" fillId="128" borderId="178" applyNumberFormat="0" applyBorder="0" applyAlignment="0" applyProtection="0">
      <alignment horizontal="center"/>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11" fontId="2" fillId="71" borderId="173" applyFont="0" applyAlignment="0">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vertical="center"/>
      <protection locked="0"/>
    </xf>
    <xf numFmtId="3" fontId="2" fillId="71" borderId="173" applyFont="0">
      <alignment horizontal="right" vertical="center"/>
      <protection locked="0"/>
    </xf>
    <xf numFmtId="3" fontId="2" fillId="71" borderId="173" applyFont="0">
      <alignment horizontal="right" vertical="center"/>
      <protection locked="0"/>
    </xf>
    <xf numFmtId="3" fontId="2" fillId="71" borderId="173" applyFont="0">
      <alignment horizontal="right" vertical="center"/>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3"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26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10" fontId="2" fillId="71" borderId="173"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9" fontId="2" fillId="71" borderId="180" applyFont="0">
      <alignment horizontal="right"/>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0" fontId="2" fillId="71" borderId="173" applyFont="0">
      <alignment horizontal="center" wrapText="1"/>
      <protection locked="0"/>
    </xf>
    <xf numFmtId="49" fontId="2" fillId="71" borderId="173" applyFont="0" applyAlignment="0">
      <protection locked="0"/>
    </xf>
    <xf numFmtId="49" fontId="2" fillId="71" borderId="173" applyFont="0" applyAlignment="0">
      <protection locked="0"/>
    </xf>
    <xf numFmtId="317" fontId="160" fillId="0" borderId="178" applyBorder="0"/>
    <xf numFmtId="253" fontId="228" fillId="95" borderId="178" applyBorder="0"/>
    <xf numFmtId="10" fontId="9" fillId="129" borderId="170" applyBorder="0">
      <alignment horizontal="center"/>
      <protection locked="0"/>
    </xf>
    <xf numFmtId="10" fontId="9" fillId="129" borderId="170" applyBorder="0">
      <alignment horizontal="center"/>
      <protection locked="0"/>
    </xf>
    <xf numFmtId="10" fontId="9" fillId="129" borderId="170" applyBorder="0">
      <alignment horizontal="center"/>
      <protection locked="0"/>
    </xf>
    <xf numFmtId="10" fontId="9" fillId="129" borderId="170" applyBorder="0">
      <alignment horizontal="center"/>
      <protection locked="0"/>
    </xf>
    <xf numFmtId="10" fontId="9" fillId="129" borderId="170" applyBorder="0">
      <alignment horizontal="center"/>
      <protection locked="0"/>
    </xf>
    <xf numFmtId="2" fontId="233" fillId="106" borderId="173" applyNumberFormat="0" applyBorder="0" applyAlignment="0">
      <protection locked="0"/>
    </xf>
    <xf numFmtId="3" fontId="209" fillId="0" borderId="116">
      <alignment vertical="center"/>
    </xf>
    <xf numFmtId="37" fontId="201" fillId="0" borderId="0" applyNumberFormat="0" applyFill="0" applyAlignment="0"/>
    <xf numFmtId="0" fontId="283" fillId="103" borderId="174">
      <alignment horizontal="center" vertical="top" wrapText="1"/>
    </xf>
    <xf numFmtId="0" fontId="283" fillId="103" borderId="174">
      <alignment horizontal="center" vertical="top" wrapText="1"/>
    </xf>
    <xf numFmtId="0" fontId="283" fillId="103" borderId="174">
      <alignment horizontal="center" vertical="top" wrapText="1"/>
    </xf>
    <xf numFmtId="0" fontId="283" fillId="103" borderId="174">
      <alignment horizontal="center" vertical="top" wrapText="1"/>
    </xf>
    <xf numFmtId="0" fontId="2" fillId="0" borderId="175"/>
    <xf numFmtId="0" fontId="2" fillId="0" borderId="175"/>
    <xf numFmtId="0" fontId="2" fillId="0" borderId="175"/>
    <xf numFmtId="0" fontId="2" fillId="0" borderId="175"/>
    <xf numFmtId="0" fontId="45" fillId="70" borderId="169"/>
    <xf numFmtId="0" fontId="45" fillId="70" borderId="169"/>
    <xf numFmtId="0" fontId="45" fillId="70" borderId="169"/>
    <xf numFmtId="0" fontId="45" fillId="70" borderId="169"/>
    <xf numFmtId="0" fontId="45" fillId="0" borderId="170"/>
    <xf numFmtId="0" fontId="45" fillId="0" borderId="170"/>
    <xf numFmtId="0" fontId="45" fillId="0" borderId="170"/>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0" fontId="283" fillId="131" borderId="174">
      <alignment horizontal="center" vertical="top"/>
    </xf>
    <xf numFmtId="0" fontId="283" fillId="131" borderId="174">
      <alignment horizontal="center" vertical="top"/>
    </xf>
    <xf numFmtId="0" fontId="45" fillId="0" borderId="169"/>
    <xf numFmtId="0" fontId="45" fillId="0" borderId="169"/>
    <xf numFmtId="0" fontId="45" fillId="0" borderId="169"/>
    <xf numFmtId="0" fontId="45" fillId="0" borderId="169"/>
    <xf numFmtId="0" fontId="2" fillId="0" borderId="174"/>
    <xf numFmtId="0" fontId="2" fillId="0" borderId="174"/>
    <xf numFmtId="0" fontId="2" fillId="0" borderId="174"/>
    <xf numFmtId="0" fontId="2" fillId="0" borderId="174"/>
    <xf numFmtId="0" fontId="2" fillId="0" borderId="174"/>
    <xf numFmtId="0" fontId="284" fillId="70" borderId="180"/>
    <xf numFmtId="0" fontId="284" fillId="70" borderId="180"/>
    <xf numFmtId="0" fontId="2" fillId="0" borderId="170">
      <alignment horizontal="center"/>
    </xf>
    <xf numFmtId="0" fontId="2" fillId="0" borderId="170">
      <alignment horizontal="center"/>
    </xf>
    <xf numFmtId="0" fontId="2" fillId="0" borderId="170">
      <alignment horizontal="center"/>
    </xf>
    <xf numFmtId="0" fontId="2" fillId="0" borderId="171">
      <alignment horizontal="center"/>
    </xf>
    <xf numFmtId="0" fontId="2" fillId="0" borderId="171">
      <alignment horizontal="center"/>
    </xf>
    <xf numFmtId="0" fontId="2" fillId="0" borderId="171">
      <alignment horizontal="center"/>
    </xf>
    <xf numFmtId="0" fontId="2" fillId="0" borderId="171">
      <alignment horizontal="center"/>
    </xf>
    <xf numFmtId="0" fontId="2" fillId="0" borderId="176">
      <alignment horizontal="center"/>
    </xf>
    <xf numFmtId="0" fontId="2" fillId="0" borderId="176">
      <alignment horizontal="center"/>
    </xf>
    <xf numFmtId="0" fontId="283" fillId="131" borderId="174">
      <alignment horizontal="center" vertical="top" wrapText="1"/>
    </xf>
    <xf numFmtId="0" fontId="283" fillId="131" borderId="174">
      <alignment horizontal="center" vertical="top" wrapText="1"/>
    </xf>
    <xf numFmtId="0" fontId="283" fillId="131" borderId="174">
      <alignment horizontal="center" vertical="top" wrapText="1"/>
    </xf>
    <xf numFmtId="0" fontId="283" fillId="131" borderId="174">
      <alignment horizontal="center" vertical="top" wrapText="1"/>
    </xf>
    <xf numFmtId="3" fontId="2" fillId="0" borderId="175"/>
    <xf numFmtId="3" fontId="2" fillId="0" borderId="175"/>
    <xf numFmtId="3" fontId="2" fillId="0" borderId="175"/>
    <xf numFmtId="3" fontId="2" fillId="0" borderId="175"/>
    <xf numFmtId="0" fontId="45" fillId="70" borderId="169">
      <alignment horizontal="center"/>
    </xf>
    <xf numFmtId="0" fontId="45" fillId="70" borderId="169">
      <alignment horizontal="center"/>
    </xf>
    <xf numFmtId="0" fontId="45" fillId="70" borderId="169">
      <alignment horizontal="center"/>
    </xf>
    <xf numFmtId="0" fontId="45" fillId="70" borderId="169">
      <alignment horizontal="center"/>
    </xf>
    <xf numFmtId="0" fontId="45" fillId="70" borderId="175">
      <alignment horizontal="center"/>
    </xf>
    <xf numFmtId="0" fontId="45" fillId="70" borderId="175">
      <alignment horizontal="center"/>
    </xf>
    <xf numFmtId="0" fontId="45" fillId="70" borderId="174">
      <alignment horizontal="center"/>
    </xf>
    <xf numFmtId="0" fontId="45" fillId="70" borderId="174">
      <alignment horizontal="center"/>
    </xf>
    <xf numFmtId="0" fontId="45" fillId="70" borderId="174">
      <alignment horizontal="center"/>
    </xf>
    <xf numFmtId="0" fontId="45" fillId="70" borderId="174">
      <alignment horizontal="center"/>
    </xf>
    <xf numFmtId="0" fontId="45" fillId="70" borderId="170">
      <alignment horizontal="left" vertical="top"/>
    </xf>
    <xf numFmtId="0" fontId="45" fillId="70" borderId="170">
      <alignment horizontal="left" vertical="top"/>
    </xf>
    <xf numFmtId="0" fontId="45" fillId="70" borderId="170">
      <alignment horizontal="left" vertical="top"/>
    </xf>
    <xf numFmtId="0" fontId="283" fillId="131" borderId="175">
      <alignment horizontal="center" vertical="center"/>
    </xf>
    <xf numFmtId="0" fontId="283" fillId="131" borderId="175">
      <alignment horizontal="center" vertical="center"/>
    </xf>
    <xf numFmtId="0" fontId="283" fillId="131" borderId="174">
      <alignment horizontal="center" vertical="center"/>
    </xf>
    <xf numFmtId="0" fontId="283" fillId="131" borderId="174">
      <alignment horizontal="center" vertical="center"/>
    </xf>
    <xf numFmtId="0" fontId="283" fillId="131" borderId="174">
      <alignment horizontal="center" vertical="center"/>
    </xf>
    <xf numFmtId="0" fontId="283" fillId="131" borderId="174">
      <alignment horizontal="center" vertical="center"/>
    </xf>
    <xf numFmtId="0" fontId="283" fillId="103" borderId="169">
      <alignment horizontal="center" vertical="center"/>
    </xf>
    <xf numFmtId="0" fontId="283" fillId="103" borderId="169">
      <alignment horizontal="center" vertical="center"/>
    </xf>
    <xf numFmtId="0" fontId="283" fillId="103" borderId="169">
      <alignment horizontal="center" vertical="center"/>
    </xf>
    <xf numFmtId="0" fontId="283" fillId="103" borderId="169">
      <alignment horizontal="center" vertical="center"/>
    </xf>
    <xf numFmtId="0" fontId="283" fillId="103" borderId="175">
      <alignment horizontal="center" vertical="center"/>
    </xf>
    <xf numFmtId="0" fontId="283" fillId="103" borderId="175">
      <alignment horizontal="center" vertical="center"/>
    </xf>
    <xf numFmtId="0" fontId="283" fillId="103" borderId="174">
      <alignment horizontal="center" vertical="center"/>
    </xf>
    <xf numFmtId="0" fontId="283" fillId="103" borderId="174">
      <alignment horizontal="center" vertical="center"/>
    </xf>
    <xf numFmtId="0" fontId="283" fillId="103" borderId="174">
      <alignment horizontal="center" vertical="center"/>
    </xf>
    <xf numFmtId="0" fontId="283" fillId="103" borderId="174">
      <alignment horizontal="center" vertical="center"/>
    </xf>
    <xf numFmtId="0" fontId="2" fillId="0" borderId="171"/>
    <xf numFmtId="0" fontId="2" fillId="0" borderId="171"/>
    <xf numFmtId="0" fontId="2" fillId="0" borderId="171"/>
    <xf numFmtId="0" fontId="2" fillId="0" borderId="171"/>
    <xf numFmtId="0" fontId="2" fillId="0" borderId="176"/>
    <xf numFmtId="0" fontId="2" fillId="0" borderId="176"/>
    <xf numFmtId="0" fontId="2" fillId="0" borderId="0" applyNumberFormat="0" applyFont="0" applyFill="0" applyBorder="0" applyAlignment="0" applyProtection="0"/>
    <xf numFmtId="0" fontId="286" fillId="0" borderId="178"/>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3"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260" fontId="2" fillId="74" borderId="173">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10" fontId="2" fillId="74" borderId="173" applyFont="0">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9" fontId="2" fillId="74" borderId="173">
      <alignment horizontal="right"/>
      <protection locked="0"/>
    </xf>
    <xf numFmtId="331" fontId="2" fillId="74" borderId="173" applyFont="0">
      <alignment horizontal="right" vertical="center"/>
      <protection locked="0"/>
    </xf>
    <xf numFmtId="331" fontId="2" fillId="74" borderId="173" applyFont="0">
      <alignment horizontal="right" vertical="center"/>
      <protection locked="0"/>
    </xf>
    <xf numFmtId="331" fontId="2" fillId="74" borderId="173" applyFont="0">
      <alignment horizontal="right" vertical="center"/>
      <protection locked="0"/>
    </xf>
    <xf numFmtId="331" fontId="2" fillId="74" borderId="173" applyFont="0">
      <alignment horizontal="right" vertical="center"/>
      <protection locked="0"/>
    </xf>
    <xf numFmtId="331" fontId="2" fillId="74" borderId="173" applyFont="0">
      <alignment horizontal="right" vertical="center"/>
      <protection locked="0"/>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lignment horizontal="center" wrapText="1"/>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0" fontId="2" fillId="74" borderId="173" applyNumberFormat="0" applyFont="0">
      <alignment horizontal="center" wrapText="1"/>
      <protection locked="0"/>
    </xf>
    <xf numFmtId="173" fontId="233" fillId="133" borderId="178" applyNumberFormat="0" applyBorder="0" applyAlignment="0" applyProtection="0">
      <alignment horizontal="center"/>
      <protection hidden="1"/>
    </xf>
    <xf numFmtId="3" fontId="287" fillId="57" borderId="173" applyNumberFormat="0" applyBorder="0" applyAlignment="0" applyProtection="0">
      <protection hidden="1"/>
    </xf>
    <xf numFmtId="3" fontId="288" fillId="134" borderId="180" applyNumberFormat="0" applyBorder="0" applyAlignment="0" applyProtection="0">
      <protection hidden="1"/>
    </xf>
    <xf numFmtId="0" fontId="19" fillId="130" borderId="178" applyNumberFormat="0" applyFont="0" applyBorder="0" applyAlignment="0" applyProtection="0">
      <alignment horizontal="center"/>
    </xf>
    <xf numFmtId="0" fontId="19" fillId="130" borderId="178" applyNumberFormat="0" applyFont="0" applyBorder="0" applyAlignment="0" applyProtection="0">
      <alignment horizontal="center"/>
    </xf>
    <xf numFmtId="0" fontId="19" fillId="95" borderId="178" applyNumberFormat="0" applyFont="0" applyBorder="0" applyAlignment="0" applyProtection="0">
      <alignment horizontal="center"/>
    </xf>
    <xf numFmtId="0" fontId="19" fillId="95" borderId="178" applyNumberFormat="0" applyFont="0" applyBorder="0" applyAlignment="0" applyProtection="0">
      <alignment horizontal="center"/>
    </xf>
    <xf numFmtId="0" fontId="160" fillId="0" borderId="181" applyNumberFormat="0" applyAlignment="0" applyProtection="0"/>
    <xf numFmtId="0" fontId="10" fillId="0" borderId="0"/>
    <xf numFmtId="0" fontId="46" fillId="69" borderId="172">
      <alignment horizontal="center"/>
    </xf>
    <xf numFmtId="0" fontId="41" fillId="0" borderId="168">
      <alignment horizontal="center"/>
    </xf>
    <xf numFmtId="0" fontId="45" fillId="91" borderId="172" applyNumberFormat="0" applyBorder="0" applyAlignment="0"/>
    <xf numFmtId="3" fontId="2" fillId="94" borderId="173" applyFont="0">
      <alignment horizontal="right" vertical="center"/>
      <protection locked="0"/>
    </xf>
    <xf numFmtId="3" fontId="2" fillId="94" borderId="173" applyFont="0">
      <alignment horizontal="right" vertical="center"/>
      <protection locked="0"/>
    </xf>
    <xf numFmtId="3" fontId="2" fillId="94" borderId="173" applyFont="0">
      <alignment horizontal="right" vertical="center"/>
      <protection locked="0"/>
    </xf>
    <xf numFmtId="3" fontId="2" fillId="94" borderId="173" applyFont="0">
      <alignment horizontal="right" vertical="center"/>
      <protection locked="0"/>
    </xf>
    <xf numFmtId="3" fontId="2" fillId="94" borderId="173" applyFont="0">
      <alignment horizontal="right" vertical="center"/>
      <protection locked="0"/>
    </xf>
    <xf numFmtId="0" fontId="297" fillId="45" borderId="173"/>
    <xf numFmtId="0" fontId="2" fillId="0" borderId="182">
      <alignment vertical="center"/>
    </xf>
    <xf numFmtId="4" fontId="29" fillId="137" borderId="183" applyNumberFormat="0" applyProtection="0">
      <alignment horizontal="left" vertical="center" indent="1"/>
    </xf>
    <xf numFmtId="4" fontId="29" fillId="137" borderId="183" applyNumberFormat="0" applyProtection="0">
      <alignment horizontal="left" vertical="center" indent="1"/>
    </xf>
    <xf numFmtId="4" fontId="29" fillId="137" borderId="183" applyNumberFormat="0" applyProtection="0">
      <alignment horizontal="left" vertical="center" indent="1"/>
    </xf>
    <xf numFmtId="4" fontId="29" fillId="137" borderId="183" applyNumberFormat="0" applyProtection="0">
      <alignment horizontal="left" vertical="center" indent="1"/>
    </xf>
    <xf numFmtId="4" fontId="29" fillId="137" borderId="183" applyNumberFormat="0" applyProtection="0">
      <alignment horizontal="left" vertical="center" indent="1"/>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47" fontId="2" fillId="69" borderId="173">
      <alignment horizontal="center"/>
    </xf>
    <xf numFmtId="3" fontId="2" fillId="69" borderId="173" applyFont="0">
      <alignment horizontal="right"/>
    </xf>
    <xf numFmtId="3" fontId="2" fillId="69" borderId="173" applyFont="0">
      <alignment horizontal="right"/>
    </xf>
    <xf numFmtId="3" fontId="2" fillId="69" borderId="173" applyFont="0">
      <alignment horizontal="right" vertical="center"/>
    </xf>
    <xf numFmtId="3" fontId="2" fillId="69" borderId="173" applyFont="0">
      <alignment horizontal="right" vertical="center"/>
    </xf>
    <xf numFmtId="3" fontId="2" fillId="69" borderId="173" applyFont="0">
      <alignment horizontal="right" vertical="center"/>
    </xf>
    <xf numFmtId="3" fontId="2" fillId="69" borderId="173" applyFont="0">
      <alignment horizontal="right" vertical="center"/>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3"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187"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26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10"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9" fontId="2" fillId="69" borderId="173" applyFont="0">
      <alignment horizontal="right"/>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48" fontId="2" fillId="69" borderId="173" applyFont="0">
      <alignment horizontal="center" wrapText="1"/>
    </xf>
    <xf numFmtId="3" fontId="2" fillId="68" borderId="175" applyBorder="0"/>
    <xf numFmtId="3" fontId="2" fillId="68" borderId="175" applyBorder="0"/>
    <xf numFmtId="3" fontId="2" fillId="68" borderId="175" applyBorder="0"/>
    <xf numFmtId="3" fontId="2" fillId="68" borderId="175" applyBorder="0"/>
    <xf numFmtId="3" fontId="2" fillId="68" borderId="175" applyBorder="0"/>
    <xf numFmtId="2" fontId="313" fillId="0" borderId="178" applyNumberFormat="0" applyFill="0" applyBorder="0" applyAlignment="0" applyProtection="0">
      <alignment horizontal="center"/>
      <protection locked="0"/>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0" fontId="160" fillId="0" borderId="173" applyNumberFormat="0" applyFont="0" applyFill="0" applyBorder="0" applyAlignment="0">
      <protection hidden="1"/>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1" fontId="2" fillId="143" borderId="173" applyFont="0">
      <alignment horizontal="right"/>
    </xf>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304" fontId="2" fillId="143" borderId="173" applyFont="0"/>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9"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331"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10" fontId="2" fillId="143" borderId="173" applyFont="0">
      <alignment horizontal="right"/>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0" fontId="2" fillId="143" borderId="173" applyFont="0">
      <alignment horizontal="center" wrapText="1"/>
    </xf>
    <xf numFmtId="49" fontId="2" fillId="143" borderId="173" applyFont="0"/>
    <xf numFmtId="49" fontId="2" fillId="143"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304" fontId="2" fillId="144" borderId="173" applyFont="0"/>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9" fontId="2" fillId="144" borderId="173" applyFont="0">
      <alignment horizontal="right"/>
    </xf>
    <xf numFmtId="311" fontId="2" fillId="145" borderId="173">
      <alignment vertical="center"/>
    </xf>
    <xf numFmtId="311" fontId="2" fillId="145" borderId="173">
      <alignment vertical="center"/>
    </xf>
    <xf numFmtId="311" fontId="2" fillId="145" borderId="173">
      <alignment vertical="center"/>
    </xf>
    <xf numFmtId="311" fontId="2" fillId="145" borderId="173">
      <alignment vertical="center"/>
    </xf>
    <xf numFmtId="311" fontId="2" fillId="145" borderId="173">
      <alignment vertical="center"/>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304"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1" fontId="2" fillId="92" borderId="173" applyFont="0">
      <alignment horizontal="right"/>
    </xf>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304"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260" fontId="2" fillId="92" borderId="173" applyFont="0"/>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10"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9"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331" fontId="2" fillId="92" borderId="173"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10" fontId="2" fillId="92" borderId="174" applyFont="0">
      <alignment horizontal="right"/>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0" fontId="2" fillId="92" borderId="173" applyFont="0">
      <alignment horizontal="center" wrapText="1"/>
      <protection locked="0"/>
    </xf>
    <xf numFmtId="49" fontId="2" fillId="92" borderId="173" applyFont="0"/>
    <xf numFmtId="49" fontId="2" fillId="92" borderId="173" applyFont="0"/>
    <xf numFmtId="0" fontId="320" fillId="0" borderId="175" applyNumberFormat="0" applyProtection="0">
      <alignment horizontal="left" vertical="top"/>
    </xf>
    <xf numFmtId="0" fontId="320" fillId="0" borderId="175" applyNumberFormat="0" applyProtection="0">
      <alignment horizontal="left" vertical="top"/>
    </xf>
    <xf numFmtId="0" fontId="320" fillId="0" borderId="175" applyNumberFormat="0" applyProtection="0">
      <alignment horizontal="left" vertical="top"/>
    </xf>
    <xf numFmtId="0" fontId="320" fillId="0" borderId="175" applyNumberFormat="0" applyProtection="0">
      <alignment horizontal="right" vertical="top"/>
    </xf>
    <xf numFmtId="0" fontId="320" fillId="0" borderId="175" applyNumberFormat="0" applyProtection="0">
      <alignment horizontal="right" vertical="top"/>
    </xf>
    <xf numFmtId="0" fontId="320" fillId="0" borderId="175" applyNumberFormat="0" applyProtection="0">
      <alignment horizontal="right" vertical="top"/>
    </xf>
    <xf numFmtId="0" fontId="320" fillId="0" borderId="175" applyNumberFormat="0" applyProtection="0">
      <alignment horizontal="right" vertical="top"/>
    </xf>
    <xf numFmtId="0" fontId="320" fillId="0" borderId="175" applyNumberFormat="0" applyProtection="0">
      <alignment horizontal="right" vertical="top"/>
    </xf>
    <xf numFmtId="0" fontId="317" fillId="0" borderId="175" applyNumberFormat="0" applyFill="0" applyAlignment="0" applyProtection="0"/>
    <xf numFmtId="0" fontId="317" fillId="0" borderId="175" applyNumberFormat="0" applyFill="0" applyAlignment="0" applyProtection="0"/>
    <xf numFmtId="0" fontId="317" fillId="0" borderId="175" applyNumberFormat="0" applyFill="0" applyAlignment="0" applyProtection="0"/>
    <xf numFmtId="0" fontId="317" fillId="0" borderId="175" applyNumberFormat="0" applyFill="0" applyAlignment="0" applyProtection="0"/>
    <xf numFmtId="0" fontId="317" fillId="0" borderId="175" applyNumberFormat="0" applyFill="0" applyAlignment="0" applyProtection="0"/>
    <xf numFmtId="0" fontId="316" fillId="0" borderId="171" applyNumberFormat="0" applyFont="0" applyFill="0" applyAlignment="0" applyProtection="0">
      <alignment horizontal="left" vertical="top"/>
    </xf>
    <xf numFmtId="0" fontId="316" fillId="0" borderId="171" applyNumberFormat="0" applyFont="0" applyFill="0" applyAlignment="0" applyProtection="0">
      <alignment horizontal="left" vertical="top"/>
    </xf>
    <xf numFmtId="0" fontId="316" fillId="0" borderId="171" applyNumberFormat="0" applyFont="0" applyFill="0" applyAlignment="0" applyProtection="0">
      <alignment horizontal="left" vertical="top"/>
    </xf>
    <xf numFmtId="0" fontId="316" fillId="0" borderId="171" applyNumberFormat="0" applyFont="0" applyFill="0" applyAlignment="0" applyProtection="0">
      <alignment horizontal="left" vertical="top"/>
    </xf>
    <xf numFmtId="0" fontId="316" fillId="0" borderId="171" applyNumberFormat="0" applyFont="0" applyFill="0" applyAlignment="0" applyProtection="0">
      <alignment horizontal="left" vertical="top"/>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 fillId="0" borderId="173">
      <alignment vertical="center" wrapText="1"/>
    </xf>
    <xf numFmtId="0" fontId="255" fillId="0" borderId="172" applyFill="0" applyBorder="0" applyProtection="0">
      <alignment horizontal="left" vertical="top"/>
    </xf>
    <xf numFmtId="0" fontId="185" fillId="130" borderId="184" applyNumberFormat="0" applyFont="0">
      <alignment horizontal="center" vertical="center"/>
    </xf>
    <xf numFmtId="350" fontId="45" fillId="68" borderId="180" applyNumberFormat="0" applyBorder="0" applyAlignment="0">
      <alignment horizontal="right"/>
    </xf>
    <xf numFmtId="0" fontId="331" fillId="0" borderId="170"/>
    <xf numFmtId="0" fontId="331" fillId="0" borderId="170"/>
    <xf numFmtId="0" fontId="331" fillId="0" borderId="170"/>
    <xf numFmtId="0" fontId="331" fillId="0" borderId="170"/>
    <xf numFmtId="0" fontId="331" fillId="0" borderId="170"/>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253" fontId="2" fillId="0" borderId="170">
      <alignment horizontal="left"/>
    </xf>
    <xf numFmtId="0" fontId="272" fillId="0" borderId="185" applyProtection="0">
      <alignment horizontal="center"/>
    </xf>
    <xf numFmtId="0" fontId="272" fillId="0" borderId="185" applyProtection="0">
      <alignment horizontal="center"/>
    </xf>
    <xf numFmtId="0" fontId="272" fillId="0" borderId="185" applyProtection="0">
      <alignment horizontal="center"/>
    </xf>
    <xf numFmtId="0" fontId="272" fillId="0" borderId="185" applyProtection="0">
      <alignment horizontal="center"/>
    </xf>
    <xf numFmtId="0" fontId="272" fillId="0" borderId="185" applyProtection="0">
      <alignment horizontal="center"/>
    </xf>
    <xf numFmtId="0" fontId="333" fillId="0" borderId="180" applyNumberFormat="0" applyFill="0" applyBorder="0" applyAlignment="0" applyProtection="0">
      <alignment horizontal="center"/>
      <protection locked="0"/>
    </xf>
    <xf numFmtId="37" fontId="160" fillId="149" borderId="173" applyNumberFormat="0" applyAlignment="0" applyProtection="0"/>
    <xf numFmtId="37" fontId="160" fillId="149" borderId="173" applyNumberFormat="0" applyAlignment="0" applyProtection="0"/>
    <xf numFmtId="37" fontId="160" fillId="149" borderId="173" applyNumberFormat="0" applyAlignment="0" applyProtection="0"/>
    <xf numFmtId="37" fontId="160" fillId="149" borderId="173" applyNumberFormat="0" applyAlignment="0" applyProtection="0"/>
    <xf numFmtId="37" fontId="160" fillId="149" borderId="173" applyNumberFormat="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0" fontId="2" fillId="0" borderId="171" applyNumberFormat="0" applyFont="0" applyFill="0" applyAlignment="0" applyProtection="0"/>
    <xf numFmtId="2" fontId="233" fillId="69" borderId="173" applyBorder="0" applyAlignment="0"/>
    <xf numFmtId="165" fontId="339" fillId="69" borderId="172">
      <alignment horizontal="center"/>
    </xf>
    <xf numFmtId="0" fontId="346" fillId="0" borderId="0" applyNumberFormat="0" applyFill="0" applyBorder="0" applyAlignment="0" applyProtection="0"/>
  </cellStyleXfs>
  <cellXfs count="873">
    <xf numFmtId="0" fontId="0" fillId="0" borderId="0" xfId="0"/>
    <xf numFmtId="10" fontId="3" fillId="0" borderId="71" xfId="20948" applyNumberFormat="1" applyFont="1" applyBorder="1" applyAlignment="1" applyProtection="1">
      <alignment vertical="center" wrapText="1"/>
      <protection locked="0"/>
    </xf>
    <xf numFmtId="10" fontId="3" fillId="0" borderId="173" xfId="20948" applyNumberFormat="1" applyFont="1" applyBorder="1" applyAlignment="1" applyProtection="1">
      <alignment vertical="center" wrapText="1"/>
      <protection locked="0"/>
    </xf>
    <xf numFmtId="10" fontId="3" fillId="0" borderId="173" xfId="20948" applyNumberFormat="1" applyFont="1" applyFill="1" applyBorder="1" applyAlignment="1" applyProtection="1">
      <alignment horizontal="right" vertical="center" wrapText="1"/>
      <protection locked="0"/>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2" xfId="0" applyFont="1" applyBorder="1"/>
    <xf numFmtId="0" fontId="2" fillId="0" borderId="15" xfId="0" applyFont="1" applyBorder="1" applyAlignment="1">
      <alignment vertical="center"/>
    </xf>
    <xf numFmtId="0" fontId="2" fillId="0" borderId="18" xfId="0" applyFont="1" applyBorder="1"/>
    <xf numFmtId="0" fontId="46" fillId="0" borderId="0" xfId="10" applyFont="1" applyAlignment="1">
      <alignment horizontal="right"/>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5"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2"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4" xfId="6" applyNumberFormat="1" applyFont="1" applyFill="1" applyBorder="1" applyAlignment="1" applyProtection="1">
      <alignment horizontal="center" vertical="center"/>
      <protection locked="0"/>
    </xf>
    <xf numFmtId="0" fontId="2" fillId="0" borderId="15"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6"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6"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6"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6"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5"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6"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19" xfId="0" applyFont="1" applyFill="1" applyBorder="1" applyAlignment="1" applyProtection="1">
      <alignment vertical="center" wrapText="1"/>
      <protection locked="0"/>
    </xf>
    <xf numFmtId="191" fontId="2" fillId="35" borderId="20"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2"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1" fillId="0" borderId="0" xfId="0" applyNumberFormat="1" applyFont="1" applyAlignment="1">
      <alignment horizontal="center"/>
    </xf>
    <xf numFmtId="167" fontId="89" fillId="0" borderId="0" xfId="0" applyNumberFormat="1" applyFont="1" applyAlignment="1">
      <alignment horizontal="center"/>
    </xf>
    <xf numFmtId="191" fontId="84" fillId="0" borderId="3" xfId="0" applyNumberFormat="1" applyFont="1" applyBorder="1"/>
    <xf numFmtId="0" fontId="2" fillId="3" borderId="18" xfId="8"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4" applyFill="1" applyBorder="1" applyAlignment="1" applyProtection="1">
      <alignment horizontal="right" vertical="center"/>
      <protection locked="0"/>
    </xf>
    <xf numFmtId="191" fontId="84" fillId="0" borderId="15" xfId="0" applyNumberFormat="1" applyFont="1" applyBorder="1"/>
    <xf numFmtId="191" fontId="84" fillId="0" borderId="16" xfId="0" applyNumberFormat="1" applyFont="1" applyBorder="1"/>
    <xf numFmtId="191" fontId="84" fillId="35" borderId="48" xfId="0" applyNumberFormat="1" applyFont="1" applyFill="1" applyBorder="1"/>
    <xf numFmtId="0" fontId="45" fillId="3" borderId="20" xfId="14" applyFont="1" applyFill="1" applyBorder="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13" xfId="0" applyFont="1" applyBorder="1"/>
    <xf numFmtId="0" fontId="88" fillId="0" borderId="0" xfId="0" applyFont="1" applyAlignment="1">
      <alignment wrapText="1"/>
    </xf>
    <xf numFmtId="0" fontId="84" fillId="0" borderId="15" xfId="0" applyFont="1" applyBorder="1"/>
    <xf numFmtId="0" fontId="84" fillId="0" borderId="3" xfId="0" applyFont="1" applyBorder="1"/>
    <xf numFmtId="0" fontId="84" fillId="0" borderId="53" xfId="0" applyFont="1" applyBorder="1" applyAlignment="1">
      <alignment wrapText="1"/>
    </xf>
    <xf numFmtId="0" fontId="84" fillId="0" borderId="18" xfId="0" applyFont="1" applyBorder="1"/>
    <xf numFmtId="0" fontId="86" fillId="0" borderId="19" xfId="0" applyFont="1" applyBorder="1"/>
    <xf numFmtId="0" fontId="2" fillId="0" borderId="3" xfId="0" applyFont="1" applyBorder="1" applyAlignment="1" applyProtection="1">
      <alignment horizontal="center" vertical="center" wrapText="1"/>
      <protection locked="0"/>
    </xf>
    <xf numFmtId="0" fontId="90"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2"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0"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3" fillId="0" borderId="0" xfId="10" applyFont="1"/>
    <xf numFmtId="0" fontId="94"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6" fillId="0" borderId="5"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0" xfId="0" applyFont="1" applyBorder="1"/>
    <xf numFmtId="0" fontId="96" fillId="0" borderId="0" xfId="0" applyFont="1"/>
    <xf numFmtId="0" fontId="3" fillId="0" borderId="53" xfId="0" applyFont="1" applyBorder="1"/>
    <xf numFmtId="191" fontId="84" fillId="0" borderId="17" xfId="0" applyNumberFormat="1"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19" xfId="0" applyNumberFormat="1" applyFont="1" applyFill="1" applyBorder="1"/>
    <xf numFmtId="9" fontId="3" fillId="0" borderId="16" xfId="20948" applyFont="1" applyBorder="1"/>
    <xf numFmtId="9" fontId="3" fillId="35" borderId="20" xfId="20948" applyFont="1" applyFill="1" applyBorder="1"/>
    <xf numFmtId="0" fontId="86" fillId="0" borderId="0" xfId="0" applyFont="1" applyAlignment="1">
      <alignment horizontal="center" wrapText="1"/>
    </xf>
    <xf numFmtId="0" fontId="84" fillId="0" borderId="58" xfId="0" applyFont="1" applyBorder="1" applyAlignment="1">
      <alignment vertical="center" wrapText="1"/>
    </xf>
    <xf numFmtId="0" fontId="86" fillId="0" borderId="1" xfId="0" applyFont="1" applyBorder="1" applyAlignment="1">
      <alignment horizontal="left"/>
    </xf>
    <xf numFmtId="0" fontId="86" fillId="35" borderId="6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5" fillId="0" borderId="0" xfId="0" applyFont="1" applyAlignment="1">
      <alignment wrapText="1"/>
    </xf>
    <xf numFmtId="0" fontId="2" fillId="0" borderId="0" xfId="0" applyFont="1" applyAlignment="1">
      <alignment wrapText="1"/>
    </xf>
    <xf numFmtId="0" fontId="98" fillId="3" borderId="68" xfId="0" applyFont="1" applyFill="1" applyBorder="1" applyAlignment="1">
      <alignment horizontal="left"/>
    </xf>
    <xf numFmtId="0" fontId="98" fillId="3" borderId="69" xfId="0" applyFont="1" applyFill="1" applyBorder="1" applyAlignment="1">
      <alignment horizontal="left"/>
    </xf>
    <xf numFmtId="0" fontId="4" fillId="3" borderId="72" xfId="0" applyFont="1" applyFill="1" applyBorder="1" applyAlignment="1">
      <alignment vertical="center"/>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5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5" xfId="0" applyFont="1" applyBorder="1" applyAlignment="1">
      <alignment horizontal="center" vertical="center"/>
    </xf>
    <xf numFmtId="0" fontId="3" fillId="0" borderId="70" xfId="0" applyFont="1" applyBorder="1" applyAlignment="1">
      <alignment vertical="center"/>
    </xf>
    <xf numFmtId="0" fontId="4" fillId="0" borderId="70"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3"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169" fontId="9" fillId="36" borderId="51" xfId="18" applyBorder="1"/>
    <xf numFmtId="0" fontId="3" fillId="0" borderId="77" xfId="0" applyFont="1" applyBorder="1" applyAlignment="1">
      <alignment horizontal="center" vertical="center"/>
    </xf>
    <xf numFmtId="0" fontId="3" fillId="0" borderId="78" xfId="0" applyFont="1" applyBorder="1" applyAlignment="1">
      <alignment vertical="center"/>
    </xf>
    <xf numFmtId="169" fontId="9" fillId="36" borderId="21" xfId="18" applyBorder="1"/>
    <xf numFmtId="169" fontId="9" fillId="36" borderId="79" xfId="18" applyBorder="1"/>
    <xf numFmtId="169" fontId="9" fillId="36" borderId="22" xfId="18" applyBorder="1"/>
    <xf numFmtId="0" fontId="3" fillId="0" borderId="81" xfId="0" applyFont="1" applyBorder="1" applyAlignment="1">
      <alignment horizontal="center" vertical="center"/>
    </xf>
    <xf numFmtId="0" fontId="3" fillId="0" borderId="82" xfId="0" applyFont="1" applyBorder="1" applyAlignment="1">
      <alignment vertical="center"/>
    </xf>
    <xf numFmtId="169" fontId="9" fillId="36" borderId="27" xfId="18" applyBorder="1"/>
    <xf numFmtId="0" fontId="4" fillId="0" borderId="0" xfId="0" applyFont="1" applyAlignment="1">
      <alignment horizontal="center"/>
    </xf>
    <xf numFmtId="0" fontId="86" fillId="0" borderId="71"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1" xfId="0" applyFont="1" applyFill="1" applyBorder="1" applyAlignment="1">
      <alignment horizontal="left" vertical="center" wrapText="1"/>
    </xf>
    <xf numFmtId="0" fontId="3" fillId="0" borderId="15" xfId="0" applyFont="1" applyBorder="1" applyAlignment="1">
      <alignment horizontal="right" vertical="center" wrapText="1"/>
    </xf>
    <xf numFmtId="0" fontId="99"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18" xfId="4" applyNumberFormat="1" applyFont="1" applyBorder="1" applyAlignment="1" applyProtection="1">
      <alignment horizontal="left" vertical="center"/>
      <protection locked="0"/>
    </xf>
    <xf numFmtId="0" fontId="101" fillId="0" borderId="19" xfId="8" applyFont="1" applyBorder="1" applyAlignment="1" applyProtection="1">
      <alignment horizontal="left" vertical="center" wrapText="1"/>
      <protection locked="0"/>
    </xf>
    <xf numFmtId="0" fontId="84" fillId="0" borderId="70" xfId="0" applyFont="1" applyBorder="1" applyAlignment="1">
      <alignment vertical="center" wrapText="1"/>
    </xf>
    <xf numFmtId="14" fontId="2" fillId="3" borderId="70" xfId="7" quotePrefix="1" applyNumberFormat="1" applyFont="1" applyFill="1" applyBorder="1" applyAlignment="1" applyProtection="1">
      <alignment horizontal="left"/>
      <protection locked="0"/>
    </xf>
    <xf numFmtId="3" fontId="102" fillId="35" borderId="71" xfId="0" applyNumberFormat="1" applyFont="1" applyFill="1" applyBorder="1" applyAlignment="1">
      <alignment vertical="center" wrapText="1"/>
    </xf>
    <xf numFmtId="3" fontId="102" fillId="35" borderId="19" xfId="0" applyNumberFormat="1" applyFont="1" applyFill="1" applyBorder="1" applyAlignment="1">
      <alignment vertical="center" wrapText="1"/>
    </xf>
    <xf numFmtId="3" fontId="102" fillId="35" borderId="20" xfId="0" applyNumberFormat="1" applyFont="1" applyFill="1" applyBorder="1" applyAlignment="1">
      <alignment vertical="center" wrapText="1"/>
    </xf>
    <xf numFmtId="0" fontId="6" fillId="0" borderId="70" xfId="15" applyFill="1" applyBorder="1" applyAlignment="1" applyProtection="1"/>
    <xf numFmtId="49" fontId="84" fillId="0" borderId="7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9" fillId="0" borderId="86" xfId="0" applyFont="1" applyBorder="1" applyAlignment="1">
      <alignment horizontal="left" vertical="center" wrapText="1"/>
    </xf>
    <xf numFmtId="10" fontId="95" fillId="0" borderId="86" xfId="20948" applyNumberFormat="1" applyFont="1" applyFill="1" applyBorder="1" applyAlignment="1">
      <alignment horizontal="left" vertical="center" wrapText="1"/>
    </xf>
    <xf numFmtId="10" fontId="3" fillId="0" borderId="86" xfId="20948" applyNumberFormat="1" applyFont="1" applyFill="1" applyBorder="1" applyAlignment="1">
      <alignment horizontal="left" vertical="center" wrapText="1"/>
    </xf>
    <xf numFmtId="10" fontId="4" fillId="35" borderId="86" xfId="0" applyNumberFormat="1" applyFont="1" applyFill="1" applyBorder="1" applyAlignment="1">
      <alignment horizontal="left" vertical="center" wrapText="1"/>
    </xf>
    <xf numFmtId="10" fontId="99" fillId="0" borderId="86" xfId="20948" applyNumberFormat="1" applyFont="1" applyFill="1" applyBorder="1" applyAlignment="1">
      <alignment horizontal="left" vertical="center" wrapText="1"/>
    </xf>
    <xf numFmtId="10" fontId="4" fillId="35" borderId="86" xfId="20948" applyNumberFormat="1" applyFont="1" applyFill="1" applyBorder="1" applyAlignment="1">
      <alignment horizontal="left" vertical="center" wrapText="1"/>
    </xf>
    <xf numFmtId="10" fontId="4" fillId="35" borderId="86" xfId="0" applyNumberFormat="1" applyFont="1" applyFill="1" applyBorder="1" applyAlignment="1">
      <alignment horizontal="center" vertical="center" wrapText="1"/>
    </xf>
    <xf numFmtId="10" fontId="101" fillId="0" borderId="19" xfId="20948" applyNumberFormat="1" applyFont="1" applyFill="1" applyBorder="1" applyAlignment="1" applyProtection="1">
      <alignment horizontal="left" vertical="center"/>
    </xf>
    <xf numFmtId="0" fontId="4" fillId="35" borderId="86" xfId="0" applyFont="1" applyFill="1" applyBorder="1" applyAlignment="1">
      <alignment horizontal="left" vertical="center" wrapText="1"/>
    </xf>
    <xf numFmtId="0" fontId="3" fillId="0" borderId="86" xfId="0" applyFont="1" applyBorder="1" applyAlignment="1">
      <alignment horizontal="left" vertical="center" wrapText="1"/>
    </xf>
    <xf numFmtId="0" fontId="4" fillId="35" borderId="72" xfId="0" applyFont="1" applyFill="1" applyBorder="1" applyAlignment="1">
      <alignment vertical="center" wrapText="1"/>
    </xf>
    <xf numFmtId="0" fontId="4" fillId="35" borderId="85" xfId="0" applyFont="1" applyFill="1" applyBorder="1" applyAlignment="1">
      <alignment vertical="center" wrapText="1"/>
    </xf>
    <xf numFmtId="0" fontId="4" fillId="35" borderId="59" xfId="0" applyFont="1" applyFill="1" applyBorder="1" applyAlignment="1">
      <alignment vertical="center" wrapText="1"/>
    </xf>
    <xf numFmtId="0" fontId="4" fillId="35" borderId="26" xfId="0" applyFont="1" applyFill="1" applyBorder="1" applyAlignment="1">
      <alignment vertical="center" wrapText="1"/>
    </xf>
    <xf numFmtId="0" fontId="84" fillId="0" borderId="86" xfId="0" applyFont="1" applyBorder="1"/>
    <xf numFmtId="0" fontId="6" fillId="0" borderId="86" xfId="15" applyFill="1" applyBorder="1" applyAlignment="1" applyProtection="1">
      <alignment horizontal="left" vertical="center"/>
    </xf>
    <xf numFmtId="0" fontId="6" fillId="0" borderId="86" xfId="15" applyBorder="1" applyAlignment="1" applyProtection="1"/>
    <xf numFmtId="0" fontId="6" fillId="0" borderId="86" xfId="15" applyFill="1" applyBorder="1" applyAlignment="1" applyProtection="1">
      <alignment horizontal="left" vertical="center" wrapText="1"/>
    </xf>
    <xf numFmtId="0" fontId="6" fillId="0" borderId="86" xfId="15" applyFill="1" applyBorder="1" applyAlignment="1" applyProtection="1"/>
    <xf numFmtId="3" fontId="102" fillId="35" borderId="86" xfId="0" applyNumberFormat="1" applyFont="1" applyFill="1" applyBorder="1" applyAlignment="1">
      <alignment vertical="center" wrapText="1"/>
    </xf>
    <xf numFmtId="3" fontId="102" fillId="0" borderId="86" xfId="0" applyNumberFormat="1" applyFont="1" applyBorder="1" applyAlignment="1">
      <alignment vertical="center" wrapText="1"/>
    </xf>
    <xf numFmtId="3" fontId="102" fillId="35" borderId="87" xfId="0" applyNumberFormat="1" applyFont="1" applyFill="1" applyBorder="1" applyAlignment="1">
      <alignment vertical="center" wrapText="1"/>
    </xf>
    <xf numFmtId="3" fontId="102" fillId="0" borderId="87" xfId="0" applyNumberFormat="1" applyFont="1" applyBorder="1" applyAlignment="1">
      <alignment vertical="center" wrapText="1"/>
    </xf>
    <xf numFmtId="3" fontId="102" fillId="35" borderId="21" xfId="0" applyNumberFormat="1" applyFont="1" applyFill="1" applyBorder="1" applyAlignment="1">
      <alignment vertical="center" wrapText="1"/>
    </xf>
    <xf numFmtId="3" fontId="102" fillId="35" borderId="74" xfId="0" applyNumberFormat="1" applyFont="1" applyFill="1" applyBorder="1" applyAlignment="1">
      <alignment vertical="center" wrapText="1"/>
    </xf>
    <xf numFmtId="3" fontId="102" fillId="0" borderId="74" xfId="0" applyNumberFormat="1" applyFont="1" applyBorder="1" applyAlignment="1">
      <alignment vertical="center" wrapText="1"/>
    </xf>
    <xf numFmtId="3" fontId="102" fillId="35" borderId="34" xfId="0" applyNumberFormat="1" applyFont="1" applyFill="1" applyBorder="1" applyAlignment="1">
      <alignment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3" xfId="18"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4" fillId="0" borderId="0" xfId="0" applyFont="1" applyAlignment="1">
      <alignment horizontal="center" wrapText="1"/>
    </xf>
    <xf numFmtId="0" fontId="3" fillId="3" borderId="50" xfId="0" applyFont="1" applyFill="1" applyBorder="1"/>
    <xf numFmtId="0" fontId="3" fillId="3" borderId="89" xfId="0" applyFont="1" applyFill="1" applyBorder="1" applyAlignment="1">
      <alignment wrapText="1"/>
    </xf>
    <xf numFmtId="0" fontId="3" fillId="3" borderId="90" xfId="0" applyFont="1" applyFill="1" applyBorder="1"/>
    <xf numFmtId="0" fontId="4" fillId="3" borderId="65" xfId="0" applyFont="1" applyFill="1" applyBorder="1" applyAlignment="1">
      <alignment horizontal="center" wrapText="1"/>
    </xf>
    <xf numFmtId="0" fontId="3" fillId="0" borderId="86" xfId="0" applyFont="1" applyBorder="1" applyAlignment="1">
      <alignment horizontal="center"/>
    </xf>
    <xf numFmtId="0" fontId="3" fillId="3" borderId="5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3" xfId="0" applyFont="1" applyFill="1" applyBorder="1" applyAlignment="1">
      <alignment horizontal="center" vertical="center" wrapText="1"/>
    </xf>
    <xf numFmtId="0" fontId="3" fillId="0" borderId="15" xfId="0" applyFont="1" applyBorder="1"/>
    <xf numFmtId="0" fontId="3" fillId="0" borderId="86" xfId="0" applyFont="1" applyBorder="1" applyAlignment="1">
      <alignment wrapText="1"/>
    </xf>
    <xf numFmtId="164" fontId="3" fillId="0" borderId="71" xfId="6" applyNumberFormat="1" applyFont="1" applyBorder="1"/>
    <xf numFmtId="0" fontId="98" fillId="0" borderId="86" xfId="0" applyFont="1" applyBorder="1" applyAlignment="1">
      <alignment horizontal="left" wrapText="1" indent="2"/>
    </xf>
    <xf numFmtId="0" fontId="4" fillId="0" borderId="15" xfId="0" applyFont="1" applyBorder="1"/>
    <xf numFmtId="0" fontId="4" fillId="0" borderId="86" xfId="0" applyFont="1" applyBorder="1" applyAlignment="1">
      <alignment wrapText="1"/>
    </xf>
    <xf numFmtId="164" fontId="4" fillId="0" borderId="71" xfId="6" applyNumberFormat="1" applyFont="1" applyBorder="1"/>
    <xf numFmtId="0" fontId="108" fillId="3" borderId="53" xfId="0" applyFont="1" applyFill="1" applyBorder="1" applyAlignment="1">
      <alignment horizontal="left"/>
    </xf>
    <xf numFmtId="0" fontId="108"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83" xfId="6" applyNumberFormat="1" applyFont="1" applyFill="1" applyBorder="1"/>
    <xf numFmtId="0" fontId="98" fillId="0" borderId="8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3" xfId="0" applyFont="1" applyFill="1" applyBorder="1"/>
    <xf numFmtId="0" fontId="4" fillId="0" borderId="18" xfId="0" applyFont="1" applyBorder="1"/>
    <xf numFmtId="0" fontId="4" fillId="0" borderId="19" xfId="0" applyFont="1" applyBorder="1" applyAlignment="1">
      <alignment wrapText="1"/>
    </xf>
    <xf numFmtId="0" fontId="2" fillId="2" borderId="77" xfId="0" applyFont="1" applyFill="1" applyBorder="1" applyAlignment="1">
      <alignment horizontal="right" vertical="center"/>
    </xf>
    <xf numFmtId="0" fontId="2" fillId="0" borderId="84" xfId="0" applyFont="1" applyBorder="1" applyAlignment="1">
      <alignment vertical="center" wrapText="1"/>
    </xf>
    <xf numFmtId="191" fontId="2" fillId="2" borderId="84" xfId="0" applyNumberFormat="1" applyFont="1" applyFill="1" applyBorder="1" applyAlignment="1" applyProtection="1">
      <alignment vertical="center"/>
      <protection locked="0"/>
    </xf>
    <xf numFmtId="191" fontId="87" fillId="2" borderId="84" xfId="0" applyNumberFormat="1" applyFont="1" applyFill="1" applyBorder="1" applyAlignment="1" applyProtection="1">
      <alignment vertical="center"/>
      <protection locked="0"/>
    </xf>
    <xf numFmtId="191" fontId="87" fillId="2" borderId="80" xfId="0" applyNumberFormat="1" applyFont="1" applyFill="1" applyBorder="1" applyAlignment="1" applyProtection="1">
      <alignment vertical="center"/>
      <protection locked="0"/>
    </xf>
    <xf numFmtId="0" fontId="109" fillId="0" borderId="0" xfId="10" applyFont="1"/>
    <xf numFmtId="0" fontId="111" fillId="0" borderId="0" xfId="10" applyFont="1"/>
    <xf numFmtId="0" fontId="110" fillId="0" borderId="0" xfId="0" applyFont="1"/>
    <xf numFmtId="0" fontId="6" fillId="0" borderId="99" xfId="15" applyBorder="1" applyAlignment="1" applyProtection="1"/>
    <xf numFmtId="0" fontId="110" fillId="0" borderId="0" xfId="0" applyFont="1" applyAlignment="1">
      <alignment horizontal="left" vertical="top" wrapText="1"/>
    </xf>
    <xf numFmtId="191" fontId="2" fillId="3" borderId="71" xfId="6" applyNumberFormat="1" applyFont="1" applyFill="1" applyBorder="1" applyAlignment="1" applyProtection="1">
      <alignment vertical="top" wrapText="1"/>
      <protection locked="0"/>
    </xf>
    <xf numFmtId="191" fontId="93" fillId="0" borderId="0" xfId="0" applyNumberFormat="1" applyFont="1" applyAlignment="1">
      <alignment horizontal="right"/>
    </xf>
    <xf numFmtId="14" fontId="110" fillId="0" borderId="0" xfId="0" applyNumberFormat="1" applyFont="1"/>
    <xf numFmtId="43" fontId="95" fillId="0" borderId="0" xfId="6" applyFont="1"/>
    <xf numFmtId="0" fontId="110" fillId="0" borderId="0" xfId="0" applyFont="1" applyAlignment="1">
      <alignment wrapText="1"/>
    </xf>
    <xf numFmtId="0" fontId="113" fillId="0" borderId="0" xfId="0" applyFont="1"/>
    <xf numFmtId="0" fontId="109" fillId="0" borderId="107" xfId="0" applyFont="1" applyBorder="1" applyAlignment="1">
      <alignment horizontal="center" vertical="center" wrapText="1"/>
    </xf>
    <xf numFmtId="0" fontId="109" fillId="0" borderId="10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110" xfId="0" applyFont="1" applyBorder="1" applyAlignment="1">
      <alignment horizontal="center" vertical="center" wrapText="1"/>
    </xf>
    <xf numFmtId="0" fontId="109" fillId="0" borderId="93" xfId="0" applyFont="1" applyBorder="1" applyAlignment="1">
      <alignment horizontal="center" vertical="center" wrapText="1"/>
    </xf>
    <xf numFmtId="49" fontId="109" fillId="0" borderId="20" xfId="0" applyNumberFormat="1" applyFont="1" applyBorder="1" applyAlignment="1">
      <alignment horizontal="left" wrapText="1" indent="1"/>
    </xf>
    <xf numFmtId="0" fontId="109" fillId="0" borderId="18" xfId="0" applyFont="1" applyBorder="1" applyAlignment="1">
      <alignment horizontal="left" wrapText="1" indent="1"/>
    </xf>
    <xf numFmtId="49" fontId="109" fillId="0" borderId="71" xfId="0" applyNumberFormat="1" applyFont="1" applyBorder="1" applyAlignment="1">
      <alignment horizontal="left" wrapText="1" indent="1"/>
    </xf>
    <xf numFmtId="0" fontId="109" fillId="0" borderId="15" xfId="0" applyFont="1" applyBorder="1" applyAlignment="1">
      <alignment horizontal="left" wrapText="1" indent="1"/>
    </xf>
    <xf numFmtId="49" fontId="109" fillId="0" borderId="15" xfId="0" applyNumberFormat="1" applyFont="1" applyBorder="1" applyAlignment="1">
      <alignment horizontal="left" wrapText="1" indent="3"/>
    </xf>
    <xf numFmtId="49" fontId="109" fillId="0" borderId="71" xfId="0" applyNumberFormat="1" applyFont="1" applyBorder="1" applyAlignment="1">
      <alignment horizontal="left" wrapText="1" indent="3"/>
    </xf>
    <xf numFmtId="49" fontId="109" fillId="0" borderId="15" xfId="0" applyNumberFormat="1" applyFont="1" applyBorder="1" applyAlignment="1">
      <alignment horizontal="left" wrapText="1" indent="2"/>
    </xf>
    <xf numFmtId="49" fontId="109" fillId="0" borderId="71" xfId="0" applyNumberFormat="1" applyFont="1" applyBorder="1" applyAlignment="1">
      <alignment horizontal="left" wrapText="1" indent="2"/>
    </xf>
    <xf numFmtId="49" fontId="109" fillId="0" borderId="71" xfId="0" applyNumberFormat="1" applyFont="1" applyBorder="1" applyAlignment="1">
      <alignment horizontal="left" vertical="top" wrapText="1" indent="2"/>
    </xf>
    <xf numFmtId="49" fontId="109" fillId="0" borderId="71" xfId="0" applyNumberFormat="1" applyFont="1" applyBorder="1" applyAlignment="1">
      <alignment horizontal="left" indent="1"/>
    </xf>
    <xf numFmtId="0" fontId="109" fillId="0" borderId="15" xfId="0" applyFont="1" applyBorder="1" applyAlignment="1">
      <alignment horizontal="left" indent="1"/>
    </xf>
    <xf numFmtId="49" fontId="109" fillId="0" borderId="15" xfId="0" applyNumberFormat="1" applyFont="1" applyBorder="1" applyAlignment="1">
      <alignment horizontal="left" indent="1"/>
    </xf>
    <xf numFmtId="49" fontId="109" fillId="0" borderId="15" xfId="0" applyNumberFormat="1" applyFont="1" applyBorder="1" applyAlignment="1">
      <alignment horizontal="left" indent="3"/>
    </xf>
    <xf numFmtId="49" fontId="109" fillId="0" borderId="71" xfId="0" applyNumberFormat="1" applyFont="1" applyBorder="1" applyAlignment="1">
      <alignment horizontal="left" indent="3"/>
    </xf>
    <xf numFmtId="0" fontId="109" fillId="0" borderId="15" xfId="0" applyFont="1" applyBorder="1" applyAlignment="1">
      <alignment horizontal="left" indent="2"/>
    </xf>
    <xf numFmtId="0" fontId="109" fillId="0" borderId="71" xfId="0" applyFont="1" applyBorder="1" applyAlignment="1">
      <alignment horizontal="left" indent="2"/>
    </xf>
    <xf numFmtId="0" fontId="109" fillId="0" borderId="71" xfId="0" applyFont="1" applyBorder="1" applyAlignment="1">
      <alignment horizontal="left" indent="1"/>
    </xf>
    <xf numFmtId="0" fontId="112" fillId="0" borderId="54" xfId="0" applyFont="1" applyBorder="1"/>
    <xf numFmtId="0" fontId="109" fillId="0" borderId="57" xfId="0" applyFont="1" applyBorder="1"/>
    <xf numFmtId="0" fontId="109" fillId="0" borderId="65" xfId="0" applyFont="1" applyBorder="1" applyAlignment="1">
      <alignment horizontal="center" vertical="center" wrapText="1"/>
    </xf>
    <xf numFmtId="0" fontId="109" fillId="0" borderId="71" xfId="0" applyFont="1" applyBorder="1" applyAlignment="1">
      <alignment horizontal="center" vertical="center" wrapText="1"/>
    </xf>
    <xf numFmtId="0" fontId="109" fillId="0" borderId="0" xfId="0" applyFont="1" applyAlignment="1">
      <alignment horizontal="left"/>
    </xf>
    <xf numFmtId="0" fontId="114" fillId="0" borderId="0" xfId="0" applyFont="1"/>
    <xf numFmtId="0" fontId="93" fillId="0" borderId="0" xfId="0" applyFont="1" applyAlignment="1">
      <alignment wrapText="1"/>
    </xf>
    <xf numFmtId="0" fontId="114" fillId="0" borderId="0" xfId="0" applyFont="1" applyAlignment="1">
      <alignment horizontal="center" vertical="center"/>
    </xf>
    <xf numFmtId="0" fontId="130" fillId="0" borderId="0" xfId="0" applyFont="1"/>
    <xf numFmtId="0" fontId="109" fillId="0" borderId="105" xfId="0" applyFont="1" applyBorder="1" applyAlignment="1">
      <alignment horizontal="left" vertical="center" wrapText="1" indent="1" readingOrder="1"/>
    </xf>
    <xf numFmtId="0" fontId="109" fillId="0" borderId="106" xfId="0" applyFont="1" applyBorder="1" applyAlignment="1">
      <alignment vertical="center" wrapText="1" readingOrder="1"/>
    </xf>
    <xf numFmtId="0" fontId="109" fillId="0" borderId="105" xfId="0" applyFont="1" applyBorder="1" applyAlignment="1">
      <alignment vertical="center" wrapText="1" readingOrder="1"/>
    </xf>
    <xf numFmtId="0" fontId="109" fillId="0" borderId="104" xfId="0" applyFont="1" applyBorder="1" applyAlignment="1">
      <alignment vertical="center" wrapText="1" readingOrder="1"/>
    </xf>
    <xf numFmtId="0" fontId="130" fillId="0" borderId="7" xfId="0" applyFont="1" applyBorder="1"/>
    <xf numFmtId="0" fontId="95" fillId="0" borderId="0" xfId="10" applyFont="1"/>
    <xf numFmtId="0" fontId="95" fillId="0" borderId="0" xfId="0" applyFont="1"/>
    <xf numFmtId="14" fontId="3" fillId="0" borderId="0" xfId="0" applyNumberFormat="1" applyFont="1"/>
    <xf numFmtId="0" fontId="132" fillId="0" borderId="0" xfId="10" applyFont="1"/>
    <xf numFmtId="0" fontId="133" fillId="0" borderId="0" xfId="0" applyFont="1"/>
    <xf numFmtId="0" fontId="134" fillId="79" borderId="13" xfId="0" applyFont="1" applyFill="1" applyBorder="1" applyAlignment="1">
      <alignment horizontal="center" vertical="center"/>
    </xf>
    <xf numFmtId="0" fontId="134" fillId="79" borderId="14" xfId="0" applyFont="1" applyFill="1" applyBorder="1" applyAlignment="1">
      <alignment horizontal="center" vertical="center"/>
    </xf>
    <xf numFmtId="0" fontId="134" fillId="80" borderId="107" xfId="0" applyFont="1" applyFill="1" applyBorder="1" applyAlignment="1">
      <alignment horizontal="left" vertical="center"/>
    </xf>
    <xf numFmtId="192" fontId="134" fillId="80" borderId="71" xfId="6" applyNumberFormat="1" applyFont="1" applyFill="1" applyBorder="1" applyAlignment="1">
      <alignment horizontal="left" vertical="center"/>
    </xf>
    <xf numFmtId="49" fontId="136" fillId="0" borderId="107" xfId="0" applyNumberFormat="1" applyFont="1" applyBorder="1" applyAlignment="1">
      <alignment horizontal="left" vertical="center"/>
    </xf>
    <xf numFmtId="192" fontId="136" fillId="0" borderId="71" xfId="6" applyNumberFormat="1" applyFont="1" applyFill="1" applyBorder="1" applyAlignment="1">
      <alignment horizontal="left" vertical="center"/>
    </xf>
    <xf numFmtId="0" fontId="136" fillId="0" borderId="107" xfId="0" applyFont="1" applyBorder="1" applyAlignment="1">
      <alignment horizontal="left" vertical="center"/>
    </xf>
    <xf numFmtId="0" fontId="134" fillId="0" borderId="107" xfId="0" applyFont="1" applyBorder="1" applyAlignment="1">
      <alignment horizontal="left" vertical="center"/>
    </xf>
    <xf numFmtId="10" fontId="95" fillId="0" borderId="71" xfId="0" applyNumberFormat="1" applyFont="1" applyBorder="1" applyAlignment="1">
      <alignment horizontal="right" vertical="center" wrapText="1"/>
    </xf>
    <xf numFmtId="0" fontId="138" fillId="81" borderId="19" xfId="0" applyFont="1" applyFill="1" applyBorder="1" applyAlignment="1">
      <alignment horizontal="left" vertical="center"/>
    </xf>
    <xf numFmtId="10" fontId="132" fillId="82" borderId="20"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3" borderId="107" xfId="0" applyFont="1" applyFill="1" applyBorder="1" applyAlignment="1">
      <alignment horizontal="center" vertical="center" wrapText="1"/>
    </xf>
    <xf numFmtId="0" fontId="4" fillId="82" borderId="107" xfId="0" applyFont="1" applyFill="1" applyBorder="1" applyAlignment="1">
      <alignment vertical="center" wrapText="1"/>
    </xf>
    <xf numFmtId="192" fontId="4" fillId="82" borderId="107" xfId="6" applyNumberFormat="1" applyFont="1" applyFill="1" applyBorder="1" applyAlignment="1">
      <alignment vertical="center"/>
    </xf>
    <xf numFmtId="192" fontId="4" fillId="82" borderId="71" xfId="6" applyNumberFormat="1" applyFont="1" applyFill="1" applyBorder="1" applyAlignment="1">
      <alignment vertical="center"/>
    </xf>
    <xf numFmtId="0" fontId="136" fillId="80" borderId="107" xfId="0" applyFont="1" applyFill="1" applyBorder="1" applyAlignment="1">
      <alignment horizontal="left" vertical="center" wrapText="1" indent="3"/>
    </xf>
    <xf numFmtId="192" fontId="4" fillId="35" borderId="107" xfId="6" applyNumberFormat="1" applyFont="1" applyFill="1" applyBorder="1" applyAlignment="1">
      <alignment vertical="center"/>
    </xf>
    <xf numFmtId="0" fontId="142" fillId="80" borderId="107" xfId="0" applyFont="1" applyFill="1" applyBorder="1" applyAlignment="1">
      <alignment horizontal="left" vertical="center" wrapText="1" indent="5"/>
    </xf>
    <xf numFmtId="0" fontId="143" fillId="79" borderId="107" xfId="0" applyFont="1" applyFill="1" applyBorder="1" applyAlignment="1">
      <alignment horizontal="left" vertical="center" wrapText="1" indent="1"/>
    </xf>
    <xf numFmtId="192" fontId="143" fillId="79" borderId="107" xfId="6" applyNumberFormat="1" applyFont="1" applyFill="1" applyBorder="1" applyAlignment="1">
      <alignment vertical="center"/>
    </xf>
    <xf numFmtId="192" fontId="143" fillId="81" borderId="71" xfId="6" applyNumberFormat="1" applyFont="1" applyFill="1" applyBorder="1" applyAlignment="1">
      <alignment vertical="center"/>
    </xf>
    <xf numFmtId="192" fontId="144" fillId="80" borderId="107" xfId="6" applyNumberFormat="1" applyFont="1" applyFill="1" applyBorder="1" applyAlignment="1">
      <alignment vertical="center"/>
    </xf>
    <xf numFmtId="192" fontId="144" fillId="81" borderId="71" xfId="6" applyNumberFormat="1" applyFont="1" applyFill="1" applyBorder="1" applyAlignment="1">
      <alignment vertical="center"/>
    </xf>
    <xf numFmtId="192" fontId="144" fillId="80" borderId="19" xfId="6" applyNumberFormat="1" applyFont="1" applyFill="1" applyBorder="1" applyAlignment="1">
      <alignment vertical="center"/>
    </xf>
    <xf numFmtId="192" fontId="144" fillId="81" borderId="20" xfId="6" applyNumberFormat="1" applyFont="1" applyFill="1" applyBorder="1" applyAlignment="1">
      <alignment vertical="center"/>
    </xf>
    <xf numFmtId="0" fontId="348" fillId="0" borderId="0" xfId="0" applyFont="1"/>
    <xf numFmtId="169" fontId="9" fillId="36" borderId="83" xfId="18" applyBorder="1"/>
    <xf numFmtId="0" fontId="93" fillId="0" borderId="167"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14" fontId="93" fillId="0" borderId="0" xfId="0" applyNumberFormat="1" applyFont="1"/>
    <xf numFmtId="0" fontId="93" fillId="0" borderId="99" xfId="0" applyFont="1" applyBorder="1" applyAlignment="1">
      <alignment horizontal="center" vertical="center" wrapText="1"/>
    </xf>
    <xf numFmtId="0" fontId="350" fillId="0" borderId="99" xfId="0" applyFont="1" applyBorder="1" applyAlignment="1">
      <alignment horizontal="center" vertical="center"/>
    </xf>
    <xf numFmtId="0" fontId="349" fillId="0" borderId="99" xfId="0" applyFont="1" applyBorder="1" applyAlignment="1">
      <alignment horizontal="center"/>
    </xf>
    <xf numFmtId="0" fontId="351" fillId="0" borderId="99" xfId="20951" applyFont="1" applyBorder="1" applyAlignment="1">
      <alignment horizontal="center" vertical="center" wrapText="1"/>
    </xf>
    <xf numFmtId="0" fontId="349" fillId="0" borderId="107" xfId="0" applyFont="1" applyBorder="1" applyAlignment="1">
      <alignment horizontal="center"/>
    </xf>
    <xf numFmtId="0" fontId="351" fillId="0" borderId="107" xfId="20951" applyFont="1" applyBorder="1" applyAlignment="1">
      <alignment horizontal="center" vertical="center" wrapText="1"/>
    </xf>
    <xf numFmtId="0" fontId="349" fillId="0" borderId="0" xfId="0" applyFont="1" applyAlignment="1">
      <alignment horizontal="center"/>
    </xf>
    <xf numFmtId="0" fontId="349" fillId="0" borderId="0" xfId="0" applyFont="1" applyAlignment="1">
      <alignment horizontal="left" vertical="center"/>
    </xf>
    <xf numFmtId="0" fontId="351" fillId="0" borderId="173" xfId="20951" applyFont="1" applyBorder="1" applyAlignment="1">
      <alignment horizontal="left" vertical="center" wrapText="1"/>
    </xf>
    <xf numFmtId="0" fontId="6" fillId="0" borderId="173" xfId="15" applyFill="1" applyBorder="1" applyAlignment="1" applyProtection="1"/>
    <xf numFmtId="49" fontId="84" fillId="0" borderId="173" xfId="0" applyNumberFormat="1" applyFont="1" applyBorder="1" applyAlignment="1">
      <alignment horizontal="right"/>
    </xf>
    <xf numFmtId="0" fontId="84" fillId="0" borderId="173" xfId="0" applyFont="1" applyBorder="1"/>
    <xf numFmtId="0" fontId="354" fillId="3" borderId="0" xfId="0" applyFont="1" applyFill="1" applyAlignment="1" applyProtection="1">
      <alignment vertical="center"/>
      <protection locked="0"/>
    </xf>
    <xf numFmtId="0" fontId="130" fillId="3" borderId="173" xfId="4" applyFont="1" applyFill="1" applyBorder="1" applyAlignment="1" applyProtection="1">
      <alignment vertical="center" wrapText="1"/>
      <protection locked="0"/>
    </xf>
    <xf numFmtId="0" fontId="130" fillId="0" borderId="173" xfId="0" applyFont="1" applyBorder="1" applyAlignment="1" applyProtection="1">
      <alignment horizontal="center" vertical="center" wrapText="1"/>
      <protection locked="0"/>
    </xf>
    <xf numFmtId="3" fontId="130" fillId="3" borderId="173" xfId="1" applyNumberFormat="1" applyFont="1" applyFill="1" applyBorder="1" applyAlignment="1" applyProtection="1">
      <alignment horizontal="center" vertical="center" wrapText="1"/>
      <protection locked="0"/>
    </xf>
    <xf numFmtId="9" fontId="130" fillId="3" borderId="173" xfId="13" applyNumberFormat="1" applyFont="1" applyFill="1" applyBorder="1" applyAlignment="1" applyProtection="1">
      <alignment horizontal="center" vertical="center" wrapText="1"/>
      <protection locked="0"/>
    </xf>
    <xf numFmtId="0" fontId="130" fillId="3" borderId="173" xfId="0" applyFont="1" applyFill="1" applyBorder="1" applyAlignment="1" applyProtection="1">
      <alignment horizontal="center" vertical="center" wrapText="1"/>
      <protection locked="0"/>
    </xf>
    <xf numFmtId="0" fontId="354" fillId="3" borderId="173" xfId="0" applyFont="1" applyFill="1" applyBorder="1" applyProtection="1">
      <protection locked="0"/>
    </xf>
    <xf numFmtId="3" fontId="130" fillId="150" borderId="173" xfId="4" applyNumberFormat="1" applyFont="1" applyFill="1" applyBorder="1"/>
    <xf numFmtId="0" fontId="355" fillId="3" borderId="173" xfId="0" applyFont="1" applyFill="1" applyBorder="1" applyAlignment="1" applyProtection="1">
      <alignment horizontal="right"/>
      <protection locked="0"/>
    </xf>
    <xf numFmtId="359" fontId="130" fillId="150" borderId="173" xfId="4" applyNumberFormat="1" applyFont="1" applyFill="1" applyBorder="1" applyProtection="1">
      <protection locked="0"/>
    </xf>
    <xf numFmtId="164" fontId="130" fillId="150" borderId="173" xfId="1" applyNumberFormat="1" applyFont="1" applyFill="1" applyBorder="1" applyAlignment="1" applyProtection="1"/>
    <xf numFmtId="0" fontId="130" fillId="3" borderId="173" xfId="0" applyFont="1" applyFill="1" applyBorder="1" applyAlignment="1" applyProtection="1">
      <alignment horizontal="left" vertical="center"/>
      <protection locked="0"/>
    </xf>
    <xf numFmtId="3" fontId="130" fillId="3" borderId="173" xfId="4" applyNumberFormat="1" applyFont="1" applyFill="1" applyBorder="1" applyProtection="1">
      <protection locked="0"/>
    </xf>
    <xf numFmtId="0" fontId="130" fillId="3" borderId="173" xfId="4" applyFont="1" applyFill="1" applyBorder="1" applyProtection="1">
      <protection locked="0"/>
    </xf>
    <xf numFmtId="0" fontId="356" fillId="3" borderId="173" xfId="0" applyFont="1" applyFill="1" applyBorder="1" applyAlignment="1" applyProtection="1">
      <alignment horizontal="right"/>
      <protection locked="0"/>
    </xf>
    <xf numFmtId="0" fontId="130" fillId="0" borderId="173" xfId="0" applyFont="1" applyBorder="1" applyAlignment="1" applyProtection="1">
      <alignment horizontal="left" vertical="center"/>
      <protection locked="0"/>
    </xf>
    <xf numFmtId="0" fontId="354" fillId="3" borderId="173" xfId="14" applyFont="1" applyFill="1" applyBorder="1" applyProtection="1">
      <protection locked="0"/>
    </xf>
    <xf numFmtId="3" fontId="354" fillId="75" borderId="173" xfId="14" applyNumberFormat="1" applyFont="1" applyFill="1" applyBorder="1"/>
    <xf numFmtId="0" fontId="359" fillId="0" borderId="0" xfId="0" applyFont="1" applyAlignment="1" applyProtection="1">
      <alignment vertical="center"/>
      <protection locked="0"/>
    </xf>
    <xf numFmtId="0" fontId="130" fillId="0" borderId="173" xfId="0" applyFont="1" applyBorder="1" applyAlignment="1" applyProtection="1">
      <alignment horizontal="center" vertical="top" wrapText="1"/>
      <protection locked="0"/>
    </xf>
    <xf numFmtId="0" fontId="354" fillId="3" borderId="173" xfId="0" applyFont="1" applyFill="1" applyBorder="1" applyAlignment="1" applyProtection="1">
      <alignment wrapText="1"/>
      <protection locked="0"/>
    </xf>
    <xf numFmtId="3" fontId="130" fillId="0" borderId="173" xfId="4" applyNumberFormat="1" applyFont="1" applyBorder="1"/>
    <xf numFmtId="0" fontId="119" fillId="75" borderId="87" xfId="20949" applyFont="1" applyFill="1" applyBorder="1">
      <alignment vertical="center"/>
    </xf>
    <xf numFmtId="0" fontId="119" fillId="75" borderId="88" xfId="20949" applyFont="1" applyFill="1" applyBorder="1">
      <alignment vertical="center"/>
    </xf>
    <xf numFmtId="0" fontId="119" fillId="75" borderId="85" xfId="20949" applyFont="1" applyFill="1" applyBorder="1">
      <alignment vertical="center"/>
    </xf>
    <xf numFmtId="0" fontId="119" fillId="76" borderId="88" xfId="20949" applyFont="1" applyFill="1" applyBorder="1">
      <alignment vertical="center"/>
    </xf>
    <xf numFmtId="0" fontId="119" fillId="3" borderId="88" xfId="20949" applyFont="1" applyFill="1" applyBorder="1">
      <alignment vertical="center"/>
    </xf>
    <xf numFmtId="0" fontId="93" fillId="69" borderId="84" xfId="20949" applyFont="1" applyFill="1" applyBorder="1" applyAlignment="1">
      <alignment horizontal="center" vertical="center"/>
    </xf>
    <xf numFmtId="0" fontId="93" fillId="69" borderId="85" xfId="20949" applyFont="1" applyFill="1" applyBorder="1" applyAlignment="1">
      <alignment horizontal="left" vertical="center" wrapText="1"/>
    </xf>
    <xf numFmtId="0" fontId="119" fillId="76" borderId="86" xfId="20949" applyFont="1" applyFill="1" applyBorder="1" applyAlignment="1">
      <alignment horizontal="center" vertical="center"/>
    </xf>
    <xf numFmtId="0" fontId="119" fillId="76" borderId="88" xfId="20949" applyFont="1" applyFill="1" applyBorder="1" applyAlignment="1">
      <alignment vertical="top" wrapText="1"/>
    </xf>
    <xf numFmtId="0" fontId="93" fillId="69" borderId="88" xfId="20949" applyFont="1" applyFill="1" applyBorder="1" applyAlignment="1">
      <alignment vertical="center" wrapText="1"/>
    </xf>
    <xf numFmtId="0" fontId="93" fillId="69" borderId="85" xfId="20949" applyFont="1" applyFill="1" applyBorder="1" applyAlignment="1">
      <alignment horizontal="left" vertical="center"/>
    </xf>
    <xf numFmtId="0" fontId="93" fillId="3" borderId="84" xfId="20949" applyFont="1" applyFill="1" applyBorder="1" applyAlignment="1">
      <alignment horizontal="center" vertical="center"/>
    </xf>
    <xf numFmtId="0" fontId="93" fillId="69" borderId="86" xfId="20949" applyFont="1" applyFill="1" applyBorder="1" applyAlignment="1">
      <alignment horizontal="center" vertical="center"/>
    </xf>
    <xf numFmtId="0" fontId="349" fillId="0" borderId="0" xfId="0" applyFont="1" applyAlignment="1">
      <alignment wrapText="1"/>
    </xf>
    <xf numFmtId="0" fontId="105" fillId="69" borderId="180" xfId="20949" applyFont="1" applyFill="1" applyBorder="1" applyAlignment="1" applyProtection="1">
      <alignment horizontal="center" vertical="center"/>
      <protection locked="0"/>
    </xf>
    <xf numFmtId="0" fontId="106" fillId="76" borderId="173" xfId="20949" applyFont="1" applyFill="1" applyBorder="1" applyAlignment="1" applyProtection="1">
      <alignment horizontal="center" vertical="center"/>
      <protection locked="0"/>
    </xf>
    <xf numFmtId="0" fontId="361" fillId="0" borderId="0" xfId="0" applyFont="1" applyAlignment="1">
      <alignment horizontal="justify"/>
    </xf>
    <xf numFmtId="165" fontId="2" fillId="2" borderId="3" xfId="20948" applyNumberFormat="1" applyFont="1" applyFill="1" applyBorder="1" applyAlignment="1" applyProtection="1">
      <alignment vertical="center"/>
      <protection locked="0"/>
    </xf>
    <xf numFmtId="165" fontId="87" fillId="2" borderId="3" xfId="20948" applyNumberFormat="1" applyFont="1" applyFill="1" applyBorder="1" applyAlignment="1" applyProtection="1">
      <alignment vertical="center"/>
      <protection locked="0"/>
    </xf>
    <xf numFmtId="165" fontId="87" fillId="2" borderId="16" xfId="20948" applyNumberFormat="1" applyFont="1" applyFill="1" applyBorder="1" applyAlignment="1" applyProtection="1">
      <alignment vertical="center"/>
      <protection locked="0"/>
    </xf>
    <xf numFmtId="191" fontId="93" fillId="2" borderId="173" xfId="0" applyNumberFormat="1" applyFont="1" applyFill="1" applyBorder="1" applyAlignment="1" applyProtection="1">
      <alignment vertical="center"/>
      <protection locked="0"/>
    </xf>
    <xf numFmtId="191" fontId="93" fillId="2" borderId="71" xfId="0" applyNumberFormat="1" applyFont="1" applyFill="1" applyBorder="1" applyAlignment="1" applyProtection="1">
      <alignment vertical="center"/>
      <protection locked="0"/>
    </xf>
    <xf numFmtId="191" fontId="362" fillId="2" borderId="173" xfId="0" applyNumberFormat="1" applyFont="1" applyFill="1" applyBorder="1" applyAlignment="1" applyProtection="1">
      <alignment vertical="center"/>
      <protection locked="0"/>
    </xf>
    <xf numFmtId="191" fontId="362" fillId="2" borderId="71" xfId="0" applyNumberFormat="1" applyFont="1" applyFill="1" applyBorder="1" applyAlignment="1" applyProtection="1">
      <alignment vertical="center"/>
      <protection locked="0"/>
    </xf>
    <xf numFmtId="165" fontId="93" fillId="2" borderId="173" xfId="20948" applyNumberFormat="1" applyFont="1" applyFill="1" applyBorder="1" applyAlignment="1" applyProtection="1">
      <alignment vertical="center"/>
      <protection locked="0"/>
    </xf>
    <xf numFmtId="165" fontId="93" fillId="2" borderId="71" xfId="20948" applyNumberFormat="1" applyFont="1" applyFill="1" applyBorder="1" applyAlignment="1" applyProtection="1">
      <alignment vertical="center"/>
      <protection locked="0"/>
    </xf>
    <xf numFmtId="191" fontId="93" fillId="2" borderId="180" xfId="0" applyNumberFormat="1" applyFont="1" applyFill="1" applyBorder="1" applyAlignment="1" applyProtection="1">
      <alignment vertical="center"/>
      <protection locked="0"/>
    </xf>
    <xf numFmtId="164" fontId="362" fillId="2" borderId="180" xfId="6" applyNumberFormat="1" applyFont="1" applyFill="1" applyBorder="1" applyAlignment="1" applyProtection="1">
      <alignment vertical="center"/>
      <protection locked="0"/>
    </xf>
    <xf numFmtId="164" fontId="362" fillId="2" borderId="80" xfId="6" applyNumberFormat="1" applyFont="1" applyFill="1" applyBorder="1" applyAlignment="1" applyProtection="1">
      <alignment vertical="center"/>
      <protection locked="0"/>
    </xf>
    <xf numFmtId="165" fontId="93" fillId="2" borderId="186" xfId="20948" applyNumberFormat="1" applyFont="1" applyFill="1" applyBorder="1" applyAlignment="1" applyProtection="1">
      <alignment vertical="center"/>
      <protection locked="0"/>
    </xf>
    <xf numFmtId="165" fontId="362" fillId="2" borderId="186" xfId="20948" applyNumberFormat="1" applyFont="1" applyFill="1" applyBorder="1" applyAlignment="1" applyProtection="1">
      <alignment vertical="center"/>
      <protection locked="0"/>
    </xf>
    <xf numFmtId="165" fontId="362" fillId="2" borderId="187" xfId="20948" applyNumberFormat="1" applyFont="1" applyFill="1" applyBorder="1" applyAlignment="1" applyProtection="1">
      <alignment vertical="center"/>
      <protection locked="0"/>
    </xf>
    <xf numFmtId="165" fontId="84" fillId="0" borderId="16" xfId="20948" applyNumberFormat="1" applyFont="1" applyBorder="1" applyAlignment="1" applyProtection="1">
      <alignment vertical="center" wrapText="1"/>
      <protection locked="0"/>
    </xf>
    <xf numFmtId="164" fontId="0" fillId="0" borderId="188" xfId="6" applyNumberFormat="1" applyFont="1" applyBorder="1"/>
    <xf numFmtId="164" fontId="0" fillId="0" borderId="173" xfId="6" applyNumberFormat="1" applyFont="1" applyBorder="1"/>
    <xf numFmtId="164" fontId="0" fillId="0" borderId="173" xfId="6" applyNumberFormat="1" applyFont="1" applyBorder="1" applyAlignment="1">
      <alignment vertical="center"/>
    </xf>
    <xf numFmtId="164" fontId="349" fillId="35" borderId="188" xfId="6" applyNumberFormat="1" applyFont="1" applyFill="1" applyBorder="1"/>
    <xf numFmtId="164" fontId="349" fillId="35" borderId="99" xfId="6" applyNumberFormat="1" applyFont="1" applyFill="1" applyBorder="1"/>
    <xf numFmtId="164" fontId="349" fillId="35" borderId="99" xfId="6" applyNumberFormat="1" applyFont="1" applyFill="1" applyBorder="1" applyAlignment="1">
      <alignment vertical="center"/>
    </xf>
    <xf numFmtId="164" fontId="0" fillId="35" borderId="173" xfId="6" applyNumberFormat="1" applyFont="1" applyFill="1" applyBorder="1"/>
    <xf numFmtId="164" fontId="0" fillId="35" borderId="71" xfId="6" applyNumberFormat="1" applyFont="1" applyFill="1" applyBorder="1"/>
    <xf numFmtId="164" fontId="0" fillId="0" borderId="186" xfId="6" applyNumberFormat="1" applyFont="1" applyBorder="1"/>
    <xf numFmtId="164" fontId="0" fillId="35" borderId="186" xfId="6" applyNumberFormat="1" applyFont="1" applyFill="1" applyBorder="1"/>
    <xf numFmtId="164" fontId="0" fillId="35" borderId="187" xfId="6" applyNumberFormat="1" applyFont="1" applyFill="1" applyBorder="1"/>
    <xf numFmtId="164" fontId="0" fillId="0" borderId="173" xfId="6" applyNumberFormat="1" applyFont="1" applyFill="1" applyBorder="1"/>
    <xf numFmtId="164" fontId="0" fillId="0" borderId="173" xfId="6" applyNumberFormat="1" applyFont="1" applyBorder="1" applyProtection="1"/>
    <xf numFmtId="164" fontId="2" fillId="35" borderId="71" xfId="6" applyNumberFormat="1" applyFont="1" applyFill="1" applyBorder="1" applyAlignment="1">
      <alignment horizontal="right"/>
    </xf>
    <xf numFmtId="164" fontId="93" fillId="0" borderId="173" xfId="6" applyNumberFormat="1" applyFont="1" applyBorder="1" applyAlignment="1">
      <alignment horizontal="right"/>
    </xf>
    <xf numFmtId="164" fontId="93" fillId="35" borderId="173" xfId="6" applyNumberFormat="1" applyFont="1" applyFill="1" applyBorder="1" applyAlignment="1">
      <alignment horizontal="right"/>
    </xf>
    <xf numFmtId="164" fontId="2" fillId="0" borderId="186" xfId="6" applyNumberFormat="1" applyFont="1" applyBorder="1" applyAlignment="1">
      <alignment horizontal="right"/>
    </xf>
    <xf numFmtId="164" fontId="2" fillId="35" borderId="186" xfId="6" applyNumberFormat="1" applyFont="1" applyFill="1" applyBorder="1" applyAlignment="1">
      <alignment horizontal="right"/>
    </xf>
    <xf numFmtId="164" fontId="2" fillId="35" borderId="187" xfId="6" applyNumberFormat="1" applyFont="1" applyFill="1" applyBorder="1" applyAlignment="1">
      <alignment horizontal="right"/>
    </xf>
    <xf numFmtId="164" fontId="84" fillId="35" borderId="14" xfId="6" applyNumberFormat="1" applyFont="1" applyFill="1" applyBorder="1" applyAlignment="1">
      <alignment horizontal="center" vertical="center"/>
    </xf>
    <xf numFmtId="164" fontId="84" fillId="0" borderId="16" xfId="6" applyNumberFormat="1" applyFont="1" applyBorder="1"/>
    <xf numFmtId="164" fontId="84" fillId="0" borderId="16" xfId="6" applyNumberFormat="1" applyFont="1" applyBorder="1" applyAlignment="1">
      <alignment wrapText="1"/>
    </xf>
    <xf numFmtId="164" fontId="84" fillId="35" borderId="16" xfId="6" applyNumberFormat="1" applyFont="1" applyFill="1" applyBorder="1" applyAlignment="1">
      <alignment horizontal="center" vertical="center" wrapText="1"/>
    </xf>
    <xf numFmtId="164" fontId="84" fillId="35" borderId="20" xfId="6" applyNumberFormat="1" applyFont="1" applyFill="1" applyBorder="1" applyAlignment="1">
      <alignment horizontal="center" vertical="center" wrapText="1"/>
    </xf>
    <xf numFmtId="191" fontId="0" fillId="0" borderId="71" xfId="0" applyNumberFormat="1" applyBorder="1" applyAlignment="1">
      <alignment wrapText="1"/>
    </xf>
    <xf numFmtId="164" fontId="350" fillId="0" borderId="173" xfId="6" applyNumberFormat="1" applyFont="1" applyBorder="1" applyAlignment="1">
      <alignment horizontal="center" vertical="center"/>
    </xf>
    <xf numFmtId="164" fontId="349" fillId="0" borderId="173" xfId="6" applyNumberFormat="1" applyFont="1" applyBorder="1" applyAlignment="1">
      <alignment horizontal="center" vertical="center"/>
    </xf>
    <xf numFmtId="164" fontId="350" fillId="0" borderId="173" xfId="6" applyNumberFormat="1" applyFont="1" applyBorder="1" applyAlignment="1">
      <alignment horizontal="center"/>
    </xf>
    <xf numFmtId="164" fontId="349" fillId="0" borderId="173" xfId="6" applyNumberFormat="1" applyFont="1" applyBorder="1" applyAlignment="1">
      <alignment horizontal="center"/>
    </xf>
    <xf numFmtId="164" fontId="349" fillId="0" borderId="173" xfId="6" applyNumberFormat="1" applyFont="1" applyBorder="1"/>
    <xf numFmtId="0" fontId="349" fillId="0" borderId="71" xfId="0" applyFont="1" applyBorder="1"/>
    <xf numFmtId="164" fontId="350" fillId="0" borderId="186" xfId="6" applyNumberFormat="1" applyFont="1" applyBorder="1" applyAlignment="1">
      <alignment horizontal="center" vertical="center"/>
    </xf>
    <xf numFmtId="0" fontId="349" fillId="0" borderId="187" xfId="0" applyFont="1" applyBorder="1"/>
    <xf numFmtId="0" fontId="0" fillId="0" borderId="173" xfId="0" applyBorder="1" applyAlignment="1">
      <alignment horizontal="center"/>
    </xf>
    <xf numFmtId="0" fontId="121" fillId="3" borderId="173" xfId="20951" applyFont="1" applyFill="1" applyBorder="1" applyAlignment="1">
      <alignment horizontal="left" vertical="center" wrapText="1"/>
    </xf>
    <xf numFmtId="167" fontId="349" fillId="0" borderId="71" xfId="0" applyNumberFormat="1" applyFont="1" applyBorder="1" applyAlignment="1">
      <alignment horizontal="center"/>
    </xf>
    <xf numFmtId="0" fontId="122" fillId="0" borderId="173" xfId="20951" applyFont="1" applyBorder="1" applyAlignment="1">
      <alignment horizontal="left" vertical="center" wrapText="1" indent="1"/>
    </xf>
    <xf numFmtId="0" fontId="123" fillId="3" borderId="173" xfId="0" applyFont="1" applyFill="1" applyBorder="1" applyAlignment="1">
      <alignment horizontal="left" vertical="center" wrapText="1"/>
    </xf>
    <xf numFmtId="0" fontId="122" fillId="3" borderId="173" xfId="20951" applyFont="1" applyFill="1" applyBorder="1" applyAlignment="1">
      <alignment horizontal="left" vertical="center" wrapText="1" indent="1"/>
    </xf>
    <xf numFmtId="164" fontId="131" fillId="0" borderId="173" xfId="6" applyNumberFormat="1" applyFont="1" applyBorder="1" applyAlignment="1">
      <alignment horizontal="center" vertical="center"/>
    </xf>
    <xf numFmtId="167" fontId="131" fillId="0" borderId="71" xfId="0" applyNumberFormat="1" applyFont="1" applyBorder="1" applyAlignment="1">
      <alignment horizontal="center"/>
    </xf>
    <xf numFmtId="0" fontId="121" fillId="0" borderId="173" xfId="0" applyFont="1" applyBorder="1" applyAlignment="1">
      <alignment horizontal="left" vertical="center" wrapText="1"/>
    </xf>
    <xf numFmtId="164" fontId="363" fillId="0" borderId="173" xfId="6" applyNumberFormat="1" applyFont="1" applyBorder="1" applyAlignment="1">
      <alignment horizontal="center" vertical="center"/>
    </xf>
    <xf numFmtId="0" fontId="123" fillId="0" borderId="173" xfId="0" applyFont="1" applyBorder="1" applyAlignment="1">
      <alignment horizontal="left" vertical="center" wrapText="1"/>
    </xf>
    <xf numFmtId="0" fontId="123" fillId="0" borderId="173" xfId="0" applyFont="1" applyBorder="1" applyAlignment="1">
      <alignment vertical="center" wrapText="1"/>
    </xf>
    <xf numFmtId="0" fontId="124" fillId="0" borderId="173" xfId="0" applyFont="1" applyBorder="1" applyAlignment="1">
      <alignment horizontal="left" vertical="center" wrapText="1" indent="1"/>
    </xf>
    <xf numFmtId="0" fontId="124" fillId="3" borderId="173" xfId="0" applyFont="1" applyFill="1" applyBorder="1" applyAlignment="1">
      <alignment horizontal="left" vertical="center" wrapText="1" indent="1"/>
    </xf>
    <xf numFmtId="0" fontId="124" fillId="0" borderId="173" xfId="20951" applyFont="1" applyBorder="1" applyAlignment="1">
      <alignment horizontal="left" vertical="center" wrapText="1" indent="1"/>
    </xf>
    <xf numFmtId="0" fontId="125" fillId="0" borderId="173" xfId="20951" applyFont="1" applyBorder="1" applyAlignment="1">
      <alignment horizontal="center" vertical="center" wrapText="1"/>
    </xf>
    <xf numFmtId="0" fontId="122" fillId="3" borderId="173" xfId="0" applyFont="1" applyFill="1" applyBorder="1" applyAlignment="1">
      <alignment horizontal="left" vertical="center" wrapText="1" indent="1"/>
    </xf>
    <xf numFmtId="0" fontId="122" fillId="0" borderId="173" xfId="0" applyFont="1" applyBorder="1" applyAlignment="1">
      <alignment horizontal="left" vertical="center" wrapText="1" indent="1"/>
    </xf>
    <xf numFmtId="0" fontId="123" fillId="0" borderId="173" xfId="20951" applyFont="1" applyBorder="1" applyAlignment="1">
      <alignment horizontal="left" vertical="center" wrapText="1"/>
    </xf>
    <xf numFmtId="0" fontId="123" fillId="3" borderId="173" xfId="20951" applyFont="1" applyFill="1" applyBorder="1" applyAlignment="1">
      <alignment horizontal="left" vertical="center" wrapText="1"/>
    </xf>
    <xf numFmtId="0" fontId="126" fillId="0" borderId="173" xfId="0" applyFont="1" applyBorder="1" applyAlignment="1">
      <alignment horizontal="justify"/>
    </xf>
    <xf numFmtId="0" fontId="0" fillId="0" borderId="186" xfId="0" applyBorder="1" applyAlignment="1">
      <alignment horizontal="center"/>
    </xf>
    <xf numFmtId="0" fontId="123" fillId="0" borderId="186" xfId="0" applyFont="1" applyBorder="1" applyAlignment="1">
      <alignment horizontal="left" vertical="center" wrapText="1"/>
    </xf>
    <xf numFmtId="0" fontId="0" fillId="0" borderId="180" xfId="0" applyBorder="1" applyAlignment="1">
      <alignment horizontal="center"/>
    </xf>
    <xf numFmtId="0" fontId="123" fillId="0" borderId="180" xfId="0" applyFont="1" applyBorder="1" applyAlignment="1">
      <alignment horizontal="left" vertical="center" wrapText="1"/>
    </xf>
    <xf numFmtId="164" fontId="350" fillId="0" borderId="180" xfId="6" applyNumberFormat="1" applyFont="1" applyBorder="1" applyAlignment="1">
      <alignment horizontal="center" vertical="center"/>
    </xf>
    <xf numFmtId="0" fontId="0" fillId="0" borderId="135" xfId="0" applyBorder="1" applyAlignment="1">
      <alignment horizontal="center"/>
    </xf>
    <xf numFmtId="0" fontId="125" fillId="0" borderId="96" xfId="20951" applyFont="1" applyBorder="1" applyAlignment="1">
      <alignment horizontal="center" vertical="center" wrapText="1"/>
    </xf>
    <xf numFmtId="164" fontId="131" fillId="0" borderId="96" xfId="6" applyNumberFormat="1" applyFont="1" applyBorder="1" applyAlignment="1">
      <alignment vertical="center"/>
    </xf>
    <xf numFmtId="164" fontId="9" fillId="36" borderId="0" xfId="6" applyNumberFormat="1" applyFont="1" applyFill="1"/>
    <xf numFmtId="164" fontId="3" fillId="0" borderId="75" xfId="6" applyNumberFormat="1" applyFont="1" applyBorder="1" applyAlignment="1">
      <alignment vertical="center"/>
    </xf>
    <xf numFmtId="164" fontId="3" fillId="0" borderId="54" xfId="6" applyNumberFormat="1" applyFont="1" applyBorder="1" applyAlignment="1">
      <alignment vertical="center"/>
    </xf>
    <xf numFmtId="164" fontId="3" fillId="3" borderId="73" xfId="6" applyNumberFormat="1" applyFont="1" applyFill="1" applyBorder="1" applyAlignment="1">
      <alignment vertical="center"/>
    </xf>
    <xf numFmtId="164" fontId="3" fillId="3" borderId="74" xfId="6" applyNumberFormat="1" applyFont="1" applyFill="1" applyBorder="1" applyAlignment="1">
      <alignment vertical="center"/>
    </xf>
    <xf numFmtId="164" fontId="3" fillId="0" borderId="70" xfId="6" applyNumberFormat="1" applyFont="1" applyBorder="1" applyAlignment="1">
      <alignment vertical="center"/>
    </xf>
    <xf numFmtId="164" fontId="3" fillId="0" borderId="76" xfId="6" applyNumberFormat="1" applyFont="1" applyBorder="1" applyAlignment="1">
      <alignment vertical="center"/>
    </xf>
    <xf numFmtId="164" fontId="3" fillId="0" borderId="71" xfId="6" applyNumberFormat="1" applyFont="1" applyBorder="1" applyAlignment="1">
      <alignment vertical="center"/>
    </xf>
    <xf numFmtId="164" fontId="3" fillId="0" borderId="19" xfId="6" applyNumberFormat="1" applyFont="1" applyBorder="1" applyAlignment="1">
      <alignment vertical="center"/>
    </xf>
    <xf numFmtId="164" fontId="3" fillId="0" borderId="21" xfId="6" applyNumberFormat="1" applyFont="1" applyBorder="1" applyAlignment="1">
      <alignment vertical="center"/>
    </xf>
    <xf numFmtId="164" fontId="3" fillId="0" borderId="20" xfId="6" applyNumberFormat="1" applyFont="1" applyBorder="1" applyAlignment="1">
      <alignment vertical="center"/>
    </xf>
    <xf numFmtId="9" fontId="3" fillId="0" borderId="191" xfId="20948" applyFont="1" applyBorder="1" applyAlignment="1">
      <alignment vertical="center"/>
    </xf>
    <xf numFmtId="9" fontId="3" fillId="0" borderId="192" xfId="20948" applyFont="1" applyBorder="1" applyAlignment="1">
      <alignment vertical="center"/>
    </xf>
    <xf numFmtId="164" fontId="3" fillId="0" borderId="189" xfId="6" applyNumberFormat="1" applyFont="1" applyBorder="1" applyAlignment="1">
      <alignment vertical="center"/>
    </xf>
    <xf numFmtId="164" fontId="3" fillId="0" borderId="190" xfId="6" applyNumberFormat="1" applyFont="1" applyBorder="1" applyAlignment="1">
      <alignment vertical="center"/>
    </xf>
    <xf numFmtId="164" fontId="3" fillId="0" borderId="170" xfId="6" applyNumberFormat="1" applyFont="1" applyBorder="1" applyAlignment="1">
      <alignment vertical="center"/>
    </xf>
    <xf numFmtId="164" fontId="3" fillId="0" borderId="80" xfId="6" applyNumberFormat="1" applyFont="1" applyBorder="1" applyAlignment="1">
      <alignment vertical="center"/>
    </xf>
    <xf numFmtId="164" fontId="104" fillId="0" borderId="173" xfId="946" applyNumberFormat="1" applyFont="1" applyFill="1" applyBorder="1" applyAlignment="1" applyProtection="1">
      <alignment horizontal="right" vertical="center"/>
      <protection locked="0"/>
    </xf>
    <xf numFmtId="164" fontId="104" fillId="76" borderId="173" xfId="946" applyNumberFormat="1" applyFont="1" applyFill="1" applyBorder="1" applyAlignment="1" applyProtection="1">
      <alignment horizontal="right" vertical="center"/>
    </xf>
    <xf numFmtId="164" fontId="45" fillId="75" borderId="174" xfId="946" applyNumberFormat="1" applyFont="1" applyFill="1" applyBorder="1" applyAlignment="1" applyProtection="1">
      <alignment horizontal="right" vertical="center"/>
      <protection locked="0"/>
    </xf>
    <xf numFmtId="164" fontId="103" fillId="75" borderId="174" xfId="946" applyNumberFormat="1" applyFont="1" applyFill="1" applyBorder="1" applyAlignment="1" applyProtection="1">
      <alignment horizontal="right" vertical="center"/>
      <protection locked="0"/>
    </xf>
    <xf numFmtId="10" fontId="104" fillId="76" borderId="173" xfId="20948" applyNumberFormat="1" applyFont="1" applyFill="1" applyBorder="1" applyAlignment="1" applyProtection="1">
      <alignment horizontal="right" vertical="center"/>
    </xf>
    <xf numFmtId="164" fontId="104" fillId="3" borderId="173" xfId="946" applyNumberFormat="1" applyFont="1" applyFill="1" applyBorder="1" applyAlignment="1" applyProtection="1">
      <alignment horizontal="right" vertical="center"/>
      <protection locked="0"/>
    </xf>
    <xf numFmtId="164" fontId="3" fillId="0" borderId="173" xfId="6" applyNumberFormat="1" applyFont="1" applyBorder="1"/>
    <xf numFmtId="169" fontId="9" fillId="36" borderId="173" xfId="18" applyBorder="1"/>
    <xf numFmtId="164" fontId="3" fillId="0" borderId="173" xfId="6" applyNumberFormat="1" applyFont="1" applyBorder="1" applyAlignment="1">
      <alignment vertical="center"/>
    </xf>
    <xf numFmtId="164" fontId="3" fillId="0" borderId="173" xfId="6" applyNumberFormat="1" applyFont="1" applyFill="1" applyBorder="1"/>
    <xf numFmtId="164" fontId="3" fillId="0" borderId="173" xfId="6" applyNumberFormat="1" applyFont="1" applyFill="1" applyBorder="1" applyAlignment="1">
      <alignment vertical="center"/>
    </xf>
    <xf numFmtId="169" fontId="9" fillId="36" borderId="193" xfId="18" applyBorder="1"/>
    <xf numFmtId="169" fontId="9" fillId="36" borderId="194" xfId="18" applyBorder="1"/>
    <xf numFmtId="169" fontId="9" fillId="36" borderId="195" xfId="18" applyBorder="1"/>
    <xf numFmtId="10" fontId="4" fillId="0" borderId="187" xfId="20948" applyNumberFormat="1" applyFont="1" applyBorder="1"/>
    <xf numFmtId="164" fontId="110" fillId="0" borderId="173" xfId="6" applyNumberFormat="1" applyFont="1" applyBorder="1"/>
    <xf numFmtId="164" fontId="109" fillId="0" borderId="173" xfId="6" applyNumberFormat="1" applyFont="1" applyBorder="1"/>
    <xf numFmtId="164" fontId="109" fillId="35" borderId="71" xfId="6" applyNumberFormat="1" applyFont="1" applyFill="1" applyBorder="1"/>
    <xf numFmtId="164" fontId="112" fillId="0" borderId="173" xfId="6" applyNumberFormat="1" applyFont="1" applyBorder="1"/>
    <xf numFmtId="164" fontId="109" fillId="0" borderId="186" xfId="6" applyNumberFormat="1" applyFont="1" applyBorder="1"/>
    <xf numFmtId="164" fontId="109" fillId="35" borderId="187" xfId="6" applyNumberFormat="1" applyFont="1" applyFill="1" applyBorder="1"/>
    <xf numFmtId="164" fontId="113" fillId="0" borderId="186" xfId="6" applyNumberFormat="1" applyFont="1" applyBorder="1"/>
    <xf numFmtId="164" fontId="110" fillId="0" borderId="71" xfId="6" applyNumberFormat="1" applyFont="1" applyBorder="1"/>
    <xf numFmtId="164" fontId="113" fillId="0" borderId="187" xfId="6" applyNumberFormat="1" applyFont="1" applyBorder="1"/>
    <xf numFmtId="164" fontId="109" fillId="0" borderId="173" xfId="6" applyNumberFormat="1" applyFont="1" applyBorder="1" applyAlignment="1">
      <alignment horizontal="left" indent="1"/>
    </xf>
    <xf numFmtId="164" fontId="112" fillId="150" borderId="173" xfId="6" applyNumberFormat="1" applyFont="1" applyFill="1" applyBorder="1"/>
    <xf numFmtId="164" fontId="112" fillId="0" borderId="57" xfId="6" applyNumberFormat="1" applyFont="1" applyBorder="1"/>
    <xf numFmtId="164" fontId="112" fillId="0" borderId="71" xfId="6" applyNumberFormat="1" applyFont="1" applyBorder="1"/>
    <xf numFmtId="164" fontId="109" fillId="0" borderId="196" xfId="6" applyNumberFormat="1" applyFont="1" applyBorder="1" applyAlignment="1">
      <alignment horizontal="left" indent="1"/>
    </xf>
    <xf numFmtId="164" fontId="109" fillId="0" borderId="71" xfId="6" applyNumberFormat="1" applyFont="1" applyBorder="1"/>
    <xf numFmtId="164" fontId="109" fillId="0" borderId="196" xfId="6" applyNumberFormat="1" applyFont="1" applyBorder="1" applyAlignment="1">
      <alignment horizontal="left" indent="2"/>
    </xf>
    <xf numFmtId="164" fontId="109" fillId="0" borderId="196" xfId="6" applyNumberFormat="1" applyFont="1" applyBorder="1" applyAlignment="1">
      <alignment horizontal="left" indent="3"/>
    </xf>
    <xf numFmtId="164" fontId="109" fillId="78" borderId="196" xfId="6" applyNumberFormat="1" applyFont="1" applyFill="1" applyBorder="1"/>
    <xf numFmtId="164" fontId="109" fillId="78" borderId="173" xfId="6" applyNumberFormat="1" applyFont="1" applyFill="1" applyBorder="1"/>
    <xf numFmtId="164" fontId="109" fillId="78" borderId="71" xfId="6" applyNumberFormat="1" applyFont="1" applyFill="1" applyBorder="1"/>
    <xf numFmtId="164" fontId="109" fillId="0" borderId="196" xfId="6" applyNumberFormat="1" applyFont="1" applyBorder="1" applyAlignment="1">
      <alignment horizontal="left" wrapText="1" indent="3"/>
    </xf>
    <xf numFmtId="164" fontId="109" fillId="0" borderId="196" xfId="6" applyNumberFormat="1" applyFont="1" applyBorder="1" applyAlignment="1">
      <alignment horizontal="left" wrapText="1" indent="2"/>
    </xf>
    <xf numFmtId="164" fontId="109" fillId="0" borderId="196" xfId="6" applyNumberFormat="1" applyFont="1" applyBorder="1" applyAlignment="1">
      <alignment horizontal="left" wrapText="1" indent="1"/>
    </xf>
    <xf numFmtId="164" fontId="109" fillId="0" borderId="197" xfId="6" applyNumberFormat="1" applyFont="1" applyBorder="1" applyAlignment="1">
      <alignment horizontal="left" wrapText="1" indent="1"/>
    </xf>
    <xf numFmtId="164" fontId="109" fillId="0" borderId="187" xfId="6" applyNumberFormat="1" applyFont="1" applyBorder="1"/>
    <xf numFmtId="164" fontId="112" fillId="0" borderId="186" xfId="6" applyNumberFormat="1" applyFont="1" applyFill="1" applyBorder="1" applyAlignment="1">
      <alignment horizontal="left" vertical="center" wrapText="1"/>
    </xf>
    <xf numFmtId="164" fontId="112" fillId="0" borderId="187" xfId="6" applyNumberFormat="1" applyFont="1" applyFill="1" applyBorder="1" applyAlignment="1">
      <alignment horizontal="left" vertical="center" wrapText="1"/>
    </xf>
    <xf numFmtId="0" fontId="112" fillId="0" borderId="177" xfId="0" applyFont="1" applyBorder="1" applyAlignment="1">
      <alignment horizontal="left" vertical="center" wrapText="1"/>
    </xf>
    <xf numFmtId="0" fontId="109" fillId="0" borderId="180" xfId="0" applyFont="1" applyBorder="1" applyAlignment="1">
      <alignment horizontal="center" vertical="center" wrapText="1"/>
    </xf>
    <xf numFmtId="0" fontId="109" fillId="0" borderId="80" xfId="0" applyFont="1" applyBorder="1" applyAlignment="1">
      <alignment horizontal="center" vertical="center" wrapText="1"/>
    </xf>
    <xf numFmtId="0" fontId="109" fillId="0" borderId="173" xfId="0" applyFont="1" applyBorder="1"/>
    <xf numFmtId="0" fontId="109" fillId="0" borderId="173" xfId="0" applyFont="1" applyBorder="1" applyAlignment="1">
      <alignment horizontal="left" vertical="center" wrapText="1"/>
    </xf>
    <xf numFmtId="164" fontId="109" fillId="0" borderId="173" xfId="6" applyNumberFormat="1" applyFont="1" applyBorder="1" applyAlignment="1">
      <alignment horizontal="center" vertical="center" wrapText="1"/>
    </xf>
    <xf numFmtId="164" fontId="109" fillId="0" borderId="173" xfId="6" applyNumberFormat="1" applyFont="1" applyBorder="1" applyAlignment="1">
      <alignment horizontal="center"/>
    </xf>
    <xf numFmtId="164" fontId="109" fillId="0" borderId="173" xfId="6" applyNumberFormat="1" applyFont="1" applyBorder="1" applyAlignment="1">
      <alignment horizontal="center" vertical="center"/>
    </xf>
    <xf numFmtId="164" fontId="109" fillId="0" borderId="71" xfId="6" applyNumberFormat="1" applyFont="1" applyBorder="1" applyAlignment="1">
      <alignment horizontal="center" vertical="center"/>
    </xf>
    <xf numFmtId="0" fontId="109" fillId="0" borderId="186" xfId="0" applyFont="1" applyBorder="1"/>
    <xf numFmtId="0" fontId="112" fillId="0" borderId="186" xfId="0" applyFont="1" applyBorder="1" applyAlignment="1">
      <alignment horizontal="left" vertical="center" wrapText="1"/>
    </xf>
    <xf numFmtId="164" fontId="114" fillId="0" borderId="173" xfId="6" applyNumberFormat="1" applyFont="1" applyBorder="1"/>
    <xf numFmtId="10" fontId="114" fillId="0" borderId="173" xfId="20948" applyNumberFormat="1" applyFont="1" applyBorder="1"/>
    <xf numFmtId="164" fontId="114" fillId="0" borderId="180" xfId="6" applyNumberFormat="1" applyFont="1" applyBorder="1"/>
    <xf numFmtId="10" fontId="114" fillId="0" borderId="180" xfId="20948" applyNumberFormat="1" applyFont="1" applyBorder="1"/>
    <xf numFmtId="164" fontId="364" fillId="0" borderId="173" xfId="6" applyNumberFormat="1" applyFont="1" applyBorder="1"/>
    <xf numFmtId="10" fontId="364" fillId="0" borderId="173" xfId="20948" applyNumberFormat="1" applyFont="1" applyBorder="1"/>
    <xf numFmtId="164" fontId="3" fillId="0" borderId="71" xfId="6" applyNumberFormat="1" applyFont="1" applyBorder="1" applyAlignment="1">
      <alignment horizontal="right" vertical="center" wrapText="1"/>
    </xf>
    <xf numFmtId="164" fontId="4" fillId="35" borderId="71" xfId="6" applyNumberFormat="1" applyFont="1" applyFill="1" applyBorder="1" applyAlignment="1">
      <alignment horizontal="left" vertical="center" wrapText="1"/>
    </xf>
    <xf numFmtId="164" fontId="4" fillId="35" borderId="71" xfId="6" applyNumberFormat="1" applyFont="1" applyFill="1" applyBorder="1" applyAlignment="1">
      <alignment horizontal="center" vertical="center" wrapText="1"/>
    </xf>
    <xf numFmtId="164" fontId="3" fillId="0" borderId="20" xfId="6" applyNumberFormat="1" applyFont="1" applyBorder="1" applyAlignment="1">
      <alignment horizontal="right" vertical="center" wrapText="1"/>
    </xf>
    <xf numFmtId="0" fontId="2" fillId="0" borderId="173" xfId="0" applyFont="1" applyBorder="1" applyAlignment="1">
      <alignment wrapText="1"/>
    </xf>
    <xf numFmtId="0" fontId="45" fillId="0" borderId="188" xfId="0" applyFont="1" applyBorder="1" applyAlignment="1">
      <alignment horizontal="center" vertical="center" wrapText="1"/>
    </xf>
    <xf numFmtId="0" fontId="45" fillId="0" borderId="190" xfId="0" applyFont="1" applyBorder="1" applyAlignment="1">
      <alignment horizontal="center" vertical="center" wrapText="1"/>
    </xf>
    <xf numFmtId="0" fontId="84" fillId="0" borderId="71" xfId="0" applyFont="1" applyBorder="1"/>
    <xf numFmtId="0" fontId="45" fillId="0" borderId="173" xfId="0" applyFont="1" applyBorder="1" applyAlignment="1">
      <alignment horizontal="center" vertical="center" wrapText="1"/>
    </xf>
    <xf numFmtId="0" fontId="45" fillId="0" borderId="71" xfId="0" applyFont="1" applyBorder="1" applyAlignment="1">
      <alignment horizontal="center" vertical="center" wrapText="1"/>
    </xf>
    <xf numFmtId="0" fontId="2" fillId="0" borderId="71" xfId="0" applyFont="1" applyBorder="1"/>
    <xf numFmtId="0" fontId="2" fillId="0" borderId="169" xfId="0" applyFont="1" applyBorder="1" applyAlignment="1">
      <alignment wrapText="1"/>
    </xf>
    <xf numFmtId="0" fontId="2" fillId="0" borderId="74" xfId="0" applyFont="1" applyBorder="1" applyAlignment="1">
      <alignment wrapText="1"/>
    </xf>
    <xf numFmtId="360" fontId="84" fillId="0" borderId="74" xfId="20948" applyNumberFormat="1" applyFont="1" applyBorder="1"/>
    <xf numFmtId="360" fontId="84" fillId="0" borderId="71" xfId="20948" applyNumberFormat="1" applyFont="1" applyBorder="1"/>
    <xf numFmtId="0" fontId="2" fillId="0" borderId="186" xfId="0" applyFont="1" applyBorder="1" applyAlignment="1">
      <alignment wrapText="1"/>
    </xf>
    <xf numFmtId="360" fontId="84" fillId="0" borderId="187" xfId="20948" applyNumberFormat="1" applyFont="1" applyBorder="1"/>
    <xf numFmtId="0" fontId="349" fillId="0" borderId="173" xfId="0" applyFont="1" applyBorder="1" applyAlignment="1">
      <alignment horizontal="center"/>
    </xf>
    <xf numFmtId="0" fontId="119" fillId="3" borderId="173" xfId="20951" applyFont="1" applyFill="1" applyBorder="1" applyAlignment="1">
      <alignment horizontal="left" vertical="center" wrapText="1"/>
    </xf>
    <xf numFmtId="0" fontId="93" fillId="0" borderId="173" xfId="20951" applyFont="1" applyBorder="1" applyAlignment="1">
      <alignment horizontal="left" vertical="center" wrapText="1" indent="1"/>
    </xf>
    <xf numFmtId="0" fontId="351" fillId="3" borderId="173" xfId="0" applyFont="1" applyFill="1" applyBorder="1" applyAlignment="1">
      <alignment horizontal="left" vertical="center" wrapText="1"/>
    </xf>
    <xf numFmtId="0" fontId="93" fillId="3" borderId="173" xfId="20951" applyFont="1" applyFill="1" applyBorder="1" applyAlignment="1">
      <alignment horizontal="left" vertical="center" wrapText="1" indent="1"/>
    </xf>
    <xf numFmtId="0" fontId="119" fillId="0" borderId="173" xfId="0" applyFont="1" applyBorder="1" applyAlignment="1">
      <alignment horizontal="left" vertical="center" wrapText="1"/>
    </xf>
    <xf numFmtId="0" fontId="351" fillId="0" borderId="173" xfId="0" applyFont="1" applyBorder="1" applyAlignment="1">
      <alignment horizontal="left" vertical="center" wrapText="1"/>
    </xf>
    <xf numFmtId="0" fontId="351" fillId="0" borderId="173" xfId="0" applyFont="1" applyBorder="1" applyAlignment="1">
      <alignment vertical="center" wrapText="1"/>
    </xf>
    <xf numFmtId="0" fontId="352" fillId="0" borderId="173" xfId="0" applyFont="1" applyBorder="1" applyAlignment="1">
      <alignment horizontal="left" vertical="center" wrapText="1" indent="1"/>
    </xf>
    <xf numFmtId="0" fontId="352" fillId="3" borderId="173" xfId="0" applyFont="1" applyFill="1" applyBorder="1" applyAlignment="1">
      <alignment horizontal="left" vertical="center" wrapText="1" indent="1"/>
    </xf>
    <xf numFmtId="0" fontId="352" fillId="0" borderId="173" xfId="20951" applyFont="1" applyBorder="1" applyAlignment="1">
      <alignment horizontal="left" vertical="center" wrapText="1" indent="1"/>
    </xf>
    <xf numFmtId="0" fontId="93" fillId="3" borderId="173" xfId="0" applyFont="1" applyFill="1" applyBorder="1" applyAlignment="1">
      <alignment horizontal="left" vertical="center" wrapText="1" indent="1"/>
    </xf>
    <xf numFmtId="0" fontId="93" fillId="0" borderId="173" xfId="0" applyFont="1" applyBorder="1" applyAlignment="1">
      <alignment horizontal="left" vertical="center" wrapText="1" indent="1"/>
    </xf>
    <xf numFmtId="0" fontId="351" fillId="3" borderId="173" xfId="20951" applyFont="1" applyFill="1" applyBorder="1" applyAlignment="1">
      <alignment horizontal="left" vertical="center" wrapText="1"/>
    </xf>
    <xf numFmtId="0" fontId="353" fillId="0" borderId="173" xfId="0" applyFont="1" applyBorder="1" applyAlignment="1">
      <alignment horizontal="justify"/>
    </xf>
    <xf numFmtId="0" fontId="123" fillId="0" borderId="173" xfId="0" applyFont="1" applyBorder="1" applyAlignment="1">
      <alignment horizontal="justify" vertical="center" wrapText="1"/>
    </xf>
    <xf numFmtId="0" fontId="121" fillId="0" borderId="173" xfId="0" applyFont="1" applyBorder="1" applyAlignment="1">
      <alignment horizontal="justify" vertical="center" wrapText="1"/>
    </xf>
    <xf numFmtId="0" fontId="123" fillId="3" borderId="173" xfId="0" applyFont="1" applyFill="1" applyBorder="1" applyAlignment="1">
      <alignment horizontal="justify" vertical="center" wrapText="1"/>
    </xf>
    <xf numFmtId="0" fontId="121" fillId="0" borderId="173" xfId="0" applyFont="1" applyBorder="1" applyAlignment="1">
      <alignment vertical="center" wrapText="1"/>
    </xf>
    <xf numFmtId="0" fontId="122" fillId="0" borderId="173" xfId="0" applyFont="1" applyBorder="1" applyAlignment="1">
      <alignment horizontal="left" vertical="center" wrapText="1"/>
    </xf>
    <xf numFmtId="0" fontId="2" fillId="0" borderId="173" xfId="0" applyFont="1" applyBorder="1" applyAlignment="1">
      <alignment horizontal="center" vertical="center" wrapText="1"/>
    </xf>
    <xf numFmtId="0" fontId="2" fillId="0" borderId="71" xfId="0" applyFont="1" applyBorder="1" applyAlignment="1">
      <alignment horizontal="center" vertical="center" wrapText="1"/>
    </xf>
    <xf numFmtId="0" fontId="0" fillId="0" borderId="196" xfId="0" applyBorder="1" applyAlignment="1">
      <alignment horizontal="center" vertical="center"/>
    </xf>
    <xf numFmtId="0" fontId="0" fillId="0" borderId="197" xfId="0" applyBorder="1" applyAlignment="1">
      <alignment horizontal="center" vertical="center"/>
    </xf>
    <xf numFmtId="0" fontId="123" fillId="3" borderId="186" xfId="0" applyFont="1" applyFill="1" applyBorder="1" applyAlignment="1">
      <alignment vertical="center" wrapText="1"/>
    </xf>
    <xf numFmtId="0" fontId="84" fillId="0" borderId="169" xfId="0" applyFont="1" applyBorder="1" applyAlignment="1">
      <alignment horizontal="center"/>
    </xf>
    <xf numFmtId="0" fontId="45" fillId="0" borderId="196" xfId="0" applyFont="1" applyBorder="1" applyAlignment="1">
      <alignment vertical="center" wrapText="1"/>
    </xf>
    <xf numFmtId="164" fontId="2" fillId="0" borderId="173" xfId="6" applyNumberFormat="1" applyFont="1" applyBorder="1" applyAlignment="1">
      <alignment horizontal="right"/>
    </xf>
    <xf numFmtId="164" fontId="2" fillId="35" borderId="173" xfId="6" applyNumberFormat="1" applyFont="1" applyFill="1" applyBorder="1" applyAlignment="1">
      <alignment horizontal="right"/>
    </xf>
    <xf numFmtId="0" fontId="2" fillId="0" borderId="196" xfId="0" applyFont="1" applyBorder="1" applyAlignment="1">
      <alignment horizontal="left" vertical="center" wrapText="1" indent="4"/>
    </xf>
    <xf numFmtId="0" fontId="2" fillId="0" borderId="196" xfId="0" applyFont="1" applyBorder="1" applyAlignment="1" applyProtection="1">
      <alignment horizontal="left" vertical="center" indent="11"/>
      <protection locked="0"/>
    </xf>
    <xf numFmtId="0" fontId="46" fillId="0" borderId="196" xfId="0" applyFont="1" applyBorder="1" applyAlignment="1" applyProtection="1">
      <alignment horizontal="left" vertical="center" indent="17"/>
      <protection locked="0"/>
    </xf>
    <xf numFmtId="0" fontId="86" fillId="0" borderId="196" xfId="0" applyFont="1" applyBorder="1" applyAlignment="1">
      <alignment vertical="center"/>
    </xf>
    <xf numFmtId="0" fontId="2" fillId="0" borderId="196" xfId="0" applyFont="1" applyBorder="1" applyAlignment="1">
      <alignment horizontal="left" vertical="center" wrapText="1"/>
    </xf>
    <xf numFmtId="0" fontId="45" fillId="0" borderId="197" xfId="0" applyFont="1" applyBorder="1" applyAlignment="1">
      <alignment vertical="center" wrapText="1"/>
    </xf>
    <xf numFmtId="43" fontId="350" fillId="0" borderId="71" xfId="6" applyFont="1" applyBorder="1" applyAlignment="1">
      <alignment horizontal="center"/>
    </xf>
    <xf numFmtId="43" fontId="365" fillId="0" borderId="71" xfId="6" applyFont="1" applyBorder="1" applyAlignment="1">
      <alignment horizontal="center"/>
    </xf>
    <xf numFmtId="43" fontId="350" fillId="0" borderId="80" xfId="6" applyFont="1" applyBorder="1" applyAlignment="1">
      <alignment horizontal="center"/>
    </xf>
    <xf numFmtId="43" fontId="350" fillId="0" borderId="112" xfId="6" applyFont="1" applyBorder="1" applyAlignment="1">
      <alignment horizontal="center"/>
    </xf>
    <xf numFmtId="43" fontId="350" fillId="0" borderId="71" xfId="6" applyFont="1" applyBorder="1"/>
    <xf numFmtId="0" fontId="3" fillId="0" borderId="201" xfId="0" applyFont="1" applyBorder="1"/>
    <xf numFmtId="0" fontId="3" fillId="0" borderId="188" xfId="0" applyFont="1" applyBorder="1" applyAlignment="1">
      <alignment horizontal="center" vertical="center"/>
    </xf>
    <xf numFmtId="0" fontId="3" fillId="0" borderId="189" xfId="0" applyFont="1" applyBorder="1" applyAlignment="1">
      <alignment horizontal="center" vertical="center"/>
    </xf>
    <xf numFmtId="0" fontId="3" fillId="0" borderId="190" xfId="0" applyFont="1" applyBorder="1" applyAlignment="1">
      <alignment horizontal="center" vertical="center"/>
    </xf>
    <xf numFmtId="0" fontId="84" fillId="0" borderId="173" xfId="0" applyFont="1" applyBorder="1" applyAlignment="1">
      <alignment horizontal="center" vertical="center" wrapText="1"/>
    </xf>
    <xf numFmtId="0" fontId="84" fillId="0" borderId="196" xfId="0" applyFont="1" applyBorder="1" applyAlignment="1">
      <alignment vertical="center"/>
    </xf>
    <xf numFmtId="0" fontId="2" fillId="3" borderId="173" xfId="10" applyFill="1" applyBorder="1" applyAlignment="1">
      <alignment horizontal="left" vertical="center" wrapText="1"/>
    </xf>
    <xf numFmtId="191" fontId="84" fillId="0" borderId="173" xfId="0" applyNumberFormat="1" applyFont="1" applyBorder="1"/>
    <xf numFmtId="167" fontId="84" fillId="0" borderId="71" xfId="0" applyNumberFormat="1" applyFont="1" applyBorder="1"/>
    <xf numFmtId="0" fontId="2" fillId="3" borderId="197" xfId="8" applyFont="1" applyFill="1" applyBorder="1" applyAlignment="1" applyProtection="1">
      <alignment horizontal="left" vertical="center"/>
      <protection locked="0"/>
    </xf>
    <xf numFmtId="0" fontId="45" fillId="3" borderId="186" xfId="14" applyFont="1" applyFill="1" applyBorder="1" applyProtection="1">
      <protection locked="0"/>
    </xf>
    <xf numFmtId="191" fontId="84" fillId="35" borderId="186" xfId="0" applyNumberFormat="1" applyFont="1" applyFill="1" applyBorder="1"/>
    <xf numFmtId="167" fontId="84" fillId="35" borderId="187" xfId="0" applyNumberFormat="1" applyFont="1" applyFill="1" applyBorder="1"/>
    <xf numFmtId="0" fontId="113" fillId="0" borderId="173" xfId="0" applyFont="1" applyBorder="1" applyAlignment="1">
      <alignment horizontal="center" vertical="center" wrapText="1"/>
    </xf>
    <xf numFmtId="0" fontId="113" fillId="0" borderId="71" xfId="0" applyFont="1" applyBorder="1" applyAlignment="1">
      <alignment horizontal="center" vertical="center" wrapText="1"/>
    </xf>
    <xf numFmtId="49" fontId="114" fillId="3" borderId="196" xfId="4" applyNumberFormat="1" applyFont="1" applyFill="1" applyBorder="1" applyAlignment="1" applyProtection="1">
      <alignment horizontal="right" vertical="center"/>
      <protection locked="0"/>
    </xf>
    <xf numFmtId="0" fontId="114" fillId="3" borderId="173" xfId="0" applyFont="1" applyFill="1" applyBorder="1" applyAlignment="1" applyProtection="1">
      <alignment horizontal="left" vertical="center" wrapText="1"/>
      <protection locked="0"/>
    </xf>
    <xf numFmtId="164" fontId="113" fillId="0" borderId="71" xfId="6" applyNumberFormat="1" applyFont="1" applyBorder="1"/>
    <xf numFmtId="0" fontId="114" fillId="0" borderId="173" xfId="0" applyFont="1" applyBorder="1" applyAlignment="1" applyProtection="1">
      <alignment horizontal="left" vertical="center" wrapText="1"/>
      <protection locked="0"/>
    </xf>
    <xf numFmtId="0" fontId="116" fillId="0" borderId="173" xfId="0" applyFont="1" applyBorder="1" applyAlignment="1" applyProtection="1">
      <alignment horizontal="left" vertical="center" wrapText="1"/>
      <protection locked="0"/>
    </xf>
    <xf numFmtId="49" fontId="114" fillId="0" borderId="196" xfId="4" applyNumberFormat="1" applyFont="1" applyBorder="1" applyAlignment="1" applyProtection="1">
      <alignment horizontal="right" vertical="center"/>
      <protection locked="0"/>
    </xf>
    <xf numFmtId="49" fontId="115" fillId="0" borderId="197" xfId="4" applyNumberFormat="1" applyFont="1" applyBorder="1" applyAlignment="1" applyProtection="1">
      <alignment horizontal="right" vertical="center"/>
      <protection locked="0"/>
    </xf>
    <xf numFmtId="0" fontId="113" fillId="0" borderId="186" xfId="0" applyFont="1" applyBorder="1"/>
    <xf numFmtId="0" fontId="109" fillId="0" borderId="173" xfId="0" applyFont="1" applyBorder="1" applyAlignment="1">
      <alignment horizontal="center" vertical="center" wrapText="1"/>
    </xf>
    <xf numFmtId="49" fontId="114" fillId="3" borderId="196" xfId="4" applyNumberFormat="1" applyFont="1" applyFill="1" applyBorder="1" applyAlignment="1" applyProtection="1">
      <alignment horizontal="right" vertical="center" wrapText="1"/>
      <protection locked="0"/>
    </xf>
    <xf numFmtId="49" fontId="114" fillId="0" borderId="196" xfId="4" applyNumberFormat="1" applyFont="1" applyBorder="1" applyAlignment="1" applyProtection="1">
      <alignment horizontal="right" vertical="center" wrapText="1"/>
      <protection locked="0"/>
    </xf>
    <xf numFmtId="49" fontId="115" fillId="0" borderId="196" xfId="4" applyNumberFormat="1" applyFont="1" applyBorder="1" applyAlignment="1" applyProtection="1">
      <alignment horizontal="right" vertical="center" wrapText="1"/>
      <protection locked="0"/>
    </xf>
    <xf numFmtId="0" fontId="112" fillId="0" borderId="173" xfId="0" applyFont="1" applyBorder="1"/>
    <xf numFmtId="0" fontId="109" fillId="0" borderId="196" xfId="0" applyFont="1" applyBorder="1" applyAlignment="1">
      <alignment wrapText="1"/>
    </xf>
    <xf numFmtId="0" fontId="109" fillId="0" borderId="173" xfId="0" applyFont="1" applyBorder="1" applyAlignment="1">
      <alignment horizontal="left" indent="8"/>
    </xf>
    <xf numFmtId="0" fontId="109" fillId="0" borderId="197" xfId="0" applyFont="1" applyBorder="1" applyAlignment="1">
      <alignment wrapText="1"/>
    </xf>
    <xf numFmtId="0" fontId="109" fillId="0" borderId="186" xfId="0" applyFont="1" applyBorder="1" applyAlignment="1">
      <alignment horizontal="left" indent="8"/>
    </xf>
    <xf numFmtId="0" fontId="109" fillId="0" borderId="50" xfId="0" applyFont="1" applyBorder="1" applyAlignment="1">
      <alignment wrapText="1"/>
    </xf>
    <xf numFmtId="0" fontId="109" fillId="0" borderId="201" xfId="0" applyFont="1" applyBorder="1"/>
    <xf numFmtId="0" fontId="109" fillId="0" borderId="188" xfId="0" applyFont="1" applyBorder="1" applyAlignment="1">
      <alignment horizontal="center" vertical="center"/>
    </xf>
    <xf numFmtId="0" fontId="109" fillId="0" borderId="190" xfId="0" applyFont="1" applyBorder="1" applyAlignment="1">
      <alignment horizontal="center" vertical="center"/>
    </xf>
    <xf numFmtId="0" fontId="109" fillId="0" borderId="196" xfId="0" applyFont="1" applyBorder="1"/>
    <xf numFmtId="0" fontId="109" fillId="0" borderId="197" xfId="0" applyFont="1" applyBorder="1"/>
    <xf numFmtId="0" fontId="112" fillId="0" borderId="186" xfId="0" applyFont="1" applyBorder="1"/>
    <xf numFmtId="164" fontId="112" fillId="0" borderId="186" xfId="6" applyNumberFormat="1" applyFont="1" applyBorder="1"/>
    <xf numFmtId="164" fontId="112" fillId="35" borderId="187" xfId="6" applyNumberFormat="1" applyFont="1" applyFill="1" applyBorder="1"/>
    <xf numFmtId="0" fontId="113" fillId="0" borderId="188" xfId="0" applyFont="1" applyBorder="1" applyAlignment="1">
      <alignment horizontal="center" vertical="center" wrapText="1"/>
    </xf>
    <xf numFmtId="0" fontId="113" fillId="0" borderId="190" xfId="0" applyFont="1" applyBorder="1" applyAlignment="1">
      <alignment horizontal="center" vertical="center" wrapText="1"/>
    </xf>
    <xf numFmtId="0" fontId="112" fillId="0" borderId="196" xfId="0" applyFont="1" applyBorder="1" applyAlignment="1">
      <alignment horizontal="left" indent="1"/>
    </xf>
    <xf numFmtId="0" fontId="112" fillId="0" borderId="173" xfId="0" applyFont="1" applyBorder="1" applyAlignment="1">
      <alignment horizontal="left" wrapText="1" indent="1"/>
    </xf>
    <xf numFmtId="0" fontId="109" fillId="0" borderId="196" xfId="0" applyFont="1" applyBorder="1" applyAlignment="1">
      <alignment horizontal="left" indent="1"/>
    </xf>
    <xf numFmtId="0" fontId="109" fillId="0" borderId="196" xfId="0" applyFont="1" applyBorder="1" applyAlignment="1">
      <alignment horizontal="left" indent="3"/>
    </xf>
    <xf numFmtId="0" fontId="109" fillId="0" borderId="173" xfId="0" applyFont="1" applyBorder="1" applyAlignment="1">
      <alignment horizontal="left" wrapText="1" indent="4"/>
    </xf>
    <xf numFmtId="0" fontId="109" fillId="0" borderId="173" xfId="0" applyFont="1" applyBorder="1" applyAlignment="1">
      <alignment horizontal="left" wrapText="1" indent="1"/>
    </xf>
    <xf numFmtId="0" fontId="112" fillId="0" borderId="197" xfId="0" applyFont="1" applyBorder="1" applyAlignment="1">
      <alignment horizontal="left" vertical="center" indent="1"/>
    </xf>
    <xf numFmtId="0" fontId="112" fillId="0" borderId="186" xfId="0" applyFont="1" applyBorder="1" applyAlignment="1">
      <alignment horizontal="left" wrapText="1" indent="1"/>
    </xf>
    <xf numFmtId="0" fontId="113" fillId="0" borderId="196" xfId="0" applyFont="1" applyBorder="1"/>
    <xf numFmtId="0" fontId="113" fillId="0" borderId="173" xfId="0" applyFont="1" applyBorder="1"/>
    <xf numFmtId="164" fontId="110" fillId="77" borderId="71" xfId="6" applyNumberFormat="1" applyFont="1" applyFill="1" applyBorder="1"/>
    <xf numFmtId="0" fontId="110" fillId="0" borderId="196" xfId="0" applyFont="1" applyBorder="1"/>
    <xf numFmtId="0" fontId="110" fillId="0" borderId="173" xfId="0" applyFont="1" applyBorder="1"/>
    <xf numFmtId="0" fontId="110" fillId="0" borderId="173" xfId="0" applyFont="1" applyBorder="1" applyAlignment="1">
      <alignment horizontal="left" wrapText="1"/>
    </xf>
    <xf numFmtId="0" fontId="110" fillId="0" borderId="173" xfId="0" applyFont="1" applyBorder="1" applyAlignment="1">
      <alignment horizontal="left" wrapText="1" indent="2"/>
    </xf>
    <xf numFmtId="0" fontId="113" fillId="0" borderId="197" xfId="0" applyFont="1" applyBorder="1"/>
    <xf numFmtId="0" fontId="113" fillId="0" borderId="211" xfId="0" applyFont="1" applyBorder="1"/>
    <xf numFmtId="164" fontId="110" fillId="77" borderId="187" xfId="6" applyNumberFormat="1" applyFont="1" applyFill="1" applyBorder="1"/>
    <xf numFmtId="0" fontId="109" fillId="0" borderId="201" xfId="0" applyFont="1" applyBorder="1" applyAlignment="1">
      <alignment horizontal="center" vertical="center" wrapText="1"/>
    </xf>
    <xf numFmtId="0" fontId="109" fillId="0" borderId="203" xfId="0" applyFont="1" applyBorder="1" applyAlignment="1">
      <alignment horizontal="center" vertical="center" wrapText="1"/>
    </xf>
    <xf numFmtId="0" fontId="109" fillId="0" borderId="170" xfId="0" applyFont="1" applyBorder="1" applyAlignment="1">
      <alignment horizontal="center" vertical="center" wrapText="1"/>
    </xf>
    <xf numFmtId="0" fontId="109" fillId="0" borderId="173" xfId="0" applyFont="1" applyBorder="1" applyAlignment="1">
      <alignment horizontal="center" vertical="center"/>
    </xf>
    <xf numFmtId="0" fontId="109" fillId="0" borderId="196" xfId="0" applyFont="1" applyBorder="1" applyAlignment="1">
      <alignment horizontal="center"/>
    </xf>
    <xf numFmtId="0" fontId="109" fillId="0" borderId="173" xfId="0" applyFont="1" applyBorder="1" applyAlignment="1">
      <alignment horizontal="left" indent="1"/>
    </xf>
    <xf numFmtId="164" fontId="112" fillId="150" borderId="71" xfId="6" applyNumberFormat="1" applyFont="1" applyFill="1" applyBorder="1"/>
    <xf numFmtId="0" fontId="109" fillId="0" borderId="186" xfId="0" applyFont="1" applyBorder="1" applyAlignment="1">
      <alignment horizontal="left" indent="1"/>
    </xf>
    <xf numFmtId="164" fontId="109" fillId="0" borderId="186" xfId="6" applyNumberFormat="1" applyFont="1" applyBorder="1" applyAlignment="1">
      <alignment horizontal="left" indent="1"/>
    </xf>
    <xf numFmtId="164" fontId="112" fillId="150" borderId="186" xfId="6" applyNumberFormat="1" applyFont="1" applyFill="1" applyBorder="1"/>
    <xf numFmtId="164" fontId="112" fillId="150" borderId="187" xfId="6" applyNumberFormat="1" applyFont="1" applyFill="1" applyBorder="1"/>
    <xf numFmtId="0" fontId="112" fillId="0" borderId="188" xfId="0" applyFont="1" applyBorder="1" applyAlignment="1">
      <alignment horizontal="center" vertical="center" wrapText="1"/>
    </xf>
    <xf numFmtId="0" fontId="112" fillId="0" borderId="190" xfId="0" applyFont="1" applyBorder="1" applyAlignment="1">
      <alignment horizontal="center" vertical="center" wrapText="1"/>
    </xf>
    <xf numFmtId="164" fontId="114" fillId="0" borderId="71" xfId="6" applyNumberFormat="1" applyFont="1" applyBorder="1"/>
    <xf numFmtId="164" fontId="114" fillId="0" borderId="186" xfId="6" applyNumberFormat="1" applyFont="1" applyBorder="1"/>
    <xf numFmtId="164" fontId="114" fillId="0" borderId="187" xfId="6" applyNumberFormat="1" applyFont="1" applyBorder="1"/>
    <xf numFmtId="0" fontId="130" fillId="0" borderId="196" xfId="0" applyFont="1" applyBorder="1" applyAlignment="1">
      <alignment horizontal="left" indent="2"/>
    </xf>
    <xf numFmtId="0" fontId="130" fillId="0" borderId="196" xfId="0" applyFont="1" applyBorder="1" applyAlignment="1">
      <alignment horizontal="left" indent="3"/>
    </xf>
    <xf numFmtId="0" fontId="130" fillId="0" borderId="77" xfId="0" applyFont="1" applyBorder="1" applyAlignment="1">
      <alignment horizontal="left" indent="2"/>
    </xf>
    <xf numFmtId="164" fontId="114" fillId="0" borderId="80" xfId="6" applyNumberFormat="1" applyFont="1" applyBorder="1"/>
    <xf numFmtId="0" fontId="112" fillId="0" borderId="173" xfId="0" applyFont="1" applyBorder="1" applyAlignment="1">
      <alignment vertical="center" wrapText="1" readingOrder="1"/>
    </xf>
    <xf numFmtId="164" fontId="364" fillId="0" borderId="71" xfId="6" applyNumberFormat="1" applyFont="1" applyBorder="1"/>
    <xf numFmtId="0" fontId="130" fillId="0" borderId="197" xfId="0" applyFont="1" applyBorder="1" applyAlignment="1">
      <alignment horizontal="left" indent="3"/>
    </xf>
    <xf numFmtId="0" fontId="109" fillId="0" borderId="214" xfId="0" applyFont="1" applyBorder="1" applyAlignment="1">
      <alignment horizontal="left" vertical="center" wrapText="1" indent="1" readingOrder="1"/>
    </xf>
    <xf numFmtId="10" fontId="114" fillId="0" borderId="186" xfId="20948" applyNumberFormat="1" applyFont="1" applyBorder="1"/>
    <xf numFmtId="0" fontId="92" fillId="0" borderId="56" xfId="0" applyFont="1" applyBorder="1" applyAlignment="1">
      <alignment horizontal="left" wrapText="1"/>
    </xf>
    <xf numFmtId="0" fontId="92" fillId="0" borderId="55" xfId="0" applyFont="1" applyBorder="1" applyAlignment="1">
      <alignment horizontal="left" wrapText="1"/>
    </xf>
    <xf numFmtId="0" fontId="92" fillId="0" borderId="113" xfId="0" applyFont="1" applyBorder="1" applyAlignment="1">
      <alignment horizontal="center" vertical="center"/>
    </xf>
    <xf numFmtId="0" fontId="92" fillId="0" borderId="27" xfId="0" applyFont="1" applyBorder="1" applyAlignment="1">
      <alignment horizontal="center" vertical="center"/>
    </xf>
    <xf numFmtId="0" fontId="92" fillId="0" borderId="114" xfId="0" applyFont="1" applyBorder="1" applyAlignment="1">
      <alignment horizontal="center" vertical="center"/>
    </xf>
    <xf numFmtId="0" fontId="349" fillId="0" borderId="108" xfId="0" applyFont="1" applyBorder="1" applyAlignment="1">
      <alignment horizont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99" xfId="0" applyFont="1" applyBorder="1" applyAlignment="1">
      <alignment horizontal="center" vertical="center"/>
    </xf>
    <xf numFmtId="0" fontId="350" fillId="0" borderId="100" xfId="0" applyFont="1" applyBorder="1" applyAlignment="1">
      <alignment horizontal="center" vertical="center"/>
    </xf>
    <xf numFmtId="0" fontId="350" fillId="0" borderId="7" xfId="0" applyFont="1" applyBorder="1" applyAlignment="1">
      <alignment horizontal="center" vertical="center"/>
    </xf>
    <xf numFmtId="0" fontId="119" fillId="0" borderId="13" xfId="0" applyFont="1" applyBorder="1" applyAlignment="1">
      <alignment horizontal="center" vertical="center"/>
    </xf>
    <xf numFmtId="0" fontId="119" fillId="0" borderId="14" xfId="0" applyFont="1" applyBorder="1" applyAlignment="1">
      <alignment horizontal="center" vertical="center"/>
    </xf>
    <xf numFmtId="0" fontId="349" fillId="0" borderId="101" xfId="0" applyFont="1" applyBorder="1" applyAlignment="1">
      <alignment horizontal="center"/>
    </xf>
    <xf numFmtId="0" fontId="349" fillId="0" borderId="102" xfId="0" applyFont="1" applyBorder="1" applyAlignment="1">
      <alignment horizontal="center"/>
    </xf>
    <xf numFmtId="0" fontId="349" fillId="0" borderId="171" xfId="0" applyFont="1" applyBorder="1" applyAlignment="1">
      <alignment horizontal="center"/>
    </xf>
    <xf numFmtId="0" fontId="349" fillId="0" borderId="103" xfId="0" applyFont="1" applyBorder="1" applyAlignment="1">
      <alignment horizontal="center"/>
    </xf>
    <xf numFmtId="0" fontId="0" fillId="0" borderId="4" xfId="0" applyBorder="1" applyAlignment="1">
      <alignment horizontal="center" vertical="center"/>
    </xf>
    <xf numFmtId="0" fontId="0" fillId="0" borderId="57" xfId="0" applyBorder="1" applyAlignment="1">
      <alignment horizontal="center" vertical="center"/>
    </xf>
    <xf numFmtId="0" fontId="118" fillId="0" borderId="5" xfId="0" applyFont="1" applyBorder="1" applyAlignment="1">
      <alignment horizontal="center" vertical="center" wrapText="1"/>
    </xf>
    <xf numFmtId="0" fontId="118" fillId="0" borderId="7" xfId="0" applyFont="1" applyBorder="1" applyAlignment="1">
      <alignment horizontal="center" vertical="center" wrapText="1"/>
    </xf>
    <xf numFmtId="0" fontId="119" fillId="0" borderId="188" xfId="0" applyFont="1" applyBorder="1" applyAlignment="1">
      <alignment horizontal="center" vertical="center"/>
    </xf>
    <xf numFmtId="0" fontId="119" fillId="0" borderId="190" xfId="0" applyFont="1" applyBorder="1" applyAlignment="1">
      <alignment horizontal="center" vertical="center"/>
    </xf>
    <xf numFmtId="0" fontId="84" fillId="0" borderId="169" xfId="0" applyFont="1" applyBorder="1" applyAlignment="1">
      <alignment horizontal="center" vertical="center"/>
    </xf>
    <xf numFmtId="0" fontId="84" fillId="0" borderId="12" xfId="0" applyFont="1" applyBorder="1" applyAlignment="1">
      <alignment horizontal="center" vertical="center" wrapText="1"/>
    </xf>
    <xf numFmtId="0" fontId="84" fillId="0" borderId="196" xfId="0" applyFont="1" applyBorder="1" applyAlignment="1">
      <alignment horizontal="center" vertical="center" wrapText="1"/>
    </xf>
    <xf numFmtId="0" fontId="45" fillId="0" borderId="188" xfId="0" applyFont="1" applyBorder="1" applyAlignment="1">
      <alignment horizontal="center" vertical="center"/>
    </xf>
    <xf numFmtId="0" fontId="45" fillId="0" borderId="190" xfId="0" applyFont="1" applyBorder="1" applyAlignment="1">
      <alignment horizontal="center" vertical="center"/>
    </xf>
    <xf numFmtId="0" fontId="45" fillId="0" borderId="173" xfId="0" applyFont="1" applyBorder="1" applyAlignment="1">
      <alignment horizontal="center" vertical="center" wrapText="1"/>
    </xf>
    <xf numFmtId="0" fontId="45" fillId="0" borderId="71" xfId="0" applyFont="1" applyBorder="1" applyAlignment="1">
      <alignment horizontal="center" vertical="center" wrapText="1"/>
    </xf>
    <xf numFmtId="0" fontId="45" fillId="0" borderId="71" xfId="10" applyFont="1" applyBorder="1" applyAlignment="1">
      <alignment horizontal="center" vertical="center" wrapText="1"/>
    </xf>
    <xf numFmtId="0" fontId="45" fillId="0" borderId="60" xfId="10" applyFont="1" applyBorder="1" applyAlignment="1">
      <alignment horizontal="center" vertical="center" wrapText="1"/>
    </xf>
    <xf numFmtId="0" fontId="45" fillId="0" borderId="0" xfId="10" applyFont="1" applyAlignment="1">
      <alignment horizontal="center" vertical="center" wrapText="1"/>
    </xf>
    <xf numFmtId="0" fontId="3" fillId="83" borderId="7" xfId="0" applyFont="1" applyFill="1" applyBorder="1" applyAlignment="1">
      <alignment horizontal="center" vertical="center" wrapText="1"/>
    </xf>
    <xf numFmtId="0" fontId="3" fillId="83" borderId="107" xfId="0" applyFont="1" applyFill="1" applyBorder="1" applyAlignment="1">
      <alignment horizontal="center" vertical="center" wrapText="1"/>
    </xf>
    <xf numFmtId="0" fontId="3" fillId="83" borderId="7" xfId="10" applyFont="1" applyFill="1" applyBorder="1" applyAlignment="1">
      <alignment horizontal="center" vertical="top"/>
    </xf>
    <xf numFmtId="0" fontId="4" fillId="82" borderId="54" xfId="0" applyFont="1" applyFill="1" applyBorder="1" applyAlignment="1">
      <alignment horizontal="center" vertical="center" wrapText="1"/>
    </xf>
    <xf numFmtId="0" fontId="4" fillId="82" borderId="71" xfId="0" applyFont="1" applyFill="1" applyBorder="1" applyAlignment="1">
      <alignment horizontal="center" vertical="center" wrapText="1"/>
    </xf>
    <xf numFmtId="9" fontId="3" fillId="0" borderId="169" xfId="0" applyNumberFormat="1" applyFont="1" applyBorder="1" applyAlignment="1">
      <alignment horizontal="center" vertical="center"/>
    </xf>
    <xf numFmtId="9" fontId="3" fillId="0" borderId="174" xfId="0" applyNumberFormat="1" applyFont="1" applyBorder="1" applyAlignment="1">
      <alignment horizontal="center" vertical="center"/>
    </xf>
    <xf numFmtId="0" fontId="97" fillId="3" borderId="80" xfId="0" applyFont="1" applyFill="1" applyBorder="1" applyAlignment="1" applyProtection="1">
      <alignment horizontal="center" vertical="center" wrapText="1"/>
      <protection locked="0"/>
    </xf>
    <xf numFmtId="0" fontId="97" fillId="3" borderId="54" xfId="0" applyFont="1" applyFill="1" applyBorder="1" applyAlignment="1" applyProtection="1">
      <alignment horizontal="center" vertical="center" wrapText="1"/>
      <protection locked="0"/>
    </xf>
    <xf numFmtId="0" fontId="3" fillId="0" borderId="180"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59"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2" xfId="1" applyNumberFormat="1" applyFont="1" applyFill="1" applyBorder="1" applyAlignment="1" applyProtection="1">
      <alignment horizontal="center" vertical="center" wrapText="1"/>
      <protection locked="0"/>
    </xf>
    <xf numFmtId="164" fontId="45" fillId="0" borderId="63" xfId="1" applyNumberFormat="1" applyFont="1" applyFill="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54" xfId="0" applyFont="1" applyBorder="1" applyAlignment="1">
      <alignment horizontal="center" vertical="center" wrapText="1"/>
    </xf>
    <xf numFmtId="0" fontId="86" fillId="0" borderId="64" xfId="0" applyFont="1" applyBorder="1" applyAlignment="1">
      <alignment horizontal="center"/>
    </xf>
    <xf numFmtId="0" fontId="86" fillId="0" borderId="65" xfId="0" applyFont="1" applyBorder="1" applyAlignment="1">
      <alignment horizontal="center"/>
    </xf>
    <xf numFmtId="0" fontId="3" fillId="0" borderId="2" xfId="0" applyFont="1" applyBorder="1" applyAlignment="1">
      <alignment horizontal="center" vertical="center" wrapText="1"/>
    </xf>
    <xf numFmtId="0" fontId="3" fillId="0" borderId="8" xfId="0" applyFont="1" applyBorder="1" applyAlignment="1">
      <alignment horizontal="center" wrapText="1"/>
    </xf>
    <xf numFmtId="0" fontId="3" fillId="0" borderId="10" xfId="0" applyFont="1" applyBorder="1" applyAlignment="1">
      <alignment horizontal="center" wrapText="1"/>
    </xf>
    <xf numFmtId="0" fontId="98" fillId="0" borderId="50" xfId="0" applyFont="1" applyBorder="1" applyAlignment="1">
      <alignment horizontal="left" vertical="center"/>
    </xf>
    <xf numFmtId="0" fontId="98" fillId="0" borderId="51" xfId="0" applyFont="1" applyBorder="1" applyAlignment="1">
      <alignment horizontal="left" vertical="center"/>
    </xf>
    <xf numFmtId="0" fontId="3" fillId="0" borderId="51"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1" xfId="0" applyFont="1" applyBorder="1" applyAlignment="1">
      <alignment horizontal="center" vertical="center" wrapText="1"/>
    </xf>
    <xf numFmtId="0" fontId="112" fillId="0" borderId="204" xfId="0" applyFont="1" applyBorder="1" applyAlignment="1">
      <alignment horizontal="left" vertical="center" wrapText="1"/>
    </xf>
    <xf numFmtId="0" fontId="112" fillId="0" borderId="199" xfId="0" applyFont="1" applyBorder="1" applyAlignment="1">
      <alignment horizontal="left" vertical="center" wrapText="1"/>
    </xf>
    <xf numFmtId="0" fontId="112" fillId="0" borderId="205" xfId="0" applyFont="1" applyBorder="1" applyAlignment="1">
      <alignment horizontal="left" vertical="center" wrapText="1"/>
    </xf>
    <xf numFmtId="0" fontId="112" fillId="0" borderId="95" xfId="0" applyFont="1" applyBorder="1" applyAlignment="1">
      <alignment horizontal="left" vertical="center" wrapText="1"/>
    </xf>
    <xf numFmtId="0" fontId="112" fillId="0" borderId="208" xfId="0" applyFont="1" applyBorder="1" applyAlignment="1">
      <alignment horizontal="left" vertical="center" wrapText="1"/>
    </xf>
    <xf numFmtId="0" fontId="112" fillId="0" borderId="98" xfId="0" applyFont="1" applyBorder="1" applyAlignment="1">
      <alignment horizontal="left" vertical="center" wrapText="1"/>
    </xf>
    <xf numFmtId="0" fontId="113" fillId="0" borderId="200" xfId="0" applyFont="1" applyBorder="1" applyAlignment="1">
      <alignment horizontal="center" vertical="center" wrapText="1"/>
    </xf>
    <xf numFmtId="0" fontId="113" fillId="0" borderId="201"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206" xfId="0" applyFont="1" applyBorder="1" applyAlignment="1">
      <alignment horizontal="center" vertical="center" wrapText="1"/>
    </xf>
    <xf numFmtId="0" fontId="113" fillId="0" borderId="207" xfId="0" applyFont="1" applyBorder="1" applyAlignment="1">
      <alignment horizontal="center" vertical="center" wrapText="1"/>
    </xf>
    <xf numFmtId="0" fontId="109" fillId="0" borderId="180"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209" xfId="0" applyFont="1" applyBorder="1" applyAlignment="1">
      <alignment horizontal="left" vertical="center" wrapText="1"/>
    </xf>
    <xf numFmtId="0" fontId="112" fillId="0" borderId="91" xfId="0" applyFont="1" applyBorder="1" applyAlignment="1">
      <alignment horizontal="left" vertical="center" wrapText="1"/>
    </xf>
    <xf numFmtId="0" fontId="109" fillId="0" borderId="173" xfId="0" applyFont="1" applyBorder="1" applyAlignment="1">
      <alignment horizontal="center" vertical="center" wrapText="1"/>
    </xf>
    <xf numFmtId="0" fontId="117" fillId="0" borderId="12" xfId="0" applyFont="1" applyBorder="1" applyAlignment="1">
      <alignment horizontal="center" vertical="center"/>
    </xf>
    <xf numFmtId="0" fontId="117" fillId="0" borderId="188" xfId="0" applyFont="1" applyBorder="1" applyAlignment="1">
      <alignment horizontal="center" vertical="center"/>
    </xf>
    <xf numFmtId="0" fontId="117" fillId="0" borderId="50" xfId="0" applyFont="1" applyBorder="1" applyAlignment="1">
      <alignment horizontal="center" vertical="center"/>
    </xf>
    <xf numFmtId="0" fontId="117" fillId="0" borderId="89" xfId="0" applyFont="1" applyBorder="1" applyAlignment="1">
      <alignment horizontal="center" vertical="center"/>
    </xf>
    <xf numFmtId="0" fontId="117" fillId="0" borderId="90" xfId="0" applyFont="1" applyBorder="1" applyAlignment="1">
      <alignment horizontal="center" vertical="center"/>
    </xf>
    <xf numFmtId="0" fontId="117" fillId="0" borderId="210" xfId="0" applyFont="1" applyBorder="1" applyAlignment="1">
      <alignment horizontal="center" vertical="center"/>
    </xf>
    <xf numFmtId="0" fontId="113" fillId="0" borderId="188" xfId="0" applyFont="1" applyBorder="1" applyAlignment="1">
      <alignment horizontal="center" vertical="center" wrapText="1"/>
    </xf>
    <xf numFmtId="0" fontId="113" fillId="0" borderId="173" xfId="0" applyFont="1" applyBorder="1" applyAlignment="1">
      <alignment horizontal="center" vertical="center" wrapText="1"/>
    </xf>
    <xf numFmtId="0" fontId="113" fillId="0" borderId="190" xfId="0" applyFont="1" applyBorder="1" applyAlignment="1">
      <alignment horizontal="center" vertical="center" wrapText="1"/>
    </xf>
    <xf numFmtId="0" fontId="113" fillId="0" borderId="71" xfId="0" applyFont="1" applyBorder="1" applyAlignment="1">
      <alignment horizontal="center" vertical="center" wrapText="1"/>
    </xf>
    <xf numFmtId="0" fontId="109" fillId="0" borderId="174" xfId="0" applyFont="1" applyBorder="1" applyAlignment="1">
      <alignment horizontal="center" vertical="center" wrapText="1"/>
    </xf>
    <xf numFmtId="0" fontId="109" fillId="0" borderId="71" xfId="0" applyFont="1" applyBorder="1" applyAlignment="1">
      <alignment horizontal="center" vertical="center" wrapText="1"/>
    </xf>
    <xf numFmtId="0" fontId="112" fillId="0" borderId="50" xfId="0" applyFont="1" applyBorder="1" applyAlignment="1">
      <alignment horizontal="center" vertical="center" wrapText="1"/>
    </xf>
    <xf numFmtId="0" fontId="112" fillId="0" borderId="89" xfId="0" applyFont="1" applyBorder="1" applyAlignment="1">
      <alignment horizontal="center" vertical="center" wrapText="1"/>
    </xf>
    <xf numFmtId="0" fontId="112" fillId="0" borderId="53" xfId="0" applyFont="1" applyBorder="1" applyAlignment="1">
      <alignment horizontal="center" vertical="center" wrapText="1"/>
    </xf>
    <xf numFmtId="0" fontId="112" fillId="0" borderId="177" xfId="0" applyFont="1" applyBorder="1" applyAlignment="1">
      <alignment horizontal="center" vertical="center" wrapText="1"/>
    </xf>
    <xf numFmtId="0" fontId="112" fillId="0" borderId="90" xfId="0" applyFont="1" applyBorder="1" applyAlignment="1">
      <alignment horizontal="center" vertical="center" wrapText="1"/>
    </xf>
    <xf numFmtId="0" fontId="112" fillId="0" borderId="210" xfId="0" applyFont="1" applyBorder="1" applyAlignment="1">
      <alignment horizontal="center" vertical="center" wrapText="1"/>
    </xf>
    <xf numFmtId="0" fontId="109" fillId="0" borderId="189" xfId="0" applyFont="1" applyBorder="1" applyAlignment="1">
      <alignment horizontal="center" vertical="center" wrapText="1"/>
    </xf>
    <xf numFmtId="0" fontId="109" fillId="0" borderId="202" xfId="0" applyFont="1" applyBorder="1" applyAlignment="1">
      <alignment horizontal="center" vertical="center" wrapText="1"/>
    </xf>
    <xf numFmtId="0" fontId="112" fillId="0" borderId="66"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66" xfId="0" applyFont="1" applyBorder="1" applyAlignment="1">
      <alignment horizontal="center" vertical="center" wrapText="1"/>
    </xf>
    <xf numFmtId="0" fontId="109" fillId="0" borderId="210" xfId="0" applyFont="1" applyBorder="1" applyAlignment="1">
      <alignment horizontal="center" vertical="center" wrapText="1"/>
    </xf>
    <xf numFmtId="0" fontId="109" fillId="0" borderId="110" xfId="0" applyFont="1" applyBorder="1" applyAlignment="1">
      <alignment horizontal="center" vertical="center" wrapText="1"/>
    </xf>
    <xf numFmtId="0" fontId="109" fillId="0" borderId="107" xfId="0" applyFont="1" applyBorder="1" applyAlignment="1">
      <alignment horizontal="center" vertical="center" wrapText="1"/>
    </xf>
    <xf numFmtId="0" fontId="112" fillId="0" borderId="50" xfId="0" applyFont="1" applyBorder="1" applyAlignment="1">
      <alignment horizontal="left" vertical="top" wrapText="1"/>
    </xf>
    <xf numFmtId="0" fontId="112" fillId="0" borderId="67" xfId="0" applyFont="1" applyBorder="1" applyAlignment="1">
      <alignment horizontal="left" vertical="top" wrapText="1"/>
    </xf>
    <xf numFmtId="0" fontId="112" fillId="0" borderId="53" xfId="0" applyFont="1" applyBorder="1" applyAlignment="1">
      <alignment horizontal="left" vertical="top" wrapText="1"/>
    </xf>
    <xf numFmtId="0" fontId="112" fillId="0" borderId="83" xfId="0" applyFont="1" applyBorder="1" applyAlignment="1">
      <alignment horizontal="left" vertical="top" wrapText="1"/>
    </xf>
    <xf numFmtId="0" fontId="112" fillId="0" borderId="90" xfId="0" applyFont="1" applyBorder="1" applyAlignment="1">
      <alignment horizontal="left" vertical="top" wrapText="1"/>
    </xf>
    <xf numFmtId="0" fontId="112" fillId="0" borderId="112" xfId="0" applyFont="1" applyBorder="1" applyAlignment="1">
      <alignment horizontal="left" vertical="top" wrapText="1"/>
    </xf>
    <xf numFmtId="0" fontId="112" fillId="0" borderId="77" xfId="0" applyFont="1" applyBorder="1" applyAlignment="1">
      <alignment horizontal="center" vertical="center" wrapText="1"/>
    </xf>
    <xf numFmtId="0" fontId="112" fillId="0" borderId="57" xfId="0" applyFont="1" applyBorder="1" applyAlignment="1">
      <alignment horizontal="center" vertical="center" wrapText="1"/>
    </xf>
    <xf numFmtId="0" fontId="109" fillId="0" borderId="65" xfId="0" applyFont="1" applyBorder="1" applyAlignment="1">
      <alignment horizontal="center" vertical="center" wrapText="1"/>
    </xf>
    <xf numFmtId="0" fontId="109" fillId="0" borderId="54" xfId="0" applyFont="1" applyBorder="1" applyAlignment="1">
      <alignment horizontal="center" vertical="center" wrapText="1"/>
    </xf>
    <xf numFmtId="0" fontId="109" fillId="0" borderId="59" xfId="0" applyFont="1" applyBorder="1" applyAlignment="1">
      <alignment horizontal="center" vertical="center" wrapText="1"/>
    </xf>
    <xf numFmtId="0" fontId="109" fillId="0" borderId="24" xfId="0" applyFont="1" applyBorder="1" applyAlignment="1">
      <alignment horizontal="center" vertical="center" wrapText="1"/>
    </xf>
    <xf numFmtId="0" fontId="109" fillId="0" borderId="25" xfId="0" applyFont="1" applyBorder="1" applyAlignment="1">
      <alignment horizontal="center" vertical="center" wrapText="1"/>
    </xf>
    <xf numFmtId="0" fontId="112" fillId="0" borderId="198" xfId="0" applyFont="1" applyBorder="1" applyAlignment="1">
      <alignment horizontal="left" vertical="center" wrapText="1"/>
    </xf>
    <xf numFmtId="0" fontId="112" fillId="0" borderId="97" xfId="0" applyFont="1" applyBorder="1" applyAlignment="1">
      <alignment horizontal="left" vertical="center" wrapText="1"/>
    </xf>
    <xf numFmtId="0" fontId="109" fillId="0" borderId="200" xfId="0" applyFont="1" applyBorder="1" applyAlignment="1">
      <alignment horizontal="center" vertical="top" wrapText="1"/>
    </xf>
    <xf numFmtId="0" fontId="109" fillId="0" borderId="201" xfId="0" applyFont="1" applyBorder="1" applyAlignment="1">
      <alignment horizontal="center" vertical="top" wrapText="1"/>
    </xf>
    <xf numFmtId="0" fontId="109" fillId="0" borderId="202" xfId="0" applyFont="1" applyBorder="1" applyAlignment="1">
      <alignment horizontal="center" vertical="top" wrapText="1"/>
    </xf>
    <xf numFmtId="0" fontId="109" fillId="0" borderId="203" xfId="0" applyFont="1" applyBorder="1" applyAlignment="1">
      <alignment horizontal="center" vertical="top" wrapText="1"/>
    </xf>
    <xf numFmtId="0" fontId="129" fillId="0" borderId="212" xfId="0" applyFont="1" applyBorder="1" applyAlignment="1">
      <alignment horizontal="left" vertical="top" wrapText="1"/>
    </xf>
    <xf numFmtId="0" fontId="129" fillId="0" borderId="213" xfId="0" applyFont="1" applyBorder="1" applyAlignment="1">
      <alignment horizontal="left" vertical="top" wrapText="1"/>
    </xf>
    <xf numFmtId="0" fontId="115" fillId="0" borderId="50" xfId="0" applyFont="1" applyBorder="1" applyAlignment="1">
      <alignment horizontal="center" vertical="center"/>
    </xf>
    <xf numFmtId="0" fontId="115" fillId="0" borderId="89" xfId="0" applyFont="1" applyBorder="1" applyAlignment="1">
      <alignment horizontal="center" vertical="center"/>
    </xf>
    <xf numFmtId="0" fontId="115" fillId="0" borderId="90" xfId="0" applyFont="1" applyBorder="1" applyAlignment="1">
      <alignment horizontal="center" vertical="center"/>
    </xf>
    <xf numFmtId="0" fontId="115" fillId="0" borderId="210" xfId="0" applyFont="1" applyBorder="1" applyAlignment="1">
      <alignment horizontal="center" vertical="center"/>
    </xf>
    <xf numFmtId="0" fontId="114" fillId="0" borderId="190" xfId="0" applyFont="1" applyBorder="1" applyAlignment="1">
      <alignment horizontal="center" vertical="center" wrapText="1"/>
    </xf>
    <xf numFmtId="0" fontId="114" fillId="0" borderId="71" xfId="0" applyFont="1" applyBorder="1" applyAlignment="1">
      <alignment horizontal="center" vertical="center" wrapText="1"/>
    </xf>
    <xf numFmtId="0" fontId="114" fillId="0" borderId="188" xfId="0" applyFont="1" applyBorder="1" applyAlignment="1">
      <alignment horizontal="center" vertical="center" wrapText="1"/>
    </xf>
    <xf numFmtId="0" fontId="114" fillId="0" borderId="173" xfId="0" applyFont="1" applyBorder="1" applyAlignment="1">
      <alignment horizontal="center" vertical="center" wrapText="1"/>
    </xf>
    <xf numFmtId="0" fontId="114" fillId="0" borderId="5" xfId="0" applyFont="1" applyBorder="1" applyAlignment="1">
      <alignment horizontal="center" vertical="center" wrapText="1"/>
    </xf>
    <xf numFmtId="0" fontId="2" fillId="0" borderId="188" xfId="10" applyBorder="1" applyAlignment="1">
      <alignment vertical="center"/>
    </xf>
    <xf numFmtId="0" fontId="45" fillId="0" borderId="188" xfId="10" applyFont="1" applyBorder="1" applyAlignment="1">
      <alignment horizontal="center" vertical="center"/>
    </xf>
    <xf numFmtId="0" fontId="45" fillId="0" borderId="190" xfId="10" applyFont="1" applyBorder="1" applyAlignment="1">
      <alignment horizontal="center" vertical="center"/>
    </xf>
    <xf numFmtId="0" fontId="84" fillId="0" borderId="196" xfId="0" applyFont="1" applyBorder="1"/>
    <xf numFmtId="0" fontId="86" fillId="0" borderId="173" xfId="0" applyFont="1" applyBorder="1" applyAlignment="1">
      <alignment horizontal="center" vertical="center" wrapText="1"/>
    </xf>
    <xf numFmtId="0" fontId="45" fillId="0" borderId="173" xfId="10" applyFont="1" applyBorder="1" applyAlignment="1">
      <alignment horizontal="center" vertical="center" wrapText="1"/>
    </xf>
    <xf numFmtId="0" fontId="84" fillId="0" borderId="173" xfId="0" applyFont="1" applyBorder="1" applyAlignment="1">
      <alignment horizontal="center" vertical="center" wrapText="1"/>
    </xf>
    <xf numFmtId="0" fontId="86" fillId="0" borderId="173" xfId="0" applyFont="1" applyBorder="1" applyAlignment="1">
      <alignment horizontal="center" vertical="center" wrapText="1"/>
    </xf>
    <xf numFmtId="0" fontId="0" fillId="0" borderId="196" xfId="0" applyBorder="1" applyAlignment="1">
      <alignment horizontal="center"/>
    </xf>
    <xf numFmtId="164" fontId="84" fillId="0" borderId="173" xfId="6" applyNumberFormat="1" applyFont="1" applyFill="1" applyBorder="1" applyAlignment="1">
      <alignment horizontal="center" vertical="center"/>
    </xf>
    <xf numFmtId="164" fontId="84" fillId="0" borderId="71" xfId="6" applyNumberFormat="1" applyFont="1" applyFill="1" applyBorder="1" applyAlignment="1">
      <alignment horizontal="center" vertical="center"/>
    </xf>
    <xf numFmtId="0" fontId="84" fillId="0" borderId="197" xfId="0" applyFont="1" applyBorder="1"/>
    <xf numFmtId="191" fontId="86" fillId="35" borderId="186" xfId="0" applyNumberFormat="1" applyFont="1" applyFill="1" applyBorder="1" applyAlignment="1">
      <alignment horizontal="left" vertical="center" wrapText="1"/>
    </xf>
    <xf numFmtId="164" fontId="86" fillId="35" borderId="186" xfId="6" applyNumberFormat="1" applyFont="1" applyFill="1" applyBorder="1" applyAlignment="1">
      <alignment horizontal="center" vertical="center"/>
    </xf>
    <xf numFmtId="164" fontId="86" fillId="35" borderId="187" xfId="6" applyNumberFormat="1" applyFont="1" applyFill="1" applyBorder="1" applyAlignment="1">
      <alignment horizontal="center" vertical="center"/>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K15" sqref="K15"/>
    </sheetView>
  </sheetViews>
  <sheetFormatPr defaultColWidth="9.140625" defaultRowHeight="14.25"/>
  <cols>
    <col min="1" max="1" width="10.140625" style="7" customWidth="1"/>
    <col min="2" max="2" width="138.42578125" style="8" bestFit="1" customWidth="1"/>
    <col min="3" max="3" width="39.42578125" style="8" customWidth="1"/>
    <col min="4" max="6" width="9.140625" style="8"/>
    <col min="7" max="7" width="25" style="8" customWidth="1"/>
    <col min="8" max="16384" width="9.140625" style="8"/>
  </cols>
  <sheetData>
    <row r="1" spans="1:3" ht="15">
      <c r="A1" s="96"/>
      <c r="B1" s="101" t="s">
        <v>209</v>
      </c>
      <c r="C1" s="96"/>
    </row>
    <row r="2" spans="1:3">
      <c r="A2" s="102">
        <v>1</v>
      </c>
      <c r="B2" s="200" t="s">
        <v>210</v>
      </c>
      <c r="C2" s="38" t="s">
        <v>780</v>
      </c>
    </row>
    <row r="3" spans="1:3">
      <c r="A3" s="102">
        <v>2</v>
      </c>
      <c r="B3" s="201" t="s">
        <v>206</v>
      </c>
      <c r="C3" s="38" t="s">
        <v>755</v>
      </c>
    </row>
    <row r="4" spans="1:3">
      <c r="A4" s="102">
        <v>3</v>
      </c>
      <c r="B4" s="202" t="s">
        <v>211</v>
      </c>
      <c r="C4" s="38" t="s">
        <v>764</v>
      </c>
    </row>
    <row r="5" spans="1:3">
      <c r="A5" s="103">
        <v>4</v>
      </c>
      <c r="B5" s="203" t="s">
        <v>207</v>
      </c>
      <c r="C5" s="38" t="s">
        <v>753</v>
      </c>
    </row>
    <row r="6" spans="1:3" s="104" customFormat="1" ht="45.75" customHeight="1">
      <c r="A6" s="716" t="s">
        <v>283</v>
      </c>
      <c r="B6" s="717"/>
      <c r="C6" s="717"/>
    </row>
    <row r="7" spans="1:3" ht="15">
      <c r="A7" s="105" t="s">
        <v>29</v>
      </c>
      <c r="B7" s="101" t="s">
        <v>208</v>
      </c>
    </row>
    <row r="8" spans="1:3">
      <c r="A8" s="96">
        <v>1</v>
      </c>
      <c r="B8" s="128" t="s">
        <v>20</v>
      </c>
    </row>
    <row r="9" spans="1:3">
      <c r="A9" s="96">
        <v>2</v>
      </c>
      <c r="B9" s="129" t="s">
        <v>21</v>
      </c>
    </row>
    <row r="10" spans="1:3">
      <c r="A10" s="96">
        <v>3</v>
      </c>
      <c r="B10" s="129" t="s">
        <v>22</v>
      </c>
    </row>
    <row r="11" spans="1:3">
      <c r="A11" s="96">
        <v>4</v>
      </c>
      <c r="B11" s="129" t="s">
        <v>23</v>
      </c>
    </row>
    <row r="12" spans="1:3">
      <c r="A12" s="96">
        <v>5</v>
      </c>
      <c r="B12" s="129" t="s">
        <v>24</v>
      </c>
    </row>
    <row r="13" spans="1:3">
      <c r="A13" s="96">
        <v>6</v>
      </c>
      <c r="B13" s="130" t="s">
        <v>218</v>
      </c>
    </row>
    <row r="14" spans="1:3">
      <c r="A14" s="96">
        <v>7</v>
      </c>
      <c r="B14" s="129" t="s">
        <v>212</v>
      </c>
    </row>
    <row r="15" spans="1:3">
      <c r="A15" s="96">
        <v>8</v>
      </c>
      <c r="B15" s="129" t="s">
        <v>213</v>
      </c>
    </row>
    <row r="16" spans="1:3">
      <c r="A16" s="96">
        <v>9</v>
      </c>
      <c r="B16" s="129" t="s">
        <v>25</v>
      </c>
    </row>
    <row r="17" spans="1:2">
      <c r="A17" s="199" t="s">
        <v>282</v>
      </c>
      <c r="B17" s="198" t="s">
        <v>269</v>
      </c>
    </row>
    <row r="18" spans="1:2">
      <c r="A18" s="199" t="s">
        <v>710</v>
      </c>
      <c r="B18" s="377" t="s">
        <v>712</v>
      </c>
    </row>
    <row r="19" spans="1:2">
      <c r="A19" s="378" t="s">
        <v>711</v>
      </c>
      <c r="B19" s="377" t="s">
        <v>713</v>
      </c>
    </row>
    <row r="20" spans="1:2">
      <c r="A20" s="96">
        <v>10</v>
      </c>
      <c r="B20" s="129" t="s">
        <v>26</v>
      </c>
    </row>
    <row r="21" spans="1:2">
      <c r="A21" s="96">
        <v>11</v>
      </c>
      <c r="B21" s="130" t="s">
        <v>214</v>
      </c>
    </row>
    <row r="22" spans="1:2">
      <c r="A22" s="96">
        <v>12</v>
      </c>
      <c r="B22" s="130" t="s">
        <v>27</v>
      </c>
    </row>
    <row r="23" spans="1:2">
      <c r="A23" s="219">
        <v>13</v>
      </c>
      <c r="B23" s="220" t="s">
        <v>215</v>
      </c>
    </row>
    <row r="24" spans="1:2">
      <c r="A24" s="219">
        <v>14</v>
      </c>
      <c r="B24" s="221" t="s">
        <v>240</v>
      </c>
    </row>
    <row r="25" spans="1:2">
      <c r="A25" s="219">
        <v>15</v>
      </c>
      <c r="B25" s="222" t="s">
        <v>28</v>
      </c>
    </row>
    <row r="26" spans="1:2">
      <c r="A26" s="219">
        <v>15.1</v>
      </c>
      <c r="B26" s="223" t="s">
        <v>296</v>
      </c>
    </row>
    <row r="27" spans="1:2">
      <c r="A27" s="379">
        <v>15.2</v>
      </c>
      <c r="B27" s="377" t="s">
        <v>715</v>
      </c>
    </row>
    <row r="28" spans="1:2">
      <c r="A28" s="219">
        <v>16</v>
      </c>
      <c r="B28" s="223" t="s">
        <v>337</v>
      </c>
    </row>
    <row r="29" spans="1:2">
      <c r="A29" s="219">
        <v>17</v>
      </c>
      <c r="B29" s="223" t="s">
        <v>378</v>
      </c>
    </row>
    <row r="30" spans="1:2">
      <c r="A30" s="219">
        <v>18</v>
      </c>
      <c r="B30" s="223" t="s">
        <v>665</v>
      </c>
    </row>
    <row r="31" spans="1:2">
      <c r="A31" s="219">
        <v>19</v>
      </c>
      <c r="B31" s="223" t="s">
        <v>666</v>
      </c>
    </row>
    <row r="32" spans="1:2">
      <c r="A32" s="219">
        <v>20</v>
      </c>
      <c r="B32" s="276" t="s">
        <v>667</v>
      </c>
    </row>
    <row r="33" spans="1:2">
      <c r="A33" s="219">
        <v>21</v>
      </c>
      <c r="B33" s="223" t="s">
        <v>494</v>
      </c>
    </row>
    <row r="34" spans="1:2">
      <c r="A34" s="219">
        <v>22</v>
      </c>
      <c r="B34" s="223" t="s">
        <v>668</v>
      </c>
    </row>
    <row r="35" spans="1:2">
      <c r="A35" s="219">
        <v>23</v>
      </c>
      <c r="B35" s="223" t="s">
        <v>669</v>
      </c>
    </row>
    <row r="36" spans="1:2">
      <c r="A36" s="219">
        <v>24</v>
      </c>
      <c r="B36" s="223" t="s">
        <v>670</v>
      </c>
    </row>
    <row r="37" spans="1:2">
      <c r="A37" s="219">
        <v>25</v>
      </c>
      <c r="B37" s="223" t="s">
        <v>379</v>
      </c>
    </row>
    <row r="38" spans="1:2">
      <c r="A38" s="219">
        <v>26</v>
      </c>
      <c r="B38" s="22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24" activePane="bottomRight" state="frozen"/>
      <selection activeCell="B19" sqref="B19"/>
      <selection pane="topRight" activeCell="B19" sqref="B19"/>
      <selection pane="bottomLeft" activeCell="B19" sqref="B19"/>
      <selection pane="bottomRight" activeCell="K32" sqref="K32"/>
    </sheetView>
  </sheetViews>
  <sheetFormatPr defaultColWidth="9.140625" defaultRowHeight="12.75"/>
  <cols>
    <col min="1" max="1" width="9.5703125" style="7" bestFit="1" customWidth="1"/>
    <col min="2" max="2" width="132.42578125" style="7" customWidth="1"/>
    <col min="3" max="3" width="18.42578125" style="7" customWidth="1"/>
    <col min="4" max="16384" width="9.140625" style="7"/>
  </cols>
  <sheetData>
    <row r="1" spans="1:3">
      <c r="A1" s="5" t="s">
        <v>30</v>
      </c>
      <c r="B1" s="6" t="str">
        <f>'Info '!C2</f>
        <v>JSC Basisbank</v>
      </c>
    </row>
    <row r="2" spans="1:3" s="5" customFormat="1" ht="15.75" customHeight="1">
      <c r="A2" s="5" t="s">
        <v>31</v>
      </c>
      <c r="B2" s="234">
        <f>'1. key ratios '!B2</f>
        <v>45930</v>
      </c>
    </row>
    <row r="3" spans="1:3" s="5" customFormat="1" ht="15.75" customHeight="1"/>
    <row r="4" spans="1:3" ht="13.5" thickBot="1">
      <c r="A4" s="7" t="s">
        <v>143</v>
      </c>
      <c r="B4" s="78" t="s">
        <v>142</v>
      </c>
    </row>
    <row r="5" spans="1:3">
      <c r="A5" s="43" t="s">
        <v>6</v>
      </c>
      <c r="B5" s="44"/>
      <c r="C5" s="45" t="s">
        <v>35</v>
      </c>
    </row>
    <row r="6" spans="1:3">
      <c r="A6" s="46">
        <v>1</v>
      </c>
      <c r="B6" s="47" t="s">
        <v>141</v>
      </c>
      <c r="C6" s="48">
        <f>SUM(C7:C11)</f>
        <v>655365869.95000005</v>
      </c>
    </row>
    <row r="7" spans="1:3">
      <c r="A7" s="46">
        <v>2</v>
      </c>
      <c r="B7" s="49" t="s">
        <v>140</v>
      </c>
      <c r="C7" s="50">
        <v>18251557</v>
      </c>
    </row>
    <row r="8" spans="1:3">
      <c r="A8" s="46">
        <v>3</v>
      </c>
      <c r="B8" s="51" t="s">
        <v>139</v>
      </c>
      <c r="C8" s="50">
        <v>131442316.56999999</v>
      </c>
    </row>
    <row r="9" spans="1:3">
      <c r="A9" s="46">
        <v>4</v>
      </c>
      <c r="B9" s="51" t="s">
        <v>138</v>
      </c>
      <c r="C9" s="50">
        <v>13925884.060000006</v>
      </c>
    </row>
    <row r="10" spans="1:3">
      <c r="A10" s="46">
        <v>5</v>
      </c>
      <c r="B10" s="51" t="s">
        <v>137</v>
      </c>
      <c r="C10" s="50">
        <v>0</v>
      </c>
    </row>
    <row r="11" spans="1:3">
      <c r="A11" s="46">
        <v>6</v>
      </c>
      <c r="B11" s="52" t="s">
        <v>136</v>
      </c>
      <c r="C11" s="50">
        <v>491746112.31999999</v>
      </c>
    </row>
    <row r="12" spans="1:3" s="29" customFormat="1">
      <c r="A12" s="46">
        <v>7</v>
      </c>
      <c r="B12" s="47" t="s">
        <v>135</v>
      </c>
      <c r="C12" s="53">
        <f>SUM(C13:C28)</f>
        <v>34090586.720000006</v>
      </c>
    </row>
    <row r="13" spans="1:3" s="29" customFormat="1">
      <c r="A13" s="46">
        <v>8</v>
      </c>
      <c r="B13" s="54" t="s">
        <v>134</v>
      </c>
      <c r="C13" s="55">
        <v>13925884.060000006</v>
      </c>
    </row>
    <row r="14" spans="1:3" s="29" customFormat="1" ht="25.5">
      <c r="A14" s="46">
        <v>9</v>
      </c>
      <c r="B14" s="56" t="s">
        <v>133</v>
      </c>
      <c r="C14" s="55">
        <v>0</v>
      </c>
    </row>
    <row r="15" spans="1:3" s="29" customFormat="1">
      <c r="A15" s="46">
        <v>10</v>
      </c>
      <c r="B15" s="57" t="s">
        <v>132</v>
      </c>
      <c r="C15" s="55">
        <v>16368052.66</v>
      </c>
    </row>
    <row r="16" spans="1:3" s="29" customFormat="1">
      <c r="A16" s="46">
        <v>11</v>
      </c>
      <c r="B16" s="58" t="s">
        <v>131</v>
      </c>
      <c r="C16" s="55">
        <v>0</v>
      </c>
    </row>
    <row r="17" spans="1:3" s="29" customFormat="1">
      <c r="A17" s="46">
        <v>12</v>
      </c>
      <c r="B17" s="57" t="s">
        <v>130</v>
      </c>
      <c r="C17" s="55">
        <v>0</v>
      </c>
    </row>
    <row r="18" spans="1:3" s="29" customFormat="1">
      <c r="A18" s="46">
        <v>13</v>
      </c>
      <c r="B18" s="57" t="s">
        <v>129</v>
      </c>
      <c r="C18" s="55">
        <v>0</v>
      </c>
    </row>
    <row r="19" spans="1:3" s="29" customFormat="1">
      <c r="A19" s="46">
        <v>14</v>
      </c>
      <c r="B19" s="57" t="s">
        <v>128</v>
      </c>
      <c r="C19" s="55">
        <v>0</v>
      </c>
    </row>
    <row r="20" spans="1:3" s="29" customFormat="1">
      <c r="A20" s="46">
        <v>15</v>
      </c>
      <c r="B20" s="57" t="s">
        <v>127</v>
      </c>
      <c r="C20" s="55">
        <v>0</v>
      </c>
    </row>
    <row r="21" spans="1:3" s="29" customFormat="1" ht="25.5">
      <c r="A21" s="46">
        <v>16</v>
      </c>
      <c r="B21" s="56" t="s">
        <v>126</v>
      </c>
      <c r="C21" s="55">
        <v>0</v>
      </c>
    </row>
    <row r="22" spans="1:3" s="29" customFormat="1">
      <c r="A22" s="46">
        <v>17</v>
      </c>
      <c r="B22" s="59" t="s">
        <v>125</v>
      </c>
      <c r="C22" s="55">
        <v>3796650</v>
      </c>
    </row>
    <row r="23" spans="1:3" s="29" customFormat="1">
      <c r="A23" s="46">
        <v>18</v>
      </c>
      <c r="B23" s="59" t="s">
        <v>517</v>
      </c>
      <c r="C23" s="278">
        <v>0</v>
      </c>
    </row>
    <row r="24" spans="1:3" s="29" customFormat="1">
      <c r="A24" s="46">
        <v>19</v>
      </c>
      <c r="B24" s="56" t="s">
        <v>124</v>
      </c>
      <c r="C24" s="55">
        <v>0</v>
      </c>
    </row>
    <row r="25" spans="1:3" s="29" customFormat="1" ht="25.5">
      <c r="A25" s="46">
        <v>20</v>
      </c>
      <c r="B25" s="56" t="s">
        <v>101</v>
      </c>
      <c r="C25" s="55">
        <v>0</v>
      </c>
    </row>
    <row r="26" spans="1:3" s="29" customFormat="1">
      <c r="A26" s="46">
        <v>21</v>
      </c>
      <c r="B26" s="58" t="s">
        <v>123</v>
      </c>
      <c r="C26" s="55">
        <v>0</v>
      </c>
    </row>
    <row r="27" spans="1:3" s="29" customFormat="1">
      <c r="A27" s="46">
        <v>22</v>
      </c>
      <c r="B27" s="58" t="s">
        <v>122</v>
      </c>
      <c r="C27" s="55">
        <v>0</v>
      </c>
    </row>
    <row r="28" spans="1:3" s="29" customFormat="1">
      <c r="A28" s="46">
        <v>23</v>
      </c>
      <c r="B28" s="58" t="s">
        <v>121</v>
      </c>
      <c r="C28" s="55">
        <v>0</v>
      </c>
    </row>
    <row r="29" spans="1:3" s="29" customFormat="1">
      <c r="A29" s="46">
        <v>24</v>
      </c>
      <c r="B29" s="60" t="s">
        <v>120</v>
      </c>
      <c r="C29" s="53">
        <f>C6-C12</f>
        <v>621275283.23000002</v>
      </c>
    </row>
    <row r="30" spans="1:3" s="29" customFormat="1">
      <c r="A30" s="61"/>
      <c r="B30" s="62"/>
      <c r="C30" s="55"/>
    </row>
    <row r="31" spans="1:3" s="29" customFormat="1">
      <c r="A31" s="61">
        <v>25</v>
      </c>
      <c r="B31" s="60" t="s">
        <v>119</v>
      </c>
      <c r="C31" s="53">
        <f>C32+C35</f>
        <v>0</v>
      </c>
    </row>
    <row r="32" spans="1:3" s="29" customFormat="1">
      <c r="A32" s="61">
        <v>26</v>
      </c>
      <c r="B32" s="51" t="s">
        <v>118</v>
      </c>
      <c r="C32" s="63">
        <f>C33+C34</f>
        <v>0</v>
      </c>
    </row>
    <row r="33" spans="1:3" s="29" customFormat="1">
      <c r="A33" s="61">
        <v>27</v>
      </c>
      <c r="B33" s="64" t="s">
        <v>179</v>
      </c>
      <c r="C33" s="55"/>
    </row>
    <row r="34" spans="1:3" s="29" customFormat="1">
      <c r="A34" s="61">
        <v>28</v>
      </c>
      <c r="B34" s="64" t="s">
        <v>117</v>
      </c>
      <c r="C34" s="55"/>
    </row>
    <row r="35" spans="1:3" s="29" customFormat="1">
      <c r="A35" s="61">
        <v>29</v>
      </c>
      <c r="B35" s="51" t="s">
        <v>116</v>
      </c>
      <c r="C35" s="55"/>
    </row>
    <row r="36" spans="1:3" s="29" customFormat="1">
      <c r="A36" s="61">
        <v>30</v>
      </c>
      <c r="B36" s="60" t="s">
        <v>115</v>
      </c>
      <c r="C36" s="53">
        <f>SUM(C37:C41)</f>
        <v>0</v>
      </c>
    </row>
    <row r="37" spans="1:3" s="29" customFormat="1">
      <c r="A37" s="61">
        <v>31</v>
      </c>
      <c r="B37" s="56" t="s">
        <v>114</v>
      </c>
      <c r="C37" s="55"/>
    </row>
    <row r="38" spans="1:3" s="29" customFormat="1">
      <c r="A38" s="61">
        <v>32</v>
      </c>
      <c r="B38" s="57" t="s">
        <v>113</v>
      </c>
      <c r="C38" s="55"/>
    </row>
    <row r="39" spans="1:3" s="29" customFormat="1" ht="25.5">
      <c r="A39" s="61">
        <v>33</v>
      </c>
      <c r="B39" s="56" t="s">
        <v>112</v>
      </c>
      <c r="C39" s="55"/>
    </row>
    <row r="40" spans="1:3" s="29" customFormat="1" ht="25.5">
      <c r="A40" s="61">
        <v>34</v>
      </c>
      <c r="B40" s="56" t="s">
        <v>101</v>
      </c>
      <c r="C40" s="55"/>
    </row>
    <row r="41" spans="1:3" s="29" customFormat="1">
      <c r="A41" s="61">
        <v>35</v>
      </c>
      <c r="B41" s="58" t="s">
        <v>111</v>
      </c>
      <c r="C41" s="55"/>
    </row>
    <row r="42" spans="1:3" s="29" customFormat="1">
      <c r="A42" s="61">
        <v>36</v>
      </c>
      <c r="B42" s="60" t="s">
        <v>110</v>
      </c>
      <c r="C42" s="53">
        <f>C31-C36</f>
        <v>0</v>
      </c>
    </row>
    <row r="43" spans="1:3" s="29" customFormat="1">
      <c r="A43" s="61"/>
      <c r="B43" s="62"/>
      <c r="C43" s="55"/>
    </row>
    <row r="44" spans="1:3" s="29" customFormat="1">
      <c r="A44" s="61">
        <v>37</v>
      </c>
      <c r="B44" s="65" t="s">
        <v>109</v>
      </c>
      <c r="C44" s="53">
        <f>SUM(C45:C47)</f>
        <v>142729899.51999998</v>
      </c>
    </row>
    <row r="45" spans="1:3" s="29" customFormat="1">
      <c r="A45" s="61">
        <v>38</v>
      </c>
      <c r="B45" s="51" t="s">
        <v>108</v>
      </c>
      <c r="C45" s="55">
        <v>142729899.51999998</v>
      </c>
    </row>
    <row r="46" spans="1:3" s="29" customFormat="1">
      <c r="A46" s="61">
        <v>39</v>
      </c>
      <c r="B46" s="51" t="s">
        <v>107</v>
      </c>
      <c r="C46" s="55"/>
    </row>
    <row r="47" spans="1:3" s="29" customFormat="1">
      <c r="A47" s="61">
        <v>40</v>
      </c>
      <c r="B47" s="51" t="s">
        <v>106</v>
      </c>
      <c r="C47" s="55"/>
    </row>
    <row r="48" spans="1:3" s="29" customFormat="1">
      <c r="A48" s="61">
        <v>41</v>
      </c>
      <c r="B48" s="65" t="s">
        <v>105</v>
      </c>
      <c r="C48" s="53">
        <f>SUM(C49:C52)</f>
        <v>0</v>
      </c>
    </row>
    <row r="49" spans="1:3" s="29" customFormat="1">
      <c r="A49" s="61">
        <v>42</v>
      </c>
      <c r="B49" s="56" t="s">
        <v>104</v>
      </c>
      <c r="C49" s="55"/>
    </row>
    <row r="50" spans="1:3" s="29" customFormat="1">
      <c r="A50" s="61">
        <v>43</v>
      </c>
      <c r="B50" s="57" t="s">
        <v>103</v>
      </c>
      <c r="C50" s="55"/>
    </row>
    <row r="51" spans="1:3" s="29" customFormat="1">
      <c r="A51" s="61">
        <v>44</v>
      </c>
      <c r="B51" s="56" t="s">
        <v>102</v>
      </c>
      <c r="C51" s="55"/>
    </row>
    <row r="52" spans="1:3" s="29" customFormat="1" ht="25.5">
      <c r="A52" s="61">
        <v>45</v>
      </c>
      <c r="B52" s="56" t="s">
        <v>101</v>
      </c>
      <c r="C52" s="55"/>
    </row>
    <row r="53" spans="1:3" s="29" customFormat="1" ht="13.5" thickBot="1">
      <c r="A53" s="61">
        <v>46</v>
      </c>
      <c r="B53" s="66" t="s">
        <v>100</v>
      </c>
      <c r="C53" s="67">
        <f>C44-C48</f>
        <v>142729899.51999998</v>
      </c>
    </row>
    <row r="56" spans="1:3">
      <c r="B56" s="7"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J40" sqref="J40"/>
    </sheetView>
  </sheetViews>
  <sheetFormatPr defaultColWidth="9.140625" defaultRowHeight="12.75"/>
  <cols>
    <col min="1" max="1" width="9.42578125" style="120" bestFit="1" customWidth="1"/>
    <col min="2" max="2" width="59" style="120" customWidth="1"/>
    <col min="3" max="3" width="16.85546875" style="120" bestFit="1" customWidth="1"/>
    <col min="4" max="4" width="15.5703125" style="120" bestFit="1" customWidth="1"/>
    <col min="5" max="16384" width="9.140625" style="120"/>
  </cols>
  <sheetData>
    <row r="1" spans="1:4" ht="15">
      <c r="A1" s="118" t="s">
        <v>30</v>
      </c>
      <c r="B1" s="6" t="str">
        <f>'Info '!C2</f>
        <v>JSC Basisbank</v>
      </c>
    </row>
    <row r="2" spans="1:4" s="118" customFormat="1" ht="15.75" customHeight="1">
      <c r="A2" s="118" t="s">
        <v>31</v>
      </c>
      <c r="B2" s="234">
        <f>'1. key ratios '!B2</f>
        <v>45930</v>
      </c>
    </row>
    <row r="3" spans="1:4" s="118" customFormat="1" ht="15.75" customHeight="1"/>
    <row r="4" spans="1:4" ht="13.5" thickBot="1">
      <c r="A4" s="120" t="s">
        <v>268</v>
      </c>
      <c r="B4" s="188" t="s">
        <v>269</v>
      </c>
    </row>
    <row r="5" spans="1:4" s="125" customFormat="1" ht="12.75" customHeight="1">
      <c r="A5" s="217"/>
      <c r="B5" s="218" t="s">
        <v>272</v>
      </c>
      <c r="C5" s="181" t="s">
        <v>270</v>
      </c>
      <c r="D5" s="182" t="s">
        <v>271</v>
      </c>
    </row>
    <row r="6" spans="1:4" s="189" customFormat="1">
      <c r="A6" s="183">
        <v>1</v>
      </c>
      <c r="B6" s="213" t="s">
        <v>273</v>
      </c>
      <c r="C6" s="213"/>
      <c r="D6" s="184"/>
    </row>
    <row r="7" spans="1:4" s="189" customFormat="1">
      <c r="A7" s="185" t="s">
        <v>259</v>
      </c>
      <c r="B7" s="214" t="s">
        <v>274</v>
      </c>
      <c r="C7" s="206">
        <v>4.4999999999999998E-2</v>
      </c>
      <c r="D7" s="573">
        <f>C7*'5. RWA '!$C$13</f>
        <v>173599775.39061442</v>
      </c>
    </row>
    <row r="8" spans="1:4" s="189" customFormat="1">
      <c r="A8" s="185" t="s">
        <v>260</v>
      </c>
      <c r="B8" s="214" t="s">
        <v>275</v>
      </c>
      <c r="C8" s="207">
        <v>0.06</v>
      </c>
      <c r="D8" s="573">
        <f>C8*'5. RWA '!$C$13</f>
        <v>231466367.1874859</v>
      </c>
    </row>
    <row r="9" spans="1:4" s="189" customFormat="1">
      <c r="A9" s="185" t="s">
        <v>261</v>
      </c>
      <c r="B9" s="214" t="s">
        <v>276</v>
      </c>
      <c r="C9" s="207">
        <v>0.08</v>
      </c>
      <c r="D9" s="573">
        <f>C9*'5. RWA '!$C$13</f>
        <v>308621822.91664785</v>
      </c>
    </row>
    <row r="10" spans="1:4" s="189" customFormat="1">
      <c r="A10" s="183" t="s">
        <v>262</v>
      </c>
      <c r="B10" s="213" t="s">
        <v>277</v>
      </c>
      <c r="C10" s="208"/>
      <c r="D10" s="574"/>
    </row>
    <row r="11" spans="1:4" s="190" customFormat="1">
      <c r="A11" s="186" t="s">
        <v>263</v>
      </c>
      <c r="B11" s="205" t="s">
        <v>746</v>
      </c>
      <c r="C11" s="209">
        <v>2.5000000000000001E-2</v>
      </c>
      <c r="D11" s="573">
        <f>C11*'5. RWA '!$C$13</f>
        <v>96444319.661452472</v>
      </c>
    </row>
    <row r="12" spans="1:4" s="190" customFormat="1">
      <c r="A12" s="186" t="s">
        <v>264</v>
      </c>
      <c r="B12" s="205" t="s">
        <v>278</v>
      </c>
      <c r="C12" s="209">
        <v>5.0000000000000001E-3</v>
      </c>
      <c r="D12" s="573">
        <f>C12*'5. RWA '!$C$13</f>
        <v>19288863.932290491</v>
      </c>
    </row>
    <row r="13" spans="1:4" s="190" customFormat="1">
      <c r="A13" s="186" t="s">
        <v>265</v>
      </c>
      <c r="B13" s="205" t="s">
        <v>279</v>
      </c>
      <c r="C13" s="209"/>
      <c r="D13" s="573">
        <f>C13*'5. RWA '!$C$13</f>
        <v>0</v>
      </c>
    </row>
    <row r="14" spans="1:4" s="190" customFormat="1">
      <c r="A14" s="183" t="s">
        <v>266</v>
      </c>
      <c r="B14" s="213" t="s">
        <v>326</v>
      </c>
      <c r="C14" s="210"/>
      <c r="D14" s="574"/>
    </row>
    <row r="15" spans="1:4" s="190" customFormat="1">
      <c r="A15" s="186">
        <v>3.1</v>
      </c>
      <c r="B15" s="205" t="s">
        <v>284</v>
      </c>
      <c r="C15" s="209">
        <v>5.1548579705467598E-2</v>
      </c>
      <c r="D15" s="573">
        <f>C15*'5. RWA '!$C$13</f>
        <v>198862707.96831912</v>
      </c>
    </row>
    <row r="16" spans="1:4" s="190" customFormat="1">
      <c r="A16" s="186">
        <v>3.2</v>
      </c>
      <c r="B16" s="205" t="s">
        <v>285</v>
      </c>
      <c r="C16" s="209">
        <v>6.1092688285805483E-2</v>
      </c>
      <c r="D16" s="573">
        <f>C16*'5. RWA '!$C$13</f>
        <v>235681710.32054785</v>
      </c>
    </row>
    <row r="17" spans="1:4" s="189" customFormat="1">
      <c r="A17" s="186">
        <v>3.3</v>
      </c>
      <c r="B17" s="205" t="s">
        <v>286</v>
      </c>
      <c r="C17" s="209">
        <v>7.3650725891513225E-2</v>
      </c>
      <c r="D17" s="573">
        <f>C17*'5. RWA '!$C$13</f>
        <v>284127766.04716456</v>
      </c>
    </row>
    <row r="18" spans="1:4" s="125" customFormat="1" ht="12.75" customHeight="1">
      <c r="A18" s="215"/>
      <c r="B18" s="216" t="s">
        <v>325</v>
      </c>
      <c r="C18" s="211" t="s">
        <v>270</v>
      </c>
      <c r="D18" s="575" t="s">
        <v>271</v>
      </c>
    </row>
    <row r="19" spans="1:4" s="189" customFormat="1">
      <c r="A19" s="187">
        <v>4</v>
      </c>
      <c r="B19" s="205" t="s">
        <v>280</v>
      </c>
      <c r="C19" s="209">
        <f>C7+C11+C12+C13+C15</f>
        <v>0.12654857970546762</v>
      </c>
      <c r="D19" s="573">
        <f>C19*'5. RWA '!$C$13</f>
        <v>488195666.95267659</v>
      </c>
    </row>
    <row r="20" spans="1:4" s="189" customFormat="1">
      <c r="A20" s="187">
        <v>5</v>
      </c>
      <c r="B20" s="205" t="s">
        <v>90</v>
      </c>
      <c r="C20" s="209">
        <f>C8+C11+C12+C13+C16</f>
        <v>0.15109268828580547</v>
      </c>
      <c r="D20" s="573">
        <f>C20*'5. RWA '!$C$13</f>
        <v>582881261.1017766</v>
      </c>
    </row>
    <row r="21" spans="1:4" s="189" customFormat="1" ht="13.5" thickBot="1">
      <c r="A21" s="191" t="s">
        <v>267</v>
      </c>
      <c r="B21" s="192" t="s">
        <v>281</v>
      </c>
      <c r="C21" s="212">
        <f>C9+C11+C12+C13+C17</f>
        <v>0.18365072589151324</v>
      </c>
      <c r="D21" s="576">
        <f>C21*'5. RWA '!$C$13</f>
        <v>708482772.55755544</v>
      </c>
    </row>
    <row r="23" spans="1:4">
      <c r="B23" s="152"/>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23" sqref="B2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27" t="str">
        <f>'9.1. Capital Requirements'!A1</f>
        <v>Bank:</v>
      </c>
      <c r="B1" s="328" t="str">
        <f>'Info '!C2</f>
        <v>JSC Basisbank</v>
      </c>
    </row>
    <row r="2" spans="1:3">
      <c r="A2" s="327" t="str">
        <f>'9.1. Capital Requirements'!A2</f>
        <v>Date:</v>
      </c>
      <c r="B2" s="329">
        <f>'1. key ratios '!B2</f>
        <v>45930</v>
      </c>
    </row>
    <row r="3" spans="1:3">
      <c r="A3" s="330" t="s">
        <v>674</v>
      </c>
      <c r="B3" s="331" t="s">
        <v>675</v>
      </c>
    </row>
    <row r="4" spans="1:3" ht="15.75" thickBot="1"/>
    <row r="5" spans="1:3">
      <c r="A5" s="332"/>
      <c r="B5" s="333" t="s">
        <v>676</v>
      </c>
      <c r="C5" s="364"/>
    </row>
    <row r="6" spans="1:3">
      <c r="A6" s="334" t="s">
        <v>696</v>
      </c>
      <c r="B6" s="335">
        <f>SUM(B7,B11)</f>
        <v>764005182.75</v>
      </c>
      <c r="C6" s="364"/>
    </row>
    <row r="7" spans="1:3">
      <c r="A7" s="334" t="s">
        <v>682</v>
      </c>
      <c r="B7" s="335">
        <f>SUM(B8:B10)</f>
        <v>764005182.75</v>
      </c>
      <c r="C7" s="364"/>
    </row>
    <row r="8" spans="1:3">
      <c r="A8" s="336" t="s">
        <v>677</v>
      </c>
      <c r="B8" s="337">
        <f>'9.Capital'!C29</f>
        <v>621275283.23000002</v>
      </c>
      <c r="C8" s="364"/>
    </row>
    <row r="9" spans="1:3">
      <c r="A9" s="336" t="s">
        <v>678</v>
      </c>
      <c r="B9" s="337">
        <f>'9.Capital'!C42</f>
        <v>0</v>
      </c>
      <c r="C9" s="364"/>
    </row>
    <row r="10" spans="1:3">
      <c r="A10" s="336" t="s">
        <v>679</v>
      </c>
      <c r="B10" s="337">
        <f>'9.Capital'!C53</f>
        <v>142729899.51999998</v>
      </c>
      <c r="C10" s="364"/>
    </row>
    <row r="11" spans="1:3">
      <c r="A11" s="334" t="s">
        <v>683</v>
      </c>
      <c r="B11" s="335">
        <f>SUM(B12:B13)</f>
        <v>0</v>
      </c>
      <c r="C11" s="364"/>
    </row>
    <row r="12" spans="1:3">
      <c r="A12" s="336" t="s">
        <v>702</v>
      </c>
      <c r="B12" s="337"/>
      <c r="C12" s="364"/>
    </row>
    <row r="13" spans="1:3">
      <c r="A13" s="336" t="s">
        <v>684</v>
      </c>
      <c r="B13" s="337"/>
      <c r="C13" s="364"/>
    </row>
    <row r="14" spans="1:3">
      <c r="A14" s="334" t="s">
        <v>685</v>
      </c>
      <c r="B14" s="335">
        <f>SUM(B15:B16)</f>
        <v>764005182.75</v>
      </c>
      <c r="C14" s="364"/>
    </row>
    <row r="15" spans="1:3">
      <c r="A15" s="338" t="s">
        <v>686</v>
      </c>
      <c r="B15" s="337"/>
      <c r="C15" s="364"/>
    </row>
    <row r="16" spans="1:3">
      <c r="A16" s="338" t="s">
        <v>687</v>
      </c>
      <c r="B16" s="337">
        <f>B7</f>
        <v>764005182.75</v>
      </c>
      <c r="C16" s="364"/>
    </row>
    <row r="17" spans="1:5">
      <c r="A17" s="334" t="s">
        <v>690</v>
      </c>
      <c r="B17" s="335"/>
      <c r="C17" s="364"/>
    </row>
    <row r="18" spans="1:5">
      <c r="A18" s="338" t="s">
        <v>688</v>
      </c>
      <c r="B18" s="337">
        <f>'5. RWA '!C13</f>
        <v>3857772786.4580984</v>
      </c>
      <c r="C18" s="364"/>
    </row>
    <row r="19" spans="1:5">
      <c r="A19" s="338" t="s">
        <v>689</v>
      </c>
      <c r="B19" s="337">
        <f>'15.1 LR'!C32</f>
        <v>4834359875.8166933</v>
      </c>
      <c r="C19" s="364"/>
    </row>
    <row r="20" spans="1:5">
      <c r="A20" s="334" t="s">
        <v>704</v>
      </c>
      <c r="B20" s="335"/>
      <c r="C20" s="364"/>
    </row>
    <row r="21" spans="1:5">
      <c r="A21" s="339" t="s">
        <v>691</v>
      </c>
      <c r="B21" s="340">
        <f>IFERROR(B6/B18,0)</f>
        <v>0.1980430743437975</v>
      </c>
      <c r="C21" s="364"/>
    </row>
    <row r="22" spans="1:5">
      <c r="A22" s="339" t="s">
        <v>708</v>
      </c>
      <c r="B22" s="340">
        <f>IFERROR(B6/B19,0)</f>
        <v>0.15803647274416713</v>
      </c>
      <c r="C22" s="364"/>
    </row>
    <row r="23" spans="1:5" ht="15.75" thickBot="1">
      <c r="A23" s="341" t="s">
        <v>692</v>
      </c>
      <c r="B23" s="342">
        <f>IFERROR(B6/B14,0)</f>
        <v>1</v>
      </c>
    </row>
    <row r="24" spans="1:5" ht="16.5" customHeight="1">
      <c r="A24" s="343" t="s">
        <v>680</v>
      </c>
      <c r="B24" s="344"/>
      <c r="C24" s="344"/>
      <c r="D24" s="344"/>
      <c r="E24" s="344"/>
    </row>
    <row r="25" spans="1:5" ht="25.5" customHeight="1">
      <c r="A25" s="343" t="s">
        <v>701</v>
      </c>
    </row>
    <row r="26" spans="1:5" ht="42.6" customHeight="1">
      <c r="A26" s="343" t="s">
        <v>703</v>
      </c>
      <c r="B26" s="120"/>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3" sqref="B23"/>
    </sheetView>
  </sheetViews>
  <sheetFormatPr defaultRowHeight="15"/>
  <cols>
    <col min="1" max="1" width="56.85546875" customWidth="1"/>
    <col min="2" max="2" width="28.140625" bestFit="1" customWidth="1"/>
    <col min="3" max="6" width="28.140625" customWidth="1"/>
  </cols>
  <sheetData>
    <row r="1" spans="1:7">
      <c r="A1" s="327" t="s">
        <v>30</v>
      </c>
      <c r="B1" s="328">
        <v>0</v>
      </c>
      <c r="C1" s="120"/>
    </row>
    <row r="2" spans="1:7">
      <c r="A2" s="327" t="s">
        <v>31</v>
      </c>
      <c r="B2" s="329">
        <v>45016</v>
      </c>
      <c r="C2" s="120"/>
    </row>
    <row r="3" spans="1:7">
      <c r="A3" s="330" t="s">
        <v>681</v>
      </c>
      <c r="B3" s="331" t="s">
        <v>675</v>
      </c>
      <c r="C3" s="120"/>
    </row>
    <row r="5" spans="1:7">
      <c r="A5" s="345"/>
    </row>
    <row r="6" spans="1:7" ht="15.75" thickBot="1">
      <c r="A6" s="346"/>
      <c r="B6" s="346"/>
      <c r="C6" s="346"/>
      <c r="D6" s="346"/>
      <c r="E6" s="346"/>
      <c r="F6" s="346"/>
    </row>
    <row r="7" spans="1:7">
      <c r="A7" s="749"/>
      <c r="B7" s="751" t="s">
        <v>707</v>
      </c>
      <c r="C7" s="751"/>
      <c r="D7" s="751"/>
      <c r="E7" s="751"/>
      <c r="F7" s="752" t="s">
        <v>64</v>
      </c>
    </row>
    <row r="8" spans="1:7">
      <c r="A8" s="750"/>
      <c r="B8" s="347" t="s">
        <v>693</v>
      </c>
      <c r="C8" s="347" t="s">
        <v>694</v>
      </c>
      <c r="D8" s="347" t="s">
        <v>695</v>
      </c>
      <c r="E8" s="347" t="s">
        <v>705</v>
      </c>
      <c r="F8" s="753"/>
    </row>
    <row r="9" spans="1:7">
      <c r="A9" s="348" t="s">
        <v>696</v>
      </c>
      <c r="B9" s="349">
        <f>B13+B17</f>
        <v>0</v>
      </c>
      <c r="C9" s="349">
        <f t="shared" ref="C9:E9" si="0">C13+C17</f>
        <v>0</v>
      </c>
      <c r="D9" s="349">
        <f t="shared" si="0"/>
        <v>0</v>
      </c>
      <c r="E9" s="349">
        <f t="shared" si="0"/>
        <v>0</v>
      </c>
      <c r="F9" s="350">
        <f>F13+F17</f>
        <v>0</v>
      </c>
    </row>
    <row r="10" spans="1:7">
      <c r="A10" s="351" t="s">
        <v>698</v>
      </c>
      <c r="B10" s="352">
        <f t="shared" ref="B10:E12" si="1">B14+B18</f>
        <v>0</v>
      </c>
      <c r="C10" s="352">
        <f t="shared" si="1"/>
        <v>0</v>
      </c>
      <c r="D10" s="352">
        <f t="shared" si="1"/>
        <v>0</v>
      </c>
      <c r="E10" s="352">
        <f t="shared" si="1"/>
        <v>0</v>
      </c>
      <c r="F10" s="350">
        <f>SUM(B10:E10)</f>
        <v>0</v>
      </c>
      <c r="G10" s="364"/>
    </row>
    <row r="11" spans="1:7">
      <c r="A11" s="351" t="s">
        <v>706</v>
      </c>
      <c r="B11" s="352">
        <f t="shared" si="1"/>
        <v>0</v>
      </c>
      <c r="C11" s="352">
        <f t="shared" si="1"/>
        <v>0</v>
      </c>
      <c r="D11" s="352">
        <f t="shared" si="1"/>
        <v>0</v>
      </c>
      <c r="E11" s="352">
        <f t="shared" si="1"/>
        <v>0</v>
      </c>
      <c r="F11" s="350">
        <f t="shared" ref="F11:F12" si="2">SUM(B11:E11)</f>
        <v>0</v>
      </c>
      <c r="G11" s="364"/>
    </row>
    <row r="12" spans="1:7">
      <c r="A12" s="353" t="s">
        <v>697</v>
      </c>
      <c r="B12" s="352">
        <f t="shared" si="1"/>
        <v>0</v>
      </c>
      <c r="C12" s="352">
        <f t="shared" si="1"/>
        <v>0</v>
      </c>
      <c r="D12" s="352">
        <f t="shared" si="1"/>
        <v>0</v>
      </c>
      <c r="E12" s="352">
        <f t="shared" si="1"/>
        <v>0</v>
      </c>
      <c r="F12" s="350">
        <f t="shared" si="2"/>
        <v>0</v>
      </c>
      <c r="G12" s="364"/>
    </row>
    <row r="13" spans="1:7">
      <c r="A13" s="354" t="s">
        <v>687</v>
      </c>
      <c r="B13" s="355"/>
      <c r="C13" s="355"/>
      <c r="D13" s="355"/>
      <c r="E13" s="355"/>
      <c r="F13" s="356"/>
    </row>
    <row r="14" spans="1:7">
      <c r="A14" s="351" t="s">
        <v>698</v>
      </c>
      <c r="B14" s="357"/>
      <c r="C14" s="357"/>
      <c r="D14" s="357"/>
      <c r="E14" s="357"/>
      <c r="F14" s="358"/>
    </row>
    <row r="15" spans="1:7">
      <c r="A15" s="351" t="s">
        <v>706</v>
      </c>
      <c r="B15" s="357"/>
      <c r="C15" s="357"/>
      <c r="D15" s="357"/>
      <c r="E15" s="357"/>
      <c r="F15" s="358"/>
    </row>
    <row r="16" spans="1:7">
      <c r="A16" s="353" t="s">
        <v>697</v>
      </c>
      <c r="B16" s="357"/>
      <c r="C16" s="357"/>
      <c r="D16" s="357"/>
      <c r="E16" s="357"/>
      <c r="F16" s="358"/>
    </row>
    <row r="17" spans="1:6">
      <c r="A17" s="354" t="s">
        <v>683</v>
      </c>
      <c r="B17" s="355"/>
      <c r="C17" s="355"/>
      <c r="D17" s="355"/>
      <c r="E17" s="355"/>
      <c r="F17" s="358"/>
    </row>
    <row r="18" spans="1:6">
      <c r="A18" s="351" t="s">
        <v>698</v>
      </c>
      <c r="B18" s="357"/>
      <c r="C18" s="357"/>
      <c r="D18" s="357"/>
      <c r="E18" s="357"/>
      <c r="F18" s="358"/>
    </row>
    <row r="19" spans="1:6">
      <c r="A19" s="351" t="s">
        <v>706</v>
      </c>
      <c r="B19" s="357"/>
      <c r="C19" s="357"/>
      <c r="D19" s="357"/>
      <c r="E19" s="357"/>
      <c r="F19" s="358"/>
    </row>
    <row r="20" spans="1:6" ht="15.75" thickBot="1">
      <c r="A20" s="353" t="s">
        <v>697</v>
      </c>
      <c r="B20" s="359"/>
      <c r="C20" s="359"/>
      <c r="D20" s="359"/>
      <c r="E20" s="359"/>
      <c r="F20" s="36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39" activePane="bottomRight" state="frozen"/>
      <selection activeCell="B19" sqref="B19"/>
      <selection pane="topRight" activeCell="B19" sqref="B19"/>
      <selection pane="bottomLeft" activeCell="B19" sqref="B19"/>
      <selection pane="bottomRight" activeCell="K72" sqref="K72"/>
    </sheetView>
  </sheetViews>
  <sheetFormatPr defaultColWidth="9.140625" defaultRowHeight="14.25"/>
  <cols>
    <col min="1" max="1" width="10.85546875" style="7" customWidth="1"/>
    <col min="2" max="2" width="91.85546875" style="7" customWidth="1"/>
    <col min="3" max="3" width="53.140625" style="7" customWidth="1"/>
    <col min="4" max="4" width="32.140625" style="7" customWidth="1"/>
    <col min="5" max="5" width="9.42578125" style="8" customWidth="1"/>
    <col min="6" max="16384" width="9.140625" style="8"/>
  </cols>
  <sheetData>
    <row r="1" spans="1:6">
      <c r="A1" s="5" t="s">
        <v>30</v>
      </c>
      <c r="B1" s="6" t="str">
        <f>'Info '!C2</f>
        <v>JSC Basisbank</v>
      </c>
      <c r="E1" s="7"/>
      <c r="F1" s="7"/>
    </row>
    <row r="2" spans="1:6" s="5" customFormat="1" ht="15.75" customHeight="1">
      <c r="A2" s="5" t="s">
        <v>31</v>
      </c>
      <c r="B2" s="234">
        <f>'1. key ratios '!B2</f>
        <v>45930</v>
      </c>
    </row>
    <row r="3" spans="1:6" s="5" customFormat="1" ht="15.75" customHeight="1">
      <c r="A3" s="68"/>
    </row>
    <row r="4" spans="1:6" s="5" customFormat="1" ht="15.75" customHeight="1" thickBot="1">
      <c r="A4" s="5" t="s">
        <v>47</v>
      </c>
      <c r="B4" s="114" t="s">
        <v>165</v>
      </c>
      <c r="D4" s="20" t="s">
        <v>35</v>
      </c>
    </row>
    <row r="5" spans="1:6" ht="25.5">
      <c r="A5" s="69" t="s">
        <v>6</v>
      </c>
      <c r="B5" s="131" t="s">
        <v>205</v>
      </c>
      <c r="C5" s="70" t="s">
        <v>624</v>
      </c>
      <c r="D5" s="71" t="s">
        <v>49</v>
      </c>
    </row>
    <row r="6" spans="1:6" ht="15.75">
      <c r="A6" s="468">
        <v>1</v>
      </c>
      <c r="B6" s="469" t="s">
        <v>525</v>
      </c>
      <c r="C6" s="460">
        <f>SUM(C7:C9)</f>
        <v>678636190.49650002</v>
      </c>
      <c r="D6" s="470"/>
      <c r="E6" s="72"/>
    </row>
    <row r="7" spans="1:6" ht="15.75">
      <c r="A7" s="468">
        <v>1.1000000000000001</v>
      </c>
      <c r="B7" s="471" t="s">
        <v>526</v>
      </c>
      <c r="C7" s="461">
        <v>60743040.416000001</v>
      </c>
      <c r="D7" s="470"/>
      <c r="E7" s="72"/>
    </row>
    <row r="8" spans="1:6" ht="15.75">
      <c r="A8" s="468">
        <v>1.2</v>
      </c>
      <c r="B8" s="471" t="s">
        <v>527</v>
      </c>
      <c r="C8" s="461">
        <v>316424455.50419998</v>
      </c>
      <c r="D8" s="470"/>
      <c r="E8" s="72"/>
    </row>
    <row r="9" spans="1:6" ht="15.75">
      <c r="A9" s="468">
        <v>1.3</v>
      </c>
      <c r="B9" s="471" t="s">
        <v>528</v>
      </c>
      <c r="C9" s="461">
        <v>301468694.57630002</v>
      </c>
      <c r="D9" s="470"/>
      <c r="E9" s="72"/>
    </row>
    <row r="10" spans="1:6" ht="15.75">
      <c r="A10" s="468">
        <v>2</v>
      </c>
      <c r="B10" s="472" t="s">
        <v>529</v>
      </c>
      <c r="C10" s="460">
        <v>0</v>
      </c>
      <c r="D10" s="470"/>
      <c r="E10" s="72"/>
    </row>
    <row r="11" spans="1:6" ht="15.75">
      <c r="A11" s="468">
        <v>2.1</v>
      </c>
      <c r="B11" s="473" t="s">
        <v>530</v>
      </c>
      <c r="C11" s="474">
        <v>0</v>
      </c>
      <c r="D11" s="475"/>
      <c r="E11" s="73"/>
    </row>
    <row r="12" spans="1:6" ht="15.75">
      <c r="A12" s="468">
        <v>3</v>
      </c>
      <c r="B12" s="476" t="s">
        <v>531</v>
      </c>
      <c r="C12" s="477">
        <v>0</v>
      </c>
      <c r="D12" s="475"/>
      <c r="E12" s="73"/>
    </row>
    <row r="13" spans="1:6" ht="15.75">
      <c r="A13" s="468">
        <v>4</v>
      </c>
      <c r="B13" s="478" t="s">
        <v>532</v>
      </c>
      <c r="C13" s="477">
        <v>0</v>
      </c>
      <c r="D13" s="475"/>
      <c r="E13" s="73"/>
    </row>
    <row r="14" spans="1:6" ht="15.75">
      <c r="A14" s="468">
        <v>5</v>
      </c>
      <c r="B14" s="479" t="s">
        <v>533</v>
      </c>
      <c r="C14" s="477">
        <f>SUM(C15:C17)</f>
        <v>236402242.78999999</v>
      </c>
      <c r="D14" s="475"/>
      <c r="E14" s="73"/>
    </row>
    <row r="15" spans="1:6" ht="15.75">
      <c r="A15" s="468">
        <v>5.0999999999999996</v>
      </c>
      <c r="B15" s="480" t="s">
        <v>534</v>
      </c>
      <c r="C15" s="461">
        <v>0</v>
      </c>
      <c r="D15" s="475"/>
      <c r="E15" s="72"/>
    </row>
    <row r="16" spans="1:6" ht="15.75">
      <c r="A16" s="468">
        <v>5.2</v>
      </c>
      <c r="B16" s="480" t="s">
        <v>535</v>
      </c>
      <c r="C16" s="461">
        <v>236402242.78999999</v>
      </c>
      <c r="D16" s="470"/>
      <c r="E16" s="72"/>
    </row>
    <row r="17" spans="1:5" ht="15.75">
      <c r="A17" s="468">
        <v>5.3</v>
      </c>
      <c r="B17" s="481" t="s">
        <v>536</v>
      </c>
      <c r="C17" s="461">
        <v>0</v>
      </c>
      <c r="D17" s="470"/>
      <c r="E17" s="72"/>
    </row>
    <row r="18" spans="1:5" ht="15.75">
      <c r="A18" s="468">
        <v>6</v>
      </c>
      <c r="B18" s="476" t="s">
        <v>537</v>
      </c>
      <c r="C18" s="460">
        <f>SUM(C19:C20)</f>
        <v>3311276076.4098997</v>
      </c>
      <c r="D18" s="625"/>
      <c r="E18" s="72"/>
    </row>
    <row r="19" spans="1:5" ht="15.75">
      <c r="A19" s="468">
        <v>6.1</v>
      </c>
      <c r="B19" s="480" t="s">
        <v>535</v>
      </c>
      <c r="C19" s="474">
        <v>212827593.62990001</v>
      </c>
      <c r="D19" s="625"/>
      <c r="E19" s="72"/>
    </row>
    <row r="20" spans="1:5" ht="15.75">
      <c r="A20" s="468">
        <v>6.2</v>
      </c>
      <c r="B20" s="481" t="s">
        <v>536</v>
      </c>
      <c r="C20" s="474">
        <v>3098448482.7799997</v>
      </c>
      <c r="D20" s="625"/>
      <c r="E20" s="72"/>
    </row>
    <row r="21" spans="1:5" ht="15.75">
      <c r="A21" s="468">
        <v>7</v>
      </c>
      <c r="B21" s="472" t="s">
        <v>538</v>
      </c>
      <c r="C21" s="477">
        <v>27859354.66</v>
      </c>
      <c r="D21" s="625" t="s">
        <v>781</v>
      </c>
      <c r="E21" s="72"/>
    </row>
    <row r="22" spans="1:5" ht="15.75">
      <c r="A22" s="468">
        <v>8</v>
      </c>
      <c r="B22" s="472" t="s">
        <v>539</v>
      </c>
      <c r="C22" s="460">
        <v>502177.41000000003</v>
      </c>
      <c r="D22" s="625"/>
      <c r="E22" s="72"/>
    </row>
    <row r="23" spans="1:5" ht="15.75">
      <c r="A23" s="468">
        <v>9</v>
      </c>
      <c r="B23" s="478" t="s">
        <v>540</v>
      </c>
      <c r="C23" s="460">
        <f>SUM(C24:C25)</f>
        <v>135904116.28999999</v>
      </c>
      <c r="D23" s="626"/>
      <c r="E23" s="72"/>
    </row>
    <row r="24" spans="1:5" ht="15.75">
      <c r="A24" s="468">
        <v>9.1</v>
      </c>
      <c r="B24" s="480" t="s">
        <v>541</v>
      </c>
      <c r="C24" s="461">
        <v>135904116.28999999</v>
      </c>
      <c r="D24" s="625"/>
      <c r="E24" s="72"/>
    </row>
    <row r="25" spans="1:5" ht="15.75">
      <c r="A25" s="468">
        <v>9.1999999999999993</v>
      </c>
      <c r="B25" s="480" t="s">
        <v>542</v>
      </c>
      <c r="C25" s="460">
        <v>0</v>
      </c>
      <c r="D25" s="625"/>
      <c r="E25" s="74"/>
    </row>
    <row r="26" spans="1:5" ht="15.75">
      <c r="A26" s="468">
        <v>10</v>
      </c>
      <c r="B26" s="478" t="s">
        <v>543</v>
      </c>
      <c r="C26" s="460">
        <f>SUM(C27:C28)</f>
        <v>16368052.66</v>
      </c>
      <c r="D26" s="625" t="s">
        <v>782</v>
      </c>
      <c r="E26" s="72"/>
    </row>
    <row r="27" spans="1:5" ht="15.75">
      <c r="A27" s="468">
        <v>10.1</v>
      </c>
      <c r="B27" s="480" t="s">
        <v>544</v>
      </c>
      <c r="C27" s="461">
        <v>0</v>
      </c>
      <c r="D27" s="625"/>
      <c r="E27" s="72"/>
    </row>
    <row r="28" spans="1:5" ht="15.75">
      <c r="A28" s="468">
        <v>10.199999999999999</v>
      </c>
      <c r="B28" s="480" t="s">
        <v>545</v>
      </c>
      <c r="C28" s="461">
        <v>16368052.66</v>
      </c>
      <c r="D28" s="625"/>
      <c r="E28" s="72"/>
    </row>
    <row r="29" spans="1:5" ht="15.75">
      <c r="A29" s="468">
        <v>11</v>
      </c>
      <c r="B29" s="478" t="s">
        <v>546</v>
      </c>
      <c r="C29" s="460">
        <f>SUM(C30:C31)</f>
        <v>11388038.810000001</v>
      </c>
      <c r="D29" s="625"/>
      <c r="E29" s="72"/>
    </row>
    <row r="30" spans="1:5" ht="15.75">
      <c r="A30" s="468">
        <v>11.1</v>
      </c>
      <c r="B30" s="480" t="s">
        <v>547</v>
      </c>
      <c r="C30" s="461">
        <v>11388038.810000001</v>
      </c>
      <c r="D30" s="625"/>
      <c r="E30" s="72"/>
    </row>
    <row r="31" spans="1:5" ht="15.75">
      <c r="A31" s="468">
        <v>11.2</v>
      </c>
      <c r="B31" s="480" t="s">
        <v>548</v>
      </c>
      <c r="C31" s="461">
        <v>0</v>
      </c>
      <c r="D31" s="625"/>
      <c r="E31" s="72"/>
    </row>
    <row r="32" spans="1:5" ht="15.75">
      <c r="A32" s="468">
        <v>13</v>
      </c>
      <c r="B32" s="478" t="s">
        <v>549</v>
      </c>
      <c r="C32" s="460">
        <v>57782386.670000002</v>
      </c>
      <c r="D32" s="625"/>
      <c r="E32" s="72"/>
    </row>
    <row r="33" spans="1:5" ht="15.75">
      <c r="A33" s="468">
        <v>13.1</v>
      </c>
      <c r="B33" s="482" t="s">
        <v>550</v>
      </c>
      <c r="C33" s="461">
        <v>42765319.310000002</v>
      </c>
      <c r="D33" s="625"/>
      <c r="E33" s="72"/>
    </row>
    <row r="34" spans="1:5" ht="15.75">
      <c r="A34" s="468">
        <v>13.2</v>
      </c>
      <c r="B34" s="482" t="s">
        <v>551</v>
      </c>
      <c r="C34" s="461">
        <v>0</v>
      </c>
      <c r="D34" s="625"/>
      <c r="E34" s="72"/>
    </row>
    <row r="35" spans="1:5" ht="15.75">
      <c r="A35" s="491">
        <v>14</v>
      </c>
      <c r="B35" s="492" t="s">
        <v>552</v>
      </c>
      <c r="C35" s="493">
        <f>SUM(C6,C10,C12,C13,C14,C18,C21,C22,C23,C26,C29,C32)</f>
        <v>4476118636.1963997</v>
      </c>
      <c r="D35" s="627"/>
      <c r="E35" s="72"/>
    </row>
    <row r="36" spans="1:5" ht="15.75">
      <c r="A36" s="494"/>
      <c r="B36" s="495" t="s">
        <v>553</v>
      </c>
      <c r="C36" s="496"/>
      <c r="D36" s="628"/>
      <c r="E36" s="72"/>
    </row>
    <row r="37" spans="1:5" ht="15.75">
      <c r="A37" s="468">
        <v>15</v>
      </c>
      <c r="B37" s="472" t="s">
        <v>554</v>
      </c>
      <c r="C37" s="460">
        <v>477499.99</v>
      </c>
      <c r="D37" s="625"/>
      <c r="E37" s="74"/>
    </row>
    <row r="38" spans="1:5" ht="15.75">
      <c r="A38" s="468">
        <v>15.1</v>
      </c>
      <c r="B38" s="473" t="s">
        <v>530</v>
      </c>
      <c r="C38" s="461">
        <v>477499.99</v>
      </c>
      <c r="D38" s="625"/>
      <c r="E38" s="72"/>
    </row>
    <row r="39" spans="1:5" ht="15.75">
      <c r="A39" s="468">
        <v>16</v>
      </c>
      <c r="B39" s="472" t="s">
        <v>555</v>
      </c>
      <c r="C39" s="460">
        <v>0</v>
      </c>
      <c r="D39" s="625"/>
      <c r="E39" s="72"/>
    </row>
    <row r="40" spans="1:5" ht="15.75">
      <c r="A40" s="468">
        <v>17</v>
      </c>
      <c r="B40" s="472" t="s">
        <v>556</v>
      </c>
      <c r="C40" s="460">
        <f>SUM(C41:C44)</f>
        <v>3588383229.7823992</v>
      </c>
      <c r="D40" s="625"/>
      <c r="E40" s="72"/>
    </row>
    <row r="41" spans="1:5" ht="15.75">
      <c r="A41" s="468">
        <v>17.100000000000001</v>
      </c>
      <c r="B41" s="484" t="s">
        <v>557</v>
      </c>
      <c r="C41" s="461">
        <v>3099522694.0937996</v>
      </c>
      <c r="D41" s="625"/>
      <c r="E41" s="72"/>
    </row>
    <row r="42" spans="1:5" ht="15.75">
      <c r="A42" s="468">
        <v>17.2</v>
      </c>
      <c r="B42" s="471" t="s">
        <v>558</v>
      </c>
      <c r="C42" s="461">
        <v>421685677.46859998</v>
      </c>
      <c r="D42" s="625"/>
      <c r="E42" s="72"/>
    </row>
    <row r="43" spans="1:5" ht="15.75">
      <c r="A43" s="468">
        <v>17.3</v>
      </c>
      <c r="B43" s="484" t="s">
        <v>559</v>
      </c>
      <c r="C43" s="461">
        <v>54697106.989999995</v>
      </c>
      <c r="D43" s="625"/>
      <c r="E43" s="72"/>
    </row>
    <row r="44" spans="1:5" ht="15.75">
      <c r="A44" s="468">
        <v>17.399999999999999</v>
      </c>
      <c r="B44" s="484" t="s">
        <v>560</v>
      </c>
      <c r="C44" s="461">
        <v>12477751.229999999</v>
      </c>
      <c r="D44" s="625"/>
      <c r="E44" s="72"/>
    </row>
    <row r="45" spans="1:5" ht="15.75">
      <c r="A45" s="468">
        <v>18</v>
      </c>
      <c r="B45" s="478" t="s">
        <v>561</v>
      </c>
      <c r="C45" s="460">
        <v>2182357.0300000003</v>
      </c>
      <c r="D45" s="625"/>
      <c r="E45" s="74"/>
    </row>
    <row r="46" spans="1:5" ht="15.75">
      <c r="A46" s="468">
        <v>19</v>
      </c>
      <c r="B46" s="478" t="s">
        <v>562</v>
      </c>
      <c r="C46" s="462">
        <f>SUM(C47:C48)</f>
        <v>14337928.74</v>
      </c>
      <c r="D46" s="629"/>
    </row>
    <row r="47" spans="1:5" ht="15.75">
      <c r="A47" s="468">
        <v>19.100000000000001</v>
      </c>
      <c r="B47" s="485" t="s">
        <v>563</v>
      </c>
      <c r="C47" s="463">
        <v>14026866.99</v>
      </c>
      <c r="D47" s="629"/>
    </row>
    <row r="48" spans="1:5" ht="15.75">
      <c r="A48" s="468">
        <v>19.2</v>
      </c>
      <c r="B48" s="485" t="s">
        <v>564</v>
      </c>
      <c r="C48" s="463">
        <v>311061.75</v>
      </c>
      <c r="D48" s="629"/>
    </row>
    <row r="49" spans="1:4" ht="15.75">
      <c r="A49" s="468">
        <v>20</v>
      </c>
      <c r="B49" s="486" t="s">
        <v>565</v>
      </c>
      <c r="C49" s="462">
        <v>189823087.34999999</v>
      </c>
      <c r="D49" s="629" t="s">
        <v>783</v>
      </c>
    </row>
    <row r="50" spans="1:4" ht="15.75">
      <c r="A50" s="468">
        <v>21</v>
      </c>
      <c r="B50" s="472" t="s">
        <v>566</v>
      </c>
      <c r="C50" s="462">
        <v>25548663.789999999</v>
      </c>
      <c r="D50" s="629"/>
    </row>
    <row r="51" spans="1:4" ht="15.75">
      <c r="A51" s="468">
        <v>21.1</v>
      </c>
      <c r="B51" s="471" t="s">
        <v>567</v>
      </c>
      <c r="C51" s="463">
        <v>0</v>
      </c>
      <c r="D51" s="629"/>
    </row>
    <row r="52" spans="1:4" ht="15.75">
      <c r="A52" s="468">
        <v>22</v>
      </c>
      <c r="B52" s="479" t="s">
        <v>568</v>
      </c>
      <c r="C52" s="462">
        <f>SUM(C37,C39,C40,C45,C46,C49,C50)</f>
        <v>3820752766.6823988</v>
      </c>
      <c r="D52" s="629"/>
    </row>
    <row r="53" spans="1:4" ht="15.75">
      <c r="A53" s="468"/>
      <c r="B53" s="483" t="s">
        <v>569</v>
      </c>
      <c r="C53" s="464"/>
      <c r="D53" s="629"/>
    </row>
    <row r="54" spans="1:4" ht="15.75">
      <c r="A54" s="468">
        <v>23</v>
      </c>
      <c r="B54" s="486" t="s">
        <v>570</v>
      </c>
      <c r="C54" s="460">
        <v>18251557</v>
      </c>
      <c r="D54" s="629" t="s">
        <v>784</v>
      </c>
    </row>
    <row r="55" spans="1:4" ht="15.75">
      <c r="A55" s="468">
        <v>24</v>
      </c>
      <c r="B55" s="486" t="s">
        <v>571</v>
      </c>
      <c r="C55" s="460">
        <v>0</v>
      </c>
      <c r="D55" s="629"/>
    </row>
    <row r="56" spans="1:4" ht="15.75">
      <c r="A56" s="468">
        <v>25</v>
      </c>
      <c r="B56" s="478" t="s">
        <v>572</v>
      </c>
      <c r="C56" s="460">
        <v>131442316.56999999</v>
      </c>
      <c r="D56" s="629" t="s">
        <v>785</v>
      </c>
    </row>
    <row r="57" spans="1:4" ht="15.75">
      <c r="A57" s="468">
        <v>26</v>
      </c>
      <c r="B57" s="478" t="s">
        <v>573</v>
      </c>
      <c r="C57" s="460">
        <v>0</v>
      </c>
      <c r="D57" s="629"/>
    </row>
    <row r="58" spans="1:4" ht="15.75">
      <c r="A58" s="468">
        <v>27</v>
      </c>
      <c r="B58" s="478" t="s">
        <v>574</v>
      </c>
      <c r="C58" s="460">
        <f>SUM(C59:C60)</f>
        <v>0</v>
      </c>
      <c r="D58" s="629"/>
    </row>
    <row r="59" spans="1:4" ht="15.75">
      <c r="A59" s="468">
        <v>27.1</v>
      </c>
      <c r="B59" s="484" t="s">
        <v>575</v>
      </c>
      <c r="C59" s="461"/>
      <c r="D59" s="629"/>
    </row>
    <row r="60" spans="1:4" ht="15.75">
      <c r="A60" s="468">
        <v>27.2</v>
      </c>
      <c r="B60" s="484" t="s">
        <v>576</v>
      </c>
      <c r="C60" s="461"/>
      <c r="D60" s="629"/>
    </row>
    <row r="61" spans="1:4" ht="15.75">
      <c r="A61" s="468">
        <v>28</v>
      </c>
      <c r="B61" s="487" t="s">
        <v>577</v>
      </c>
      <c r="C61" s="460"/>
      <c r="D61" s="629"/>
    </row>
    <row r="62" spans="1:4" ht="15.75">
      <c r="A62" s="468">
        <v>29</v>
      </c>
      <c r="B62" s="478" t="s">
        <v>578</v>
      </c>
      <c r="C62" s="460">
        <f>SUM(C63:C65)</f>
        <v>13925884.060000006</v>
      </c>
      <c r="D62" s="629" t="s">
        <v>786</v>
      </c>
    </row>
    <row r="63" spans="1:4" ht="15.75">
      <c r="A63" s="468">
        <v>29.1</v>
      </c>
      <c r="B63" s="481" t="s">
        <v>579</v>
      </c>
      <c r="C63" s="461">
        <v>14362002.669999998</v>
      </c>
      <c r="D63" s="629"/>
    </row>
    <row r="64" spans="1:4" ht="15.75">
      <c r="A64" s="468">
        <v>29.2</v>
      </c>
      <c r="B64" s="485" t="s">
        <v>580</v>
      </c>
      <c r="C64" s="461">
        <v>0</v>
      </c>
      <c r="D64" s="629"/>
    </row>
    <row r="65" spans="1:4" ht="15.75">
      <c r="A65" s="468">
        <v>29.3</v>
      </c>
      <c r="B65" s="485" t="s">
        <v>581</v>
      </c>
      <c r="C65" s="461">
        <v>-436118.60999999288</v>
      </c>
      <c r="D65" s="629"/>
    </row>
    <row r="66" spans="1:4" ht="15.75">
      <c r="A66" s="468">
        <v>30</v>
      </c>
      <c r="B66" s="478" t="s">
        <v>582</v>
      </c>
      <c r="C66" s="460">
        <v>491746112.31999999</v>
      </c>
      <c r="D66" s="629" t="s">
        <v>787</v>
      </c>
    </row>
    <row r="67" spans="1:4" ht="15.75">
      <c r="A67" s="468">
        <v>31</v>
      </c>
      <c r="B67" s="488" t="s">
        <v>583</v>
      </c>
      <c r="C67" s="460">
        <f>SUM(C54,C55,C56,C57,C58,C61,C62,C66)</f>
        <v>655365869.95000005</v>
      </c>
      <c r="D67" s="465"/>
    </row>
    <row r="68" spans="1:4" ht="16.5" thickBot="1">
      <c r="A68" s="489">
        <v>32</v>
      </c>
      <c r="B68" s="490" t="s">
        <v>584</v>
      </c>
      <c r="C68" s="466">
        <f>SUM(C52,C67)</f>
        <v>4476118636.6323986</v>
      </c>
      <c r="D68" s="46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34" sqref="F33:F34"/>
    </sheetView>
  </sheetViews>
  <sheetFormatPr defaultColWidth="9.140625" defaultRowHeight="12.75"/>
  <cols>
    <col min="1" max="1" width="10.5703125" style="7" bestFit="1" customWidth="1"/>
    <col min="2" max="2" width="95" style="7" customWidth="1"/>
    <col min="3" max="3" width="13" style="7" bestFit="1" customWidth="1"/>
    <col min="4" max="4" width="16.42578125" style="7" bestFit="1" customWidth="1"/>
    <col min="5" max="5" width="13" style="7" bestFit="1" customWidth="1"/>
    <col min="6" max="6" width="16.42578125" style="7" bestFit="1" customWidth="1"/>
    <col min="7" max="7" width="13" style="7" bestFit="1" customWidth="1"/>
    <col min="8" max="8" width="13.140625" style="7" bestFit="1" customWidth="1"/>
    <col min="9" max="9" width="13" style="7" bestFit="1" customWidth="1"/>
    <col min="10" max="10" width="13.140625" style="7" bestFit="1" customWidth="1"/>
    <col min="11" max="11" width="13" style="7" bestFit="1" customWidth="1"/>
    <col min="12" max="12" width="13" style="19" bestFit="1" customWidth="1"/>
    <col min="13" max="13" width="14.28515625" style="19" bestFit="1" customWidth="1"/>
    <col min="14" max="16" width="13" style="19" bestFit="1" customWidth="1"/>
    <col min="17" max="17" width="14.85546875" style="19" customWidth="1"/>
    <col min="18" max="18" width="13" style="19" bestFit="1" customWidth="1"/>
    <col min="19" max="19" width="34.85546875" style="19" customWidth="1"/>
    <col min="20" max="16384" width="9.140625" style="19"/>
  </cols>
  <sheetData>
    <row r="1" spans="1:19">
      <c r="A1" s="5" t="s">
        <v>30</v>
      </c>
      <c r="B1" s="6" t="str">
        <f>'Info '!C2</f>
        <v>JSC Basisbank</v>
      </c>
    </row>
    <row r="2" spans="1:19">
      <c r="A2" s="5" t="s">
        <v>31</v>
      </c>
      <c r="B2" s="234">
        <f>'1. key ratios '!B2</f>
        <v>45930</v>
      </c>
    </row>
    <row r="4" spans="1:19" ht="26.25" thickBot="1">
      <c r="A4" s="7" t="s">
        <v>146</v>
      </c>
      <c r="B4" s="146" t="s">
        <v>238</v>
      </c>
    </row>
    <row r="5" spans="1:19" s="134" customFormat="1">
      <c r="A5" s="133"/>
      <c r="B5" s="630"/>
      <c r="C5" s="631" t="s">
        <v>0</v>
      </c>
      <c r="D5" s="631" t="s">
        <v>1</v>
      </c>
      <c r="E5" s="631" t="s">
        <v>2</v>
      </c>
      <c r="F5" s="631" t="s">
        <v>3</v>
      </c>
      <c r="G5" s="631" t="s">
        <v>4</v>
      </c>
      <c r="H5" s="631" t="s">
        <v>5</v>
      </c>
      <c r="I5" s="631" t="s">
        <v>8</v>
      </c>
      <c r="J5" s="631" t="s">
        <v>9</v>
      </c>
      <c r="K5" s="631" t="s">
        <v>10</v>
      </c>
      <c r="L5" s="631" t="s">
        <v>11</v>
      </c>
      <c r="M5" s="631" t="s">
        <v>12</v>
      </c>
      <c r="N5" s="631" t="s">
        <v>13</v>
      </c>
      <c r="O5" s="631" t="s">
        <v>222</v>
      </c>
      <c r="P5" s="631" t="s">
        <v>223</v>
      </c>
      <c r="Q5" s="631" t="s">
        <v>224</v>
      </c>
      <c r="R5" s="632" t="s">
        <v>225</v>
      </c>
      <c r="S5" s="633" t="s">
        <v>226</v>
      </c>
    </row>
    <row r="6" spans="1:19" s="134" customFormat="1" ht="99" customHeight="1">
      <c r="A6" s="135"/>
      <c r="B6" s="758" t="s">
        <v>227</v>
      </c>
      <c r="C6" s="754">
        <v>0</v>
      </c>
      <c r="D6" s="755"/>
      <c r="E6" s="754">
        <v>0.2</v>
      </c>
      <c r="F6" s="755"/>
      <c r="G6" s="754">
        <v>0.35</v>
      </c>
      <c r="H6" s="755"/>
      <c r="I6" s="754">
        <v>0.5</v>
      </c>
      <c r="J6" s="755"/>
      <c r="K6" s="754">
        <v>0.75</v>
      </c>
      <c r="L6" s="755"/>
      <c r="M6" s="754">
        <v>1</v>
      </c>
      <c r="N6" s="755"/>
      <c r="O6" s="754">
        <v>1.5</v>
      </c>
      <c r="P6" s="755"/>
      <c r="Q6" s="754">
        <v>2.5</v>
      </c>
      <c r="R6" s="755"/>
      <c r="S6" s="756" t="s">
        <v>145</v>
      </c>
    </row>
    <row r="7" spans="1:19" s="134" customFormat="1" ht="30.75" customHeight="1">
      <c r="A7" s="135"/>
      <c r="B7" s="759"/>
      <c r="C7" s="634" t="s">
        <v>148</v>
      </c>
      <c r="D7" s="634" t="s">
        <v>147</v>
      </c>
      <c r="E7" s="634" t="s">
        <v>148</v>
      </c>
      <c r="F7" s="634" t="s">
        <v>147</v>
      </c>
      <c r="G7" s="634" t="s">
        <v>148</v>
      </c>
      <c r="H7" s="634" t="s">
        <v>147</v>
      </c>
      <c r="I7" s="634" t="s">
        <v>148</v>
      </c>
      <c r="J7" s="634" t="s">
        <v>147</v>
      </c>
      <c r="K7" s="634" t="s">
        <v>148</v>
      </c>
      <c r="L7" s="634" t="s">
        <v>147</v>
      </c>
      <c r="M7" s="634" t="s">
        <v>148</v>
      </c>
      <c r="N7" s="634" t="s">
        <v>147</v>
      </c>
      <c r="O7" s="634" t="s">
        <v>148</v>
      </c>
      <c r="P7" s="634" t="s">
        <v>147</v>
      </c>
      <c r="Q7" s="634" t="s">
        <v>148</v>
      </c>
      <c r="R7" s="634" t="s">
        <v>147</v>
      </c>
      <c r="S7" s="757"/>
    </row>
    <row r="8" spans="1:19">
      <c r="A8" s="635">
        <v>1</v>
      </c>
      <c r="B8" s="636" t="s">
        <v>51</v>
      </c>
      <c r="C8" s="637">
        <v>384954477.38080001</v>
      </c>
      <c r="D8" s="637">
        <v>0</v>
      </c>
      <c r="E8" s="637">
        <v>0</v>
      </c>
      <c r="F8" s="637">
        <v>0</v>
      </c>
      <c r="G8" s="637">
        <v>0</v>
      </c>
      <c r="H8" s="637">
        <v>0</v>
      </c>
      <c r="I8" s="637">
        <v>0</v>
      </c>
      <c r="J8" s="637">
        <v>0</v>
      </c>
      <c r="K8" s="637">
        <v>0</v>
      </c>
      <c r="L8" s="637">
        <v>0</v>
      </c>
      <c r="M8" s="637">
        <v>293282179.62699997</v>
      </c>
      <c r="N8" s="637">
        <v>0</v>
      </c>
      <c r="O8" s="637">
        <v>0</v>
      </c>
      <c r="P8" s="637">
        <v>0</v>
      </c>
      <c r="Q8" s="637">
        <v>0</v>
      </c>
      <c r="R8" s="637">
        <v>0</v>
      </c>
      <c r="S8" s="638">
        <v>293282179.62699997</v>
      </c>
    </row>
    <row r="9" spans="1:19">
      <c r="A9" s="635">
        <v>2</v>
      </c>
      <c r="B9" s="636" t="s">
        <v>52</v>
      </c>
      <c r="C9" s="637">
        <v>0</v>
      </c>
      <c r="D9" s="637">
        <v>0</v>
      </c>
      <c r="E9" s="637">
        <v>0</v>
      </c>
      <c r="F9" s="637">
        <v>0</v>
      </c>
      <c r="G9" s="637">
        <v>0</v>
      </c>
      <c r="H9" s="637">
        <v>0</v>
      </c>
      <c r="I9" s="637">
        <v>0</v>
      </c>
      <c r="J9" s="637">
        <v>0</v>
      </c>
      <c r="K9" s="637">
        <v>0</v>
      </c>
      <c r="L9" s="637">
        <v>0</v>
      </c>
      <c r="M9" s="637">
        <v>0</v>
      </c>
      <c r="N9" s="637">
        <v>0</v>
      </c>
      <c r="O9" s="637">
        <v>0</v>
      </c>
      <c r="P9" s="637">
        <v>0</v>
      </c>
      <c r="Q9" s="637">
        <v>0</v>
      </c>
      <c r="R9" s="637">
        <v>0</v>
      </c>
      <c r="S9" s="638">
        <v>0</v>
      </c>
    </row>
    <row r="10" spans="1:19">
      <c r="A10" s="635">
        <v>3</v>
      </c>
      <c r="B10" s="636" t="s">
        <v>152</v>
      </c>
      <c r="C10" s="637">
        <v>0</v>
      </c>
      <c r="D10" s="637">
        <v>0</v>
      </c>
      <c r="E10" s="637">
        <v>0</v>
      </c>
      <c r="F10" s="637">
        <v>0</v>
      </c>
      <c r="G10" s="637">
        <v>0</v>
      </c>
      <c r="H10" s="637">
        <v>0</v>
      </c>
      <c r="I10" s="637">
        <v>0</v>
      </c>
      <c r="J10" s="637">
        <v>0</v>
      </c>
      <c r="K10" s="637">
        <v>0</v>
      </c>
      <c r="L10" s="637">
        <v>0</v>
      </c>
      <c r="M10" s="637">
        <v>1040200.5336</v>
      </c>
      <c r="N10" s="637">
        <v>0</v>
      </c>
      <c r="O10" s="637">
        <v>0</v>
      </c>
      <c r="P10" s="637">
        <v>0</v>
      </c>
      <c r="Q10" s="637">
        <v>0</v>
      </c>
      <c r="R10" s="637">
        <v>0</v>
      </c>
      <c r="S10" s="638">
        <v>1040200.5336</v>
      </c>
    </row>
    <row r="11" spans="1:19">
      <c r="A11" s="635">
        <v>4</v>
      </c>
      <c r="B11" s="636" t="s">
        <v>53</v>
      </c>
      <c r="C11" s="637">
        <v>0</v>
      </c>
      <c r="D11" s="637">
        <v>0</v>
      </c>
      <c r="E11" s="637">
        <v>0</v>
      </c>
      <c r="F11" s="637">
        <v>0</v>
      </c>
      <c r="G11" s="637">
        <v>0</v>
      </c>
      <c r="H11" s="637">
        <v>0</v>
      </c>
      <c r="I11" s="637">
        <v>0</v>
      </c>
      <c r="J11" s="637">
        <v>0</v>
      </c>
      <c r="K11" s="637">
        <v>0</v>
      </c>
      <c r="L11" s="637">
        <v>0</v>
      </c>
      <c r="M11" s="637">
        <v>0</v>
      </c>
      <c r="N11" s="637">
        <v>0</v>
      </c>
      <c r="O11" s="637">
        <v>0</v>
      </c>
      <c r="P11" s="637">
        <v>0</v>
      </c>
      <c r="Q11" s="637">
        <v>0</v>
      </c>
      <c r="R11" s="637">
        <v>0</v>
      </c>
      <c r="S11" s="638">
        <v>0</v>
      </c>
    </row>
    <row r="12" spans="1:19">
      <c r="A12" s="635">
        <v>5</v>
      </c>
      <c r="B12" s="636" t="s">
        <v>54</v>
      </c>
      <c r="C12" s="637">
        <v>0</v>
      </c>
      <c r="D12" s="637">
        <v>0</v>
      </c>
      <c r="E12" s="637">
        <v>0</v>
      </c>
      <c r="F12" s="637">
        <v>0</v>
      </c>
      <c r="G12" s="637">
        <v>0</v>
      </c>
      <c r="H12" s="637">
        <v>0</v>
      </c>
      <c r="I12" s="637">
        <v>0</v>
      </c>
      <c r="J12" s="637">
        <v>0</v>
      </c>
      <c r="K12" s="637">
        <v>0</v>
      </c>
      <c r="L12" s="637">
        <v>0</v>
      </c>
      <c r="M12" s="637">
        <v>0</v>
      </c>
      <c r="N12" s="637">
        <v>0</v>
      </c>
      <c r="O12" s="637">
        <v>0</v>
      </c>
      <c r="P12" s="637">
        <v>0</v>
      </c>
      <c r="Q12" s="637">
        <v>0</v>
      </c>
      <c r="R12" s="637">
        <v>0</v>
      </c>
      <c r="S12" s="638">
        <v>0</v>
      </c>
    </row>
    <row r="13" spans="1:19">
      <c r="A13" s="635">
        <v>6</v>
      </c>
      <c r="B13" s="636" t="s">
        <v>55</v>
      </c>
      <c r="C13" s="637">
        <v>0</v>
      </c>
      <c r="D13" s="637">
        <v>0</v>
      </c>
      <c r="E13" s="637">
        <v>290988940.06150001</v>
      </c>
      <c r="F13" s="637">
        <v>0</v>
      </c>
      <c r="G13" s="637">
        <v>0</v>
      </c>
      <c r="H13" s="637">
        <v>0</v>
      </c>
      <c r="I13" s="637">
        <v>80964701.760999992</v>
      </c>
      <c r="J13" s="637">
        <v>0</v>
      </c>
      <c r="K13" s="637">
        <v>0</v>
      </c>
      <c r="L13" s="637">
        <v>0</v>
      </c>
      <c r="M13" s="637">
        <v>11321627.2247</v>
      </c>
      <c r="N13" s="637">
        <v>0</v>
      </c>
      <c r="O13" s="637">
        <v>1267405.0832</v>
      </c>
      <c r="P13" s="637">
        <v>0</v>
      </c>
      <c r="Q13" s="637">
        <v>0</v>
      </c>
      <c r="R13" s="637">
        <v>0</v>
      </c>
      <c r="S13" s="638">
        <v>111902873.7423</v>
      </c>
    </row>
    <row r="14" spans="1:19">
      <c r="A14" s="635">
        <v>7</v>
      </c>
      <c r="B14" s="636" t="s">
        <v>56</v>
      </c>
      <c r="C14" s="637">
        <v>0</v>
      </c>
      <c r="D14" s="637">
        <v>0</v>
      </c>
      <c r="E14" s="637">
        <v>0</v>
      </c>
      <c r="F14" s="637">
        <v>0</v>
      </c>
      <c r="G14" s="637">
        <v>0</v>
      </c>
      <c r="H14" s="637">
        <v>0</v>
      </c>
      <c r="I14" s="637">
        <v>0</v>
      </c>
      <c r="J14" s="637">
        <v>0</v>
      </c>
      <c r="K14" s="637">
        <v>0</v>
      </c>
      <c r="L14" s="637">
        <v>0</v>
      </c>
      <c r="M14" s="637">
        <v>1837116599.3289602</v>
      </c>
      <c r="N14" s="637">
        <v>324365312.48863024</v>
      </c>
      <c r="O14" s="637">
        <v>0</v>
      </c>
      <c r="P14" s="637">
        <v>0</v>
      </c>
      <c r="Q14" s="637">
        <v>0</v>
      </c>
      <c r="R14" s="637">
        <v>0</v>
      </c>
      <c r="S14" s="638">
        <v>2161481911.8175902</v>
      </c>
    </row>
    <row r="15" spans="1:19">
      <c r="A15" s="635">
        <v>8</v>
      </c>
      <c r="B15" s="636" t="s">
        <v>57</v>
      </c>
      <c r="C15" s="637">
        <v>0</v>
      </c>
      <c r="D15" s="637">
        <v>0</v>
      </c>
      <c r="E15" s="637">
        <v>0</v>
      </c>
      <c r="F15" s="637">
        <v>0</v>
      </c>
      <c r="G15" s="637">
        <v>0</v>
      </c>
      <c r="H15" s="637">
        <v>0</v>
      </c>
      <c r="I15" s="637">
        <v>0</v>
      </c>
      <c r="J15" s="637">
        <v>0</v>
      </c>
      <c r="K15" s="637">
        <v>316844748.84669632</v>
      </c>
      <c r="L15" s="637">
        <v>5370701.2960899854</v>
      </c>
      <c r="M15" s="637">
        <v>0</v>
      </c>
      <c r="N15" s="637">
        <v>0</v>
      </c>
      <c r="O15" s="637">
        <v>0</v>
      </c>
      <c r="P15" s="637">
        <v>0</v>
      </c>
      <c r="Q15" s="637">
        <v>0</v>
      </c>
      <c r="R15" s="637">
        <v>0</v>
      </c>
      <c r="S15" s="638">
        <v>241661587.60708976</v>
      </c>
    </row>
    <row r="16" spans="1:19">
      <c r="A16" s="635">
        <v>9</v>
      </c>
      <c r="B16" s="636" t="s">
        <v>58</v>
      </c>
      <c r="C16" s="637">
        <v>0</v>
      </c>
      <c r="D16" s="637">
        <v>0</v>
      </c>
      <c r="E16" s="637">
        <v>0</v>
      </c>
      <c r="F16" s="637">
        <v>0</v>
      </c>
      <c r="G16" s="637">
        <v>492942024.88955373</v>
      </c>
      <c r="H16" s="637">
        <v>2013536.3642200003</v>
      </c>
      <c r="I16" s="637">
        <v>0</v>
      </c>
      <c r="J16" s="637">
        <v>0</v>
      </c>
      <c r="K16" s="637">
        <v>0</v>
      </c>
      <c r="L16" s="637">
        <v>0</v>
      </c>
      <c r="M16" s="637">
        <v>0</v>
      </c>
      <c r="N16" s="637">
        <v>0</v>
      </c>
      <c r="O16" s="637">
        <v>0</v>
      </c>
      <c r="P16" s="637">
        <v>0</v>
      </c>
      <c r="Q16" s="637">
        <v>0</v>
      </c>
      <c r="R16" s="637">
        <v>0</v>
      </c>
      <c r="S16" s="638">
        <v>173234446.43882081</v>
      </c>
    </row>
    <row r="17" spans="1:19">
      <c r="A17" s="635">
        <v>10</v>
      </c>
      <c r="B17" s="636" t="s">
        <v>59</v>
      </c>
      <c r="C17" s="637">
        <v>0</v>
      </c>
      <c r="D17" s="637">
        <v>0</v>
      </c>
      <c r="E17" s="637">
        <v>0</v>
      </c>
      <c r="F17" s="637">
        <v>0</v>
      </c>
      <c r="G17" s="637">
        <v>0</v>
      </c>
      <c r="H17" s="637">
        <v>0</v>
      </c>
      <c r="I17" s="637">
        <v>4242130.2117058448</v>
      </c>
      <c r="J17" s="637">
        <v>492486.35034999996</v>
      </c>
      <c r="K17" s="637">
        <v>0</v>
      </c>
      <c r="L17" s="637">
        <v>0</v>
      </c>
      <c r="M17" s="637">
        <v>9966646.0584068</v>
      </c>
      <c r="N17" s="637">
        <v>0</v>
      </c>
      <c r="O17" s="637">
        <v>32938977.403815597</v>
      </c>
      <c r="P17" s="637">
        <v>101508.65425000002</v>
      </c>
      <c r="Q17" s="637">
        <v>0</v>
      </c>
      <c r="R17" s="637">
        <v>0</v>
      </c>
      <c r="S17" s="638">
        <v>61894683.426533118</v>
      </c>
    </row>
    <row r="18" spans="1:19">
      <c r="A18" s="635">
        <v>11</v>
      </c>
      <c r="B18" s="636" t="s">
        <v>60</v>
      </c>
      <c r="C18" s="637">
        <v>0</v>
      </c>
      <c r="D18" s="637">
        <v>0</v>
      </c>
      <c r="E18" s="637">
        <v>0</v>
      </c>
      <c r="F18" s="637">
        <v>0</v>
      </c>
      <c r="G18" s="637">
        <v>0</v>
      </c>
      <c r="H18" s="637">
        <v>0</v>
      </c>
      <c r="I18" s="637">
        <v>0</v>
      </c>
      <c r="J18" s="637">
        <v>0</v>
      </c>
      <c r="K18" s="637">
        <v>0</v>
      </c>
      <c r="L18" s="637">
        <v>0</v>
      </c>
      <c r="M18" s="637">
        <v>0</v>
      </c>
      <c r="N18" s="637">
        <v>0</v>
      </c>
      <c r="O18" s="637">
        <v>0</v>
      </c>
      <c r="P18" s="637">
        <v>0</v>
      </c>
      <c r="Q18" s="637">
        <v>985555.46</v>
      </c>
      <c r="R18" s="637">
        <v>0</v>
      </c>
      <c r="S18" s="638">
        <v>2463888.65</v>
      </c>
    </row>
    <row r="19" spans="1:19">
      <c r="A19" s="635">
        <v>12</v>
      </c>
      <c r="B19" s="636" t="s">
        <v>61</v>
      </c>
      <c r="C19" s="637">
        <v>0</v>
      </c>
      <c r="D19" s="637">
        <v>0</v>
      </c>
      <c r="E19" s="637">
        <v>0</v>
      </c>
      <c r="F19" s="637">
        <v>0</v>
      </c>
      <c r="G19" s="637">
        <v>0</v>
      </c>
      <c r="H19" s="637">
        <v>0</v>
      </c>
      <c r="I19" s="637">
        <v>0</v>
      </c>
      <c r="J19" s="637">
        <v>0</v>
      </c>
      <c r="K19" s="637">
        <v>0</v>
      </c>
      <c r="L19" s="637">
        <v>0</v>
      </c>
      <c r="M19" s="637">
        <v>6935330.7643256001</v>
      </c>
      <c r="N19" s="637">
        <v>43587080.20599997</v>
      </c>
      <c r="O19" s="637">
        <v>0</v>
      </c>
      <c r="P19" s="637">
        <v>0</v>
      </c>
      <c r="Q19" s="637">
        <v>0</v>
      </c>
      <c r="R19" s="637">
        <v>0</v>
      </c>
      <c r="S19" s="638">
        <v>50522410.970325574</v>
      </c>
    </row>
    <row r="20" spans="1:19">
      <c r="A20" s="635">
        <v>13</v>
      </c>
      <c r="B20" s="636" t="s">
        <v>144</v>
      </c>
      <c r="C20" s="637">
        <v>0</v>
      </c>
      <c r="D20" s="637">
        <v>0</v>
      </c>
      <c r="E20" s="637">
        <v>0</v>
      </c>
      <c r="F20" s="637">
        <v>0</v>
      </c>
      <c r="G20" s="637">
        <v>0</v>
      </c>
      <c r="H20" s="637">
        <v>0</v>
      </c>
      <c r="I20" s="637">
        <v>0</v>
      </c>
      <c r="J20" s="637">
        <v>0</v>
      </c>
      <c r="K20" s="637">
        <v>0</v>
      </c>
      <c r="L20" s="637">
        <v>0</v>
      </c>
      <c r="M20" s="637">
        <v>0</v>
      </c>
      <c r="N20" s="637">
        <v>0</v>
      </c>
      <c r="O20" s="637">
        <v>0</v>
      </c>
      <c r="P20" s="637">
        <v>0</v>
      </c>
      <c r="Q20" s="637">
        <v>0</v>
      </c>
      <c r="R20" s="637">
        <v>0</v>
      </c>
      <c r="S20" s="638">
        <v>0</v>
      </c>
    </row>
    <row r="21" spans="1:19">
      <c r="A21" s="635">
        <v>14</v>
      </c>
      <c r="B21" s="636" t="s">
        <v>63</v>
      </c>
      <c r="C21" s="637">
        <v>60663125.416000955</v>
      </c>
      <c r="D21" s="637">
        <v>0</v>
      </c>
      <c r="E21" s="637">
        <v>86415</v>
      </c>
      <c r="F21" s="637">
        <v>0</v>
      </c>
      <c r="G21" s="637">
        <v>0</v>
      </c>
      <c r="H21" s="637">
        <v>0</v>
      </c>
      <c r="I21" s="637">
        <v>0</v>
      </c>
      <c r="J21" s="637">
        <v>0</v>
      </c>
      <c r="K21" s="637">
        <v>0</v>
      </c>
      <c r="L21" s="637">
        <v>0</v>
      </c>
      <c r="M21" s="637">
        <v>591486963.41000497</v>
      </c>
      <c r="N21" s="637">
        <v>10557938.005680015</v>
      </c>
      <c r="O21" s="637">
        <v>0</v>
      </c>
      <c r="P21" s="637">
        <v>0</v>
      </c>
      <c r="Q21" s="637">
        <v>24000000</v>
      </c>
      <c r="R21" s="637">
        <v>0</v>
      </c>
      <c r="S21" s="638">
        <v>662062184.41568494</v>
      </c>
    </row>
    <row r="22" spans="1:19" ht="13.5" thickBot="1">
      <c r="A22" s="639"/>
      <c r="B22" s="640" t="s">
        <v>64</v>
      </c>
      <c r="C22" s="641">
        <f>SUM(C8:C21)</f>
        <v>445617602.79680097</v>
      </c>
      <c r="D22" s="641">
        <f t="shared" ref="D22:J22" si="0">SUM(D8:D21)</f>
        <v>0</v>
      </c>
      <c r="E22" s="641">
        <f t="shared" si="0"/>
        <v>291075355.06150001</v>
      </c>
      <c r="F22" s="641">
        <f t="shared" si="0"/>
        <v>0</v>
      </c>
      <c r="G22" s="641">
        <f t="shared" si="0"/>
        <v>492942024.88955373</v>
      </c>
      <c r="H22" s="641">
        <f t="shared" si="0"/>
        <v>2013536.3642200003</v>
      </c>
      <c r="I22" s="641">
        <f t="shared" si="0"/>
        <v>85206831.972705841</v>
      </c>
      <c r="J22" s="641">
        <f t="shared" si="0"/>
        <v>492486.35034999996</v>
      </c>
      <c r="K22" s="641">
        <f t="shared" ref="K22:S22" si="1">SUM(K8:K21)</f>
        <v>316844748.84669632</v>
      </c>
      <c r="L22" s="641">
        <f t="shared" si="1"/>
        <v>5370701.2960899854</v>
      </c>
      <c r="M22" s="641">
        <f t="shared" si="1"/>
        <v>2751149546.9469976</v>
      </c>
      <c r="N22" s="641">
        <f t="shared" si="1"/>
        <v>378510330.70031023</v>
      </c>
      <c r="O22" s="641">
        <f t="shared" si="1"/>
        <v>34206382.487015598</v>
      </c>
      <c r="P22" s="641">
        <f t="shared" si="1"/>
        <v>101508.65425000002</v>
      </c>
      <c r="Q22" s="641">
        <f t="shared" si="1"/>
        <v>24985555.460000001</v>
      </c>
      <c r="R22" s="641">
        <f t="shared" si="1"/>
        <v>0</v>
      </c>
      <c r="S22" s="642">
        <f t="shared" si="1"/>
        <v>3759546367.2289448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M7" activePane="bottomRight" state="frozen"/>
      <selection activeCell="B19" sqref="B19"/>
      <selection pane="topRight" activeCell="B19" sqref="B19"/>
      <selection pane="bottomLeft" activeCell="B19" sqref="B19"/>
      <selection pane="bottomRight" activeCell="U34" sqref="U34"/>
    </sheetView>
  </sheetViews>
  <sheetFormatPr defaultColWidth="9.140625" defaultRowHeight="12.75"/>
  <cols>
    <col min="1" max="1" width="10.5703125" style="7" bestFit="1" customWidth="1"/>
    <col min="2" max="2" width="63.85546875" style="7" bestFit="1" customWidth="1"/>
    <col min="3" max="3" width="19" style="7" customWidth="1"/>
    <col min="4" max="4" width="19.5703125" style="7" customWidth="1"/>
    <col min="5" max="5" width="31.140625" style="7" customWidth="1"/>
    <col min="6" max="6" width="29.140625" style="7" customWidth="1"/>
    <col min="7" max="7" width="28.5703125" style="7" customWidth="1"/>
    <col min="8" max="8" width="26.42578125" style="7" customWidth="1"/>
    <col min="9" max="9" width="23.85546875" style="7" customWidth="1"/>
    <col min="10" max="10" width="21.5703125" style="7" customWidth="1"/>
    <col min="11" max="11" width="15.85546875" style="7" customWidth="1"/>
    <col min="12" max="12" width="13.140625" style="7" customWidth="1"/>
    <col min="13" max="13" width="20.85546875" style="7" customWidth="1"/>
    <col min="14" max="14" width="19.140625" style="7" customWidth="1"/>
    <col min="15" max="15" width="18.42578125" style="7" customWidth="1"/>
    <col min="16" max="16" width="19" style="7" customWidth="1"/>
    <col min="17" max="17" width="20.140625" style="7" customWidth="1"/>
    <col min="18" max="18" width="18" style="7" customWidth="1"/>
    <col min="19" max="19" width="36" style="7" customWidth="1"/>
    <col min="20" max="20" width="26.140625" style="7" customWidth="1"/>
    <col min="21" max="21" width="24.85546875" style="7" customWidth="1"/>
    <col min="22" max="22" width="20" style="7" customWidth="1"/>
    <col min="23" max="16384" width="9.140625" style="19"/>
  </cols>
  <sheetData>
    <row r="1" spans="1:22">
      <c r="A1" s="5" t="s">
        <v>30</v>
      </c>
      <c r="B1" s="6" t="str">
        <f>'Info '!C2</f>
        <v>JSC Basisbank</v>
      </c>
    </row>
    <row r="2" spans="1:22">
      <c r="A2" s="5" t="s">
        <v>31</v>
      </c>
      <c r="B2" s="234">
        <f>'1. key ratios '!B2</f>
        <v>45930</v>
      </c>
    </row>
    <row r="4" spans="1:22" ht="13.5" thickBot="1">
      <c r="A4" s="7" t="s">
        <v>230</v>
      </c>
      <c r="B4" s="78" t="s">
        <v>50</v>
      </c>
      <c r="V4" s="20" t="s">
        <v>35</v>
      </c>
    </row>
    <row r="5" spans="1:22" ht="12.75" customHeight="1">
      <c r="A5" s="79"/>
      <c r="B5" s="80"/>
      <c r="C5" s="760" t="s">
        <v>156</v>
      </c>
      <c r="D5" s="761"/>
      <c r="E5" s="761"/>
      <c r="F5" s="761"/>
      <c r="G5" s="761"/>
      <c r="H5" s="761"/>
      <c r="I5" s="761"/>
      <c r="J5" s="761"/>
      <c r="K5" s="761"/>
      <c r="L5" s="762"/>
      <c r="M5" s="763" t="s">
        <v>157</v>
      </c>
      <c r="N5" s="764"/>
      <c r="O5" s="764"/>
      <c r="P5" s="764"/>
      <c r="Q5" s="764"/>
      <c r="R5" s="764"/>
      <c r="S5" s="765"/>
      <c r="T5" s="768" t="s">
        <v>228</v>
      </c>
      <c r="U5" s="768" t="s">
        <v>229</v>
      </c>
      <c r="V5" s="766" t="s">
        <v>76</v>
      </c>
    </row>
    <row r="6" spans="1:22" s="42" customFormat="1" ht="102">
      <c r="A6" s="40"/>
      <c r="B6" s="81"/>
      <c r="C6" s="82" t="s">
        <v>65</v>
      </c>
      <c r="D6" s="115" t="s">
        <v>66</v>
      </c>
      <c r="E6" s="100" t="s">
        <v>159</v>
      </c>
      <c r="F6" s="100" t="s">
        <v>160</v>
      </c>
      <c r="G6" s="115" t="s">
        <v>163</v>
      </c>
      <c r="H6" s="115" t="s">
        <v>158</v>
      </c>
      <c r="I6" s="115" t="s">
        <v>67</v>
      </c>
      <c r="J6" s="115" t="s">
        <v>68</v>
      </c>
      <c r="K6" s="83" t="s">
        <v>69</v>
      </c>
      <c r="L6" s="84" t="s">
        <v>70</v>
      </c>
      <c r="M6" s="82" t="s">
        <v>161</v>
      </c>
      <c r="N6" s="83" t="s">
        <v>71</v>
      </c>
      <c r="O6" s="83" t="s">
        <v>72</v>
      </c>
      <c r="P6" s="83" t="s">
        <v>73</v>
      </c>
      <c r="Q6" s="83" t="s">
        <v>74</v>
      </c>
      <c r="R6" s="83" t="s">
        <v>75</v>
      </c>
      <c r="S6" s="132" t="s">
        <v>162</v>
      </c>
      <c r="T6" s="769"/>
      <c r="U6" s="769"/>
      <c r="V6" s="767"/>
    </row>
    <row r="7" spans="1:22">
      <c r="A7" s="85">
        <v>1</v>
      </c>
      <c r="B7" s="4" t="s">
        <v>51</v>
      </c>
      <c r="C7" s="86"/>
      <c r="D7" s="75">
        <v>0</v>
      </c>
      <c r="E7" s="75"/>
      <c r="F7" s="75"/>
      <c r="G7" s="75"/>
      <c r="H7" s="75"/>
      <c r="I7" s="75"/>
      <c r="J7" s="75"/>
      <c r="K7" s="75"/>
      <c r="L7" s="87"/>
      <c r="M7" s="86">
        <v>0</v>
      </c>
      <c r="N7" s="75"/>
      <c r="O7" s="75"/>
      <c r="P7" s="75"/>
      <c r="Q7" s="75"/>
      <c r="R7" s="75"/>
      <c r="S7" s="87"/>
      <c r="T7" s="136">
        <v>0</v>
      </c>
      <c r="U7" s="136"/>
      <c r="V7" s="88">
        <v>0</v>
      </c>
    </row>
    <row r="8" spans="1:22">
      <c r="A8" s="85">
        <v>2</v>
      </c>
      <c r="B8" s="4" t="s">
        <v>52</v>
      </c>
      <c r="C8" s="86"/>
      <c r="D8" s="75">
        <v>0</v>
      </c>
      <c r="E8" s="75"/>
      <c r="F8" s="75"/>
      <c r="G8" s="75"/>
      <c r="H8" s="75"/>
      <c r="I8" s="75"/>
      <c r="J8" s="75"/>
      <c r="K8" s="75"/>
      <c r="L8" s="87"/>
      <c r="M8" s="86">
        <v>0</v>
      </c>
      <c r="N8" s="75"/>
      <c r="O8" s="75"/>
      <c r="P8" s="75"/>
      <c r="Q8" s="75"/>
      <c r="R8" s="75"/>
      <c r="S8" s="87"/>
      <c r="T8" s="136">
        <v>0</v>
      </c>
      <c r="U8" s="136"/>
      <c r="V8" s="88">
        <v>0</v>
      </c>
    </row>
    <row r="9" spans="1:22">
      <c r="A9" s="85">
        <v>3</v>
      </c>
      <c r="B9" s="4" t="s">
        <v>153</v>
      </c>
      <c r="C9" s="86"/>
      <c r="D9" s="75">
        <v>0</v>
      </c>
      <c r="E9" s="75"/>
      <c r="F9" s="75"/>
      <c r="G9" s="75"/>
      <c r="H9" s="75"/>
      <c r="I9" s="75"/>
      <c r="J9" s="75"/>
      <c r="K9" s="75"/>
      <c r="L9" s="87"/>
      <c r="M9" s="86">
        <v>0</v>
      </c>
      <c r="N9" s="75"/>
      <c r="O9" s="75"/>
      <c r="P9" s="75"/>
      <c r="Q9" s="75"/>
      <c r="R9" s="75"/>
      <c r="S9" s="87"/>
      <c r="T9" s="136">
        <v>0</v>
      </c>
      <c r="U9" s="136">
        <v>0</v>
      </c>
      <c r="V9" s="88">
        <v>0</v>
      </c>
    </row>
    <row r="10" spans="1:22">
      <c r="A10" s="85">
        <v>4</v>
      </c>
      <c r="B10" s="4" t="s">
        <v>53</v>
      </c>
      <c r="C10" s="86"/>
      <c r="D10" s="75">
        <v>0</v>
      </c>
      <c r="E10" s="75"/>
      <c r="F10" s="75"/>
      <c r="G10" s="75"/>
      <c r="H10" s="75"/>
      <c r="I10" s="75"/>
      <c r="J10" s="75"/>
      <c r="K10" s="75"/>
      <c r="L10" s="87"/>
      <c r="M10" s="86">
        <v>0</v>
      </c>
      <c r="N10" s="75"/>
      <c r="O10" s="75"/>
      <c r="P10" s="75"/>
      <c r="Q10" s="75"/>
      <c r="R10" s="75"/>
      <c r="S10" s="87"/>
      <c r="T10" s="136">
        <v>0</v>
      </c>
      <c r="U10" s="136"/>
      <c r="V10" s="88">
        <v>0</v>
      </c>
    </row>
    <row r="11" spans="1:22">
      <c r="A11" s="85">
        <v>5</v>
      </c>
      <c r="B11" s="4" t="s">
        <v>54</v>
      </c>
      <c r="C11" s="86"/>
      <c r="D11" s="75">
        <v>0</v>
      </c>
      <c r="E11" s="75"/>
      <c r="F11" s="75"/>
      <c r="G11" s="75"/>
      <c r="H11" s="75"/>
      <c r="I11" s="75"/>
      <c r="J11" s="75"/>
      <c r="K11" s="75"/>
      <c r="L11" s="87"/>
      <c r="M11" s="86">
        <v>0</v>
      </c>
      <c r="N11" s="75"/>
      <c r="O11" s="75"/>
      <c r="P11" s="75"/>
      <c r="Q11" s="75"/>
      <c r="R11" s="75"/>
      <c r="S11" s="87"/>
      <c r="T11" s="136">
        <v>0</v>
      </c>
      <c r="U11" s="136"/>
      <c r="V11" s="88">
        <v>0</v>
      </c>
    </row>
    <row r="12" spans="1:22">
      <c r="A12" s="85">
        <v>6</v>
      </c>
      <c r="B12" s="4" t="s">
        <v>55</v>
      </c>
      <c r="C12" s="86"/>
      <c r="D12" s="75">
        <v>0</v>
      </c>
      <c r="E12" s="75">
        <v>11742000</v>
      </c>
      <c r="F12" s="75"/>
      <c r="G12" s="75"/>
      <c r="H12" s="75"/>
      <c r="I12" s="75"/>
      <c r="J12" s="75"/>
      <c r="K12" s="75"/>
      <c r="L12" s="87"/>
      <c r="M12" s="86">
        <v>0</v>
      </c>
      <c r="N12" s="75"/>
      <c r="O12" s="75"/>
      <c r="P12" s="75"/>
      <c r="Q12" s="75"/>
      <c r="R12" s="75"/>
      <c r="S12" s="87"/>
      <c r="T12" s="136">
        <v>11742000</v>
      </c>
      <c r="U12" s="136"/>
      <c r="V12" s="88">
        <v>11742000</v>
      </c>
    </row>
    <row r="13" spans="1:22">
      <c r="A13" s="85">
        <v>7</v>
      </c>
      <c r="B13" s="4" t="s">
        <v>56</v>
      </c>
      <c r="C13" s="86"/>
      <c r="D13" s="75">
        <v>62301779.004045002</v>
      </c>
      <c r="E13" s="75"/>
      <c r="F13" s="75"/>
      <c r="G13" s="75"/>
      <c r="H13" s="75"/>
      <c r="I13" s="75"/>
      <c r="J13" s="75"/>
      <c r="K13" s="75"/>
      <c r="L13" s="87"/>
      <c r="M13" s="86">
        <v>10865220.269734003</v>
      </c>
      <c r="N13" s="75"/>
      <c r="O13" s="75"/>
      <c r="P13" s="75"/>
      <c r="Q13" s="75"/>
      <c r="R13" s="75"/>
      <c r="S13" s="87"/>
      <c r="T13" s="136">
        <v>35927695.213971406</v>
      </c>
      <c r="U13" s="136">
        <v>37239304.059807606</v>
      </c>
      <c r="V13" s="88">
        <v>73166999.273779005</v>
      </c>
    </row>
    <row r="14" spans="1:22">
      <c r="A14" s="85">
        <v>8</v>
      </c>
      <c r="B14" s="4" t="s">
        <v>57</v>
      </c>
      <c r="C14" s="86"/>
      <c r="D14" s="75">
        <v>5382534.4067673758</v>
      </c>
      <c r="E14" s="75"/>
      <c r="F14" s="75"/>
      <c r="G14" s="75"/>
      <c r="H14" s="75"/>
      <c r="I14" s="75"/>
      <c r="J14" s="75"/>
      <c r="K14" s="75"/>
      <c r="L14" s="87"/>
      <c r="M14" s="86">
        <v>510229.60857149988</v>
      </c>
      <c r="N14" s="75"/>
      <c r="O14" s="75"/>
      <c r="P14" s="75"/>
      <c r="Q14" s="75"/>
      <c r="R14" s="75"/>
      <c r="S14" s="87"/>
      <c r="T14" s="136">
        <v>5863069.0054687504</v>
      </c>
      <c r="U14" s="136">
        <v>29695.009870124999</v>
      </c>
      <c r="V14" s="88">
        <v>5892764.0153388754</v>
      </c>
    </row>
    <row r="15" spans="1:22" ht="25.5">
      <c r="A15" s="85">
        <v>9</v>
      </c>
      <c r="B15" s="4" t="s">
        <v>58</v>
      </c>
      <c r="C15" s="86"/>
      <c r="D15" s="75">
        <v>0</v>
      </c>
      <c r="E15" s="75"/>
      <c r="F15" s="75"/>
      <c r="G15" s="75"/>
      <c r="H15" s="75"/>
      <c r="I15" s="75"/>
      <c r="J15" s="75"/>
      <c r="K15" s="75"/>
      <c r="L15" s="87"/>
      <c r="M15" s="86">
        <v>119453.08267060001</v>
      </c>
      <c r="N15" s="75"/>
      <c r="O15" s="75"/>
      <c r="P15" s="75"/>
      <c r="Q15" s="75"/>
      <c r="R15" s="75"/>
      <c r="S15" s="87"/>
      <c r="T15" s="136">
        <v>119453.08267060001</v>
      </c>
      <c r="U15" s="136">
        <v>0</v>
      </c>
      <c r="V15" s="88">
        <v>119453.08267060001</v>
      </c>
    </row>
    <row r="16" spans="1:22">
      <c r="A16" s="85">
        <v>10</v>
      </c>
      <c r="B16" s="4" t="s">
        <v>59</v>
      </c>
      <c r="C16" s="86"/>
      <c r="D16" s="75">
        <v>2392778.4622249999</v>
      </c>
      <c r="E16" s="75"/>
      <c r="F16" s="75"/>
      <c r="G16" s="75"/>
      <c r="H16" s="75"/>
      <c r="I16" s="75"/>
      <c r="J16" s="75"/>
      <c r="K16" s="75"/>
      <c r="L16" s="87"/>
      <c r="M16" s="86">
        <v>368856.6868355</v>
      </c>
      <c r="N16" s="75"/>
      <c r="O16" s="75"/>
      <c r="P16" s="75"/>
      <c r="Q16" s="75"/>
      <c r="R16" s="75"/>
      <c r="S16" s="87"/>
      <c r="T16" s="136">
        <v>2515509.7413854999</v>
      </c>
      <c r="U16" s="136">
        <v>246125.40767499999</v>
      </c>
      <c r="V16" s="88">
        <v>2761635.1490604999</v>
      </c>
    </row>
    <row r="17" spans="1:22">
      <c r="A17" s="85">
        <v>11</v>
      </c>
      <c r="B17" s="4" t="s">
        <v>60</v>
      </c>
      <c r="C17" s="86"/>
      <c r="D17" s="75">
        <v>0</v>
      </c>
      <c r="E17" s="75"/>
      <c r="F17" s="75"/>
      <c r="G17" s="75"/>
      <c r="H17" s="75"/>
      <c r="I17" s="75"/>
      <c r="J17" s="75"/>
      <c r="K17" s="75"/>
      <c r="L17" s="87"/>
      <c r="M17" s="86">
        <v>0</v>
      </c>
      <c r="N17" s="75"/>
      <c r="O17" s="75"/>
      <c r="P17" s="75"/>
      <c r="Q17" s="75"/>
      <c r="R17" s="75"/>
      <c r="S17" s="87"/>
      <c r="T17" s="136">
        <v>0</v>
      </c>
      <c r="U17" s="136">
        <v>0</v>
      </c>
      <c r="V17" s="88">
        <v>0</v>
      </c>
    </row>
    <row r="18" spans="1:22">
      <c r="A18" s="85">
        <v>12</v>
      </c>
      <c r="B18" s="4" t="s">
        <v>61</v>
      </c>
      <c r="C18" s="86"/>
      <c r="D18" s="75">
        <v>28297636.266078897</v>
      </c>
      <c r="E18" s="75"/>
      <c r="F18" s="75"/>
      <c r="G18" s="75"/>
      <c r="H18" s="75"/>
      <c r="I18" s="75"/>
      <c r="J18" s="75"/>
      <c r="K18" s="75"/>
      <c r="L18" s="87"/>
      <c r="M18" s="86">
        <v>0</v>
      </c>
      <c r="N18" s="75"/>
      <c r="O18" s="75"/>
      <c r="P18" s="75"/>
      <c r="Q18" s="75"/>
      <c r="R18" s="75"/>
      <c r="S18" s="87"/>
      <c r="T18" s="136">
        <v>2428349.2919592001</v>
      </c>
      <c r="U18" s="136">
        <v>25869286.974119697</v>
      </c>
      <c r="V18" s="88">
        <v>28297636.266078897</v>
      </c>
    </row>
    <row r="19" spans="1:22">
      <c r="A19" s="85">
        <v>13</v>
      </c>
      <c r="B19" s="4" t="s">
        <v>62</v>
      </c>
      <c r="C19" s="86"/>
      <c r="D19" s="75">
        <v>0</v>
      </c>
      <c r="E19" s="75"/>
      <c r="F19" s="75"/>
      <c r="G19" s="75"/>
      <c r="H19" s="75"/>
      <c r="I19" s="75"/>
      <c r="J19" s="75"/>
      <c r="K19" s="75"/>
      <c r="L19" s="87"/>
      <c r="M19" s="86">
        <v>0</v>
      </c>
      <c r="N19" s="75"/>
      <c r="O19" s="75"/>
      <c r="P19" s="75"/>
      <c r="Q19" s="75"/>
      <c r="R19" s="75"/>
      <c r="S19" s="87"/>
      <c r="T19" s="136">
        <v>0</v>
      </c>
      <c r="U19" s="136">
        <v>0</v>
      </c>
      <c r="V19" s="88">
        <v>0</v>
      </c>
    </row>
    <row r="20" spans="1:22">
      <c r="A20" s="85">
        <v>14</v>
      </c>
      <c r="B20" s="4" t="s">
        <v>63</v>
      </c>
      <c r="C20" s="86"/>
      <c r="D20" s="75">
        <v>87081191.059719995</v>
      </c>
      <c r="E20" s="75"/>
      <c r="F20" s="75"/>
      <c r="G20" s="75"/>
      <c r="H20" s="75"/>
      <c r="I20" s="75"/>
      <c r="J20" s="75"/>
      <c r="K20" s="75"/>
      <c r="L20" s="87"/>
      <c r="M20" s="86">
        <v>35875.593216000001</v>
      </c>
      <c r="N20" s="75"/>
      <c r="O20" s="75"/>
      <c r="P20" s="75"/>
      <c r="Q20" s="75"/>
      <c r="R20" s="75"/>
      <c r="S20" s="87"/>
      <c r="T20" s="136">
        <v>86271138.229755998</v>
      </c>
      <c r="U20" s="136">
        <v>845928.42317999993</v>
      </c>
      <c r="V20" s="88">
        <v>87117066.652935997</v>
      </c>
    </row>
    <row r="21" spans="1:22" ht="13.5" thickBot="1">
      <c r="A21" s="76"/>
      <c r="B21" s="89" t="s">
        <v>64</v>
      </c>
      <c r="C21" s="90">
        <f>SUM(C7:C20)</f>
        <v>0</v>
      </c>
      <c r="D21" s="77">
        <f t="shared" ref="D21:V21" si="0">SUM(D7:D20)</f>
        <v>185455919.19883627</v>
      </c>
      <c r="E21" s="77">
        <f t="shared" si="0"/>
        <v>11742000</v>
      </c>
      <c r="F21" s="77">
        <f t="shared" si="0"/>
        <v>0</v>
      </c>
      <c r="G21" s="77">
        <f t="shared" si="0"/>
        <v>0</v>
      </c>
      <c r="H21" s="77">
        <f t="shared" si="0"/>
        <v>0</v>
      </c>
      <c r="I21" s="77">
        <f t="shared" si="0"/>
        <v>0</v>
      </c>
      <c r="J21" s="77">
        <f t="shared" si="0"/>
        <v>0</v>
      </c>
      <c r="K21" s="77">
        <f t="shared" si="0"/>
        <v>0</v>
      </c>
      <c r="L21" s="91">
        <f t="shared" si="0"/>
        <v>0</v>
      </c>
      <c r="M21" s="90">
        <f t="shared" si="0"/>
        <v>11899635.241027601</v>
      </c>
      <c r="N21" s="77">
        <f t="shared" si="0"/>
        <v>0</v>
      </c>
      <c r="O21" s="77">
        <f t="shared" si="0"/>
        <v>0</v>
      </c>
      <c r="P21" s="77">
        <f t="shared" si="0"/>
        <v>0</v>
      </c>
      <c r="Q21" s="77">
        <f t="shared" si="0"/>
        <v>0</v>
      </c>
      <c r="R21" s="77">
        <f t="shared" si="0"/>
        <v>0</v>
      </c>
      <c r="S21" s="91">
        <f>SUM(S7:S20)</f>
        <v>0</v>
      </c>
      <c r="T21" s="91">
        <f>SUM(T7:T20)</f>
        <v>144867214.56521145</v>
      </c>
      <c r="U21" s="91">
        <f t="shared" ref="U21" si="1">SUM(U7:U20)</f>
        <v>64230339.87465243</v>
      </c>
      <c r="V21" s="92">
        <f t="shared" si="0"/>
        <v>209097554.43986386</v>
      </c>
    </row>
    <row r="24" spans="1:22">
      <c r="C24" s="27"/>
      <c r="D24" s="27"/>
      <c r="E24" s="27"/>
    </row>
    <row r="25" spans="1:22">
      <c r="A25" s="39"/>
      <c r="B25" s="39"/>
      <c r="D25" s="27"/>
      <c r="E25" s="27"/>
    </row>
    <row r="26" spans="1:22">
      <c r="A26" s="39"/>
      <c r="B26" s="28"/>
      <c r="D26" s="27"/>
      <c r="E26" s="27"/>
    </row>
    <row r="27" spans="1:22">
      <c r="A27" s="39"/>
      <c r="B27" s="39"/>
      <c r="D27" s="27"/>
      <c r="E27" s="27"/>
    </row>
    <row r="28" spans="1:22">
      <c r="A28" s="39"/>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8" sqref="B28"/>
    </sheetView>
  </sheetViews>
  <sheetFormatPr defaultColWidth="9.140625" defaultRowHeight="12.75"/>
  <cols>
    <col min="1" max="1" width="10.5703125" style="7" bestFit="1" customWidth="1"/>
    <col min="2" max="2" width="101.85546875" style="7" customWidth="1"/>
    <col min="3" max="3" width="13.85546875" style="120" customWidth="1"/>
    <col min="4" max="4" width="14.85546875" style="120" bestFit="1" customWidth="1"/>
    <col min="5" max="5" width="17.85546875" style="120" customWidth="1"/>
    <col min="6" max="6" width="15.85546875" style="120" customWidth="1"/>
    <col min="7" max="7" width="17.42578125" style="120" customWidth="1"/>
    <col min="8" max="8" width="15.140625" style="120" customWidth="1"/>
    <col min="9" max="16384" width="9.140625" style="19"/>
  </cols>
  <sheetData>
    <row r="1" spans="1:9">
      <c r="A1" s="5" t="s">
        <v>30</v>
      </c>
      <c r="B1" s="7" t="str">
        <f>'Info '!C2</f>
        <v>JSC Basisbank</v>
      </c>
      <c r="C1" s="6"/>
    </row>
    <row r="2" spans="1:9">
      <c r="A2" s="5" t="s">
        <v>31</v>
      </c>
      <c r="B2" s="234">
        <f>'1. key ratios '!B2</f>
        <v>45930</v>
      </c>
      <c r="C2" s="234"/>
    </row>
    <row r="4" spans="1:9" ht="13.5" thickBot="1">
      <c r="A4" s="5" t="s">
        <v>150</v>
      </c>
      <c r="B4" s="78" t="s">
        <v>239</v>
      </c>
    </row>
    <row r="5" spans="1:9">
      <c r="A5" s="79"/>
      <c r="B5" s="93"/>
      <c r="C5" s="137" t="s">
        <v>0</v>
      </c>
      <c r="D5" s="137" t="s">
        <v>1</v>
      </c>
      <c r="E5" s="137" t="s">
        <v>2</v>
      </c>
      <c r="F5" s="137" t="s">
        <v>3</v>
      </c>
      <c r="G5" s="138" t="s">
        <v>4</v>
      </c>
      <c r="H5" s="139" t="s">
        <v>5</v>
      </c>
      <c r="I5" s="94"/>
    </row>
    <row r="6" spans="1:9" s="94" customFormat="1" ht="12.75" customHeight="1">
      <c r="A6" s="95"/>
      <c r="B6" s="772" t="s">
        <v>149</v>
      </c>
      <c r="C6" s="774" t="s">
        <v>232</v>
      </c>
      <c r="D6" s="775" t="s">
        <v>231</v>
      </c>
      <c r="E6" s="776"/>
      <c r="F6" s="774" t="s">
        <v>236</v>
      </c>
      <c r="G6" s="774" t="s">
        <v>237</v>
      </c>
      <c r="H6" s="770" t="s">
        <v>235</v>
      </c>
    </row>
    <row r="7" spans="1:9" ht="38.25">
      <c r="A7" s="97"/>
      <c r="B7" s="773"/>
      <c r="C7" s="759"/>
      <c r="D7" s="140" t="s">
        <v>234</v>
      </c>
      <c r="E7" s="140" t="s">
        <v>233</v>
      </c>
      <c r="F7" s="759"/>
      <c r="G7" s="759"/>
      <c r="H7" s="771"/>
      <c r="I7" s="94"/>
    </row>
    <row r="8" spans="1:9">
      <c r="A8" s="95">
        <v>1</v>
      </c>
      <c r="B8" s="4" t="s">
        <v>51</v>
      </c>
      <c r="C8" s="141">
        <v>678236657.00779998</v>
      </c>
      <c r="D8" s="141"/>
      <c r="E8" s="141"/>
      <c r="F8" s="141">
        <v>293282179.62699997</v>
      </c>
      <c r="G8" s="142">
        <v>293282179.62699997</v>
      </c>
      <c r="H8" s="144">
        <f>G8/(C8+E8)</f>
        <v>0.43241865003416813</v>
      </c>
    </row>
    <row r="9" spans="1:9" ht="15" customHeight="1">
      <c r="A9" s="95">
        <v>2</v>
      </c>
      <c r="B9" s="4" t="s">
        <v>52</v>
      </c>
      <c r="C9" s="141">
        <v>0</v>
      </c>
      <c r="D9" s="141"/>
      <c r="E9" s="141"/>
      <c r="F9" s="141">
        <v>0</v>
      </c>
      <c r="G9" s="142">
        <v>0</v>
      </c>
      <c r="H9" s="144"/>
    </row>
    <row r="10" spans="1:9">
      <c r="A10" s="95">
        <v>3</v>
      </c>
      <c r="B10" s="4" t="s">
        <v>153</v>
      </c>
      <c r="C10" s="141">
        <v>1040200.5336</v>
      </c>
      <c r="D10" s="141">
        <v>0</v>
      </c>
      <c r="E10" s="141">
        <v>0</v>
      </c>
      <c r="F10" s="141">
        <v>1040200.5336</v>
      </c>
      <c r="G10" s="142">
        <v>1040200.5336</v>
      </c>
      <c r="H10" s="144">
        <f t="shared" ref="H10:H21" si="0">G10/(C10+E10)</f>
        <v>1</v>
      </c>
    </row>
    <row r="11" spans="1:9">
      <c r="A11" s="95">
        <v>4</v>
      </c>
      <c r="B11" s="4" t="s">
        <v>53</v>
      </c>
      <c r="C11" s="141">
        <v>0</v>
      </c>
      <c r="D11" s="141"/>
      <c r="E11" s="141"/>
      <c r="F11" s="141">
        <v>0</v>
      </c>
      <c r="G11" s="142">
        <v>0</v>
      </c>
      <c r="H11" s="144"/>
    </row>
    <row r="12" spans="1:9">
      <c r="A12" s="95">
        <v>5</v>
      </c>
      <c r="B12" s="4" t="s">
        <v>54</v>
      </c>
      <c r="C12" s="141">
        <v>0</v>
      </c>
      <c r="D12" s="141"/>
      <c r="E12" s="141"/>
      <c r="F12" s="141">
        <v>0</v>
      </c>
      <c r="G12" s="142">
        <v>0</v>
      </c>
      <c r="H12" s="144"/>
    </row>
    <row r="13" spans="1:9">
      <c r="A13" s="95">
        <v>6</v>
      </c>
      <c r="B13" s="4" t="s">
        <v>55</v>
      </c>
      <c r="C13" s="141">
        <v>384542674.13039994</v>
      </c>
      <c r="D13" s="141"/>
      <c r="E13" s="141"/>
      <c r="F13" s="141">
        <v>111902873.7423</v>
      </c>
      <c r="G13" s="142">
        <v>100160873.7423</v>
      </c>
      <c r="H13" s="144">
        <f t="shared" si="0"/>
        <v>0.26046751239976829</v>
      </c>
    </row>
    <row r="14" spans="1:9">
      <c r="A14" s="95">
        <v>7</v>
      </c>
      <c r="B14" s="4" t="s">
        <v>56</v>
      </c>
      <c r="C14" s="141">
        <v>1837116599.3289602</v>
      </c>
      <c r="D14" s="141">
        <v>541011975.6614002</v>
      </c>
      <c r="E14" s="141">
        <v>324365312.48863024</v>
      </c>
      <c r="F14" s="141">
        <v>2161481911.8175902</v>
      </c>
      <c r="G14" s="142">
        <v>2088314912.5438113</v>
      </c>
      <c r="H14" s="144">
        <f t="shared" si="0"/>
        <v>0.96614961296981072</v>
      </c>
    </row>
    <row r="15" spans="1:9">
      <c r="A15" s="95">
        <v>8</v>
      </c>
      <c r="B15" s="4" t="s">
        <v>57</v>
      </c>
      <c r="C15" s="141">
        <v>316844748.84669632</v>
      </c>
      <c r="D15" s="141">
        <v>11460620.415199969</v>
      </c>
      <c r="E15" s="141">
        <v>5370701.2960899854</v>
      </c>
      <c r="F15" s="141">
        <v>241661587.60708973</v>
      </c>
      <c r="G15" s="142">
        <v>235768823.59175086</v>
      </c>
      <c r="H15" s="144">
        <f t="shared" si="0"/>
        <v>0.73171172731559719</v>
      </c>
    </row>
    <row r="16" spans="1:9">
      <c r="A16" s="95">
        <v>9</v>
      </c>
      <c r="B16" s="4" t="s">
        <v>58</v>
      </c>
      <c r="C16" s="141">
        <v>492942024.88955373</v>
      </c>
      <c r="D16" s="141">
        <v>4181442.0335000004</v>
      </c>
      <c r="E16" s="141">
        <v>2013536.3642200003</v>
      </c>
      <c r="F16" s="141">
        <v>173234446.43882081</v>
      </c>
      <c r="G16" s="142">
        <v>173114993.35615021</v>
      </c>
      <c r="H16" s="144">
        <f t="shared" si="0"/>
        <v>0.34975865897461983</v>
      </c>
    </row>
    <row r="17" spans="1:8">
      <c r="A17" s="95">
        <v>10</v>
      </c>
      <c r="B17" s="4" t="s">
        <v>59</v>
      </c>
      <c r="C17" s="141">
        <v>47147753.673928246</v>
      </c>
      <c r="D17" s="141">
        <v>1187990.0091999997</v>
      </c>
      <c r="E17" s="141">
        <v>593995.00459999987</v>
      </c>
      <c r="F17" s="141">
        <v>61894683.426533118</v>
      </c>
      <c r="G17" s="142">
        <v>59133048.277472623</v>
      </c>
      <c r="H17" s="144">
        <f t="shared" si="0"/>
        <v>1.2386024792608317</v>
      </c>
    </row>
    <row r="18" spans="1:8">
      <c r="A18" s="95">
        <v>11</v>
      </c>
      <c r="B18" s="4" t="s">
        <v>60</v>
      </c>
      <c r="C18" s="141">
        <v>985555.46</v>
      </c>
      <c r="D18" s="141">
        <v>0</v>
      </c>
      <c r="E18" s="141">
        <v>0</v>
      </c>
      <c r="F18" s="141">
        <v>2463888.65</v>
      </c>
      <c r="G18" s="142">
        <v>2463888.65</v>
      </c>
      <c r="H18" s="144">
        <f t="shared" si="0"/>
        <v>2.5</v>
      </c>
    </row>
    <row r="19" spans="1:8">
      <c r="A19" s="95">
        <v>12</v>
      </c>
      <c r="B19" s="4" t="s">
        <v>61</v>
      </c>
      <c r="C19" s="141">
        <v>6935330.7643256001</v>
      </c>
      <c r="D19" s="141">
        <v>55545522.687699988</v>
      </c>
      <c r="E19" s="141">
        <v>43587080.20599997</v>
      </c>
      <c r="F19" s="141">
        <v>50522410.970325574</v>
      </c>
      <c r="G19" s="142">
        <v>22224774.704246674</v>
      </c>
      <c r="H19" s="144">
        <f t="shared" si="0"/>
        <v>0.43989932937484783</v>
      </c>
    </row>
    <row r="20" spans="1:8">
      <c r="A20" s="95">
        <v>13</v>
      </c>
      <c r="B20" s="4" t="s">
        <v>144</v>
      </c>
      <c r="C20" s="141">
        <v>0</v>
      </c>
      <c r="D20" s="141">
        <v>0</v>
      </c>
      <c r="E20" s="141">
        <v>0</v>
      </c>
      <c r="F20" s="141">
        <v>0</v>
      </c>
      <c r="G20" s="142">
        <v>0</v>
      </c>
      <c r="H20" s="144"/>
    </row>
    <row r="21" spans="1:8">
      <c r="A21" s="95">
        <v>14</v>
      </c>
      <c r="B21" s="4" t="s">
        <v>63</v>
      </c>
      <c r="C21" s="141">
        <v>676236503.82600594</v>
      </c>
      <c r="D21" s="141">
        <v>23153812.861600026</v>
      </c>
      <c r="E21" s="141">
        <v>10557938.005680015</v>
      </c>
      <c r="F21" s="141">
        <v>662062184.41568494</v>
      </c>
      <c r="G21" s="142">
        <v>574945117.76274896</v>
      </c>
      <c r="H21" s="144">
        <f t="shared" si="0"/>
        <v>0.83714293934785788</v>
      </c>
    </row>
    <row r="22" spans="1:8" ht="13.5" thickBot="1">
      <c r="A22" s="98"/>
      <c r="B22" s="99" t="s">
        <v>64</v>
      </c>
      <c r="C22" s="143">
        <f>SUM(C8:C21)</f>
        <v>4442028048.4612694</v>
      </c>
      <c r="D22" s="143">
        <f>SUM(D8:D21)</f>
        <v>636541363.6686002</v>
      </c>
      <c r="E22" s="143">
        <f>SUM(E8:E21)</f>
        <v>386488563.36522025</v>
      </c>
      <c r="F22" s="143">
        <f>SUM(F8:F21)</f>
        <v>3759546367.2289448</v>
      </c>
      <c r="G22" s="143">
        <f>SUM(G8:G21)</f>
        <v>3550448812.7890806</v>
      </c>
      <c r="H22" s="145">
        <f>G22/(C22+E22)</f>
        <v>0.73530839763354305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33" sqref="F33"/>
    </sheetView>
  </sheetViews>
  <sheetFormatPr defaultColWidth="9.140625" defaultRowHeight="12.75"/>
  <cols>
    <col min="1" max="1" width="10.5703125" style="120" bestFit="1" customWidth="1"/>
    <col min="2" max="2" width="104.140625" style="120" customWidth="1"/>
    <col min="3" max="5" width="14.85546875" style="120" bestFit="1" customWidth="1"/>
    <col min="6" max="7" width="12.85546875" style="120" customWidth="1"/>
    <col min="8" max="8" width="17.42578125" style="120" bestFit="1" customWidth="1"/>
    <col min="9" max="11" width="12.85546875" style="120" customWidth="1"/>
    <col min="12" max="16384" width="9.140625" style="120"/>
  </cols>
  <sheetData>
    <row r="1" spans="1:11">
      <c r="A1" s="120" t="s">
        <v>30</v>
      </c>
      <c r="B1" s="6" t="str">
        <f>'Info '!C2</f>
        <v>JSC Basisbank</v>
      </c>
    </row>
    <row r="2" spans="1:11">
      <c r="A2" s="120" t="s">
        <v>31</v>
      </c>
      <c r="B2" s="234">
        <f>'1. key ratios '!B2</f>
        <v>45930</v>
      </c>
    </row>
    <row r="4" spans="1:11" ht="13.5" thickBot="1">
      <c r="A4" s="120" t="s">
        <v>146</v>
      </c>
      <c r="B4" s="179" t="s">
        <v>240</v>
      </c>
    </row>
    <row r="5" spans="1:11" ht="30" customHeight="1">
      <c r="A5" s="777"/>
      <c r="B5" s="778"/>
      <c r="C5" s="779" t="s">
        <v>292</v>
      </c>
      <c r="D5" s="779"/>
      <c r="E5" s="779"/>
      <c r="F5" s="779" t="s">
        <v>293</v>
      </c>
      <c r="G5" s="779"/>
      <c r="H5" s="779"/>
      <c r="I5" s="779" t="s">
        <v>294</v>
      </c>
      <c r="J5" s="779"/>
      <c r="K5" s="780"/>
    </row>
    <row r="6" spans="1:11">
      <c r="A6" s="153"/>
      <c r="B6" s="154"/>
      <c r="C6" s="21" t="s">
        <v>32</v>
      </c>
      <c r="D6" s="21" t="s">
        <v>33</v>
      </c>
      <c r="E6" s="21" t="s">
        <v>34</v>
      </c>
      <c r="F6" s="21" t="s">
        <v>32</v>
      </c>
      <c r="G6" s="21" t="s">
        <v>33</v>
      </c>
      <c r="H6" s="21" t="s">
        <v>34</v>
      </c>
      <c r="I6" s="21" t="s">
        <v>32</v>
      </c>
      <c r="J6" s="21" t="s">
        <v>33</v>
      </c>
      <c r="K6" s="21" t="s">
        <v>34</v>
      </c>
    </row>
    <row r="7" spans="1:11">
      <c r="A7" s="155" t="s">
        <v>243</v>
      </c>
      <c r="B7" s="156"/>
      <c r="C7" s="156"/>
      <c r="D7" s="156"/>
      <c r="E7" s="156"/>
      <c r="F7" s="156"/>
      <c r="G7" s="156"/>
      <c r="H7" s="156"/>
      <c r="I7" s="156"/>
      <c r="J7" s="156"/>
      <c r="K7" s="157"/>
    </row>
    <row r="8" spans="1:11">
      <c r="A8" s="158">
        <v>1</v>
      </c>
      <c r="B8" s="159" t="s">
        <v>241</v>
      </c>
      <c r="C8" s="497"/>
      <c r="D8" s="497"/>
      <c r="E8" s="497"/>
      <c r="F8" s="498">
        <v>557488017.87032604</v>
      </c>
      <c r="G8" s="498">
        <v>489265299.60358709</v>
      </c>
      <c r="H8" s="498">
        <v>1046753317.473913</v>
      </c>
      <c r="I8" s="498">
        <v>543392275.32999957</v>
      </c>
      <c r="J8" s="498">
        <v>316383555.35549992</v>
      </c>
      <c r="K8" s="499">
        <v>859775830.68549979</v>
      </c>
    </row>
    <row r="9" spans="1:11">
      <c r="A9" s="155" t="s">
        <v>244</v>
      </c>
      <c r="B9" s="156"/>
      <c r="C9" s="500"/>
      <c r="D9" s="500"/>
      <c r="E9" s="500"/>
      <c r="F9" s="500"/>
      <c r="G9" s="500"/>
      <c r="H9" s="500"/>
      <c r="I9" s="500"/>
      <c r="J9" s="500"/>
      <c r="K9" s="501"/>
    </row>
    <row r="10" spans="1:11">
      <c r="A10" s="161">
        <v>2</v>
      </c>
      <c r="B10" s="162" t="s">
        <v>252</v>
      </c>
      <c r="C10" s="502">
        <v>383650842.72076082</v>
      </c>
      <c r="D10" s="503">
        <v>946476933.00956511</v>
      </c>
      <c r="E10" s="503">
        <v>1330127775.7303259</v>
      </c>
      <c r="F10" s="503">
        <v>44783509.815527163</v>
      </c>
      <c r="G10" s="503">
        <v>102048688.3074027</v>
      </c>
      <c r="H10" s="503">
        <v>146832198.12292987</v>
      </c>
      <c r="I10" s="503">
        <v>10140496.13574167</v>
      </c>
      <c r="J10" s="503">
        <v>21845614.96409167</v>
      </c>
      <c r="K10" s="504">
        <v>31986111.099833339</v>
      </c>
    </row>
    <row r="11" spans="1:11">
      <c r="A11" s="161">
        <v>3</v>
      </c>
      <c r="B11" s="162" t="s">
        <v>246</v>
      </c>
      <c r="C11" s="502">
        <v>1037536105.646196</v>
      </c>
      <c r="D11" s="503">
        <v>1078676772.676522</v>
      </c>
      <c r="E11" s="503">
        <v>2116212878.3227181</v>
      </c>
      <c r="F11" s="503">
        <v>172814069.19420919</v>
      </c>
      <c r="G11" s="503">
        <v>152918505.8236441</v>
      </c>
      <c r="H11" s="503">
        <v>325732575.01785326</v>
      </c>
      <c r="I11" s="503">
        <v>124057174.1068667</v>
      </c>
      <c r="J11" s="503">
        <v>124632271.3872833</v>
      </c>
      <c r="K11" s="504">
        <v>248689445.49414998</v>
      </c>
    </row>
    <row r="12" spans="1:11">
      <c r="A12" s="161">
        <v>4</v>
      </c>
      <c r="B12" s="162" t="s">
        <v>247</v>
      </c>
      <c r="C12" s="502">
        <v>46647826.086956523</v>
      </c>
      <c r="D12" s="503">
        <v>0</v>
      </c>
      <c r="E12" s="503">
        <v>46647826.086956523</v>
      </c>
      <c r="F12" s="503"/>
      <c r="G12" s="503"/>
      <c r="H12" s="503">
        <v>0</v>
      </c>
      <c r="I12" s="503"/>
      <c r="J12" s="503"/>
      <c r="K12" s="504">
        <v>0</v>
      </c>
    </row>
    <row r="13" spans="1:11">
      <c r="A13" s="161">
        <v>5</v>
      </c>
      <c r="B13" s="162" t="s">
        <v>255</v>
      </c>
      <c r="C13" s="502">
        <v>293686399.25010878</v>
      </c>
      <c r="D13" s="503">
        <v>250857253.51673919</v>
      </c>
      <c r="E13" s="503">
        <v>544543652.76684797</v>
      </c>
      <c r="F13" s="503">
        <v>54057688.562668458</v>
      </c>
      <c r="G13" s="503">
        <v>52901130.148237512</v>
      </c>
      <c r="H13" s="503">
        <v>106958818.71090597</v>
      </c>
      <c r="I13" s="503">
        <v>21073261.61439167</v>
      </c>
      <c r="J13" s="503">
        <v>21349039.291458338</v>
      </c>
      <c r="K13" s="504">
        <v>42422300.905850008</v>
      </c>
    </row>
    <row r="14" spans="1:11">
      <c r="A14" s="161">
        <v>6</v>
      </c>
      <c r="B14" s="162" t="s">
        <v>287</v>
      </c>
      <c r="C14" s="502"/>
      <c r="D14" s="503"/>
      <c r="E14" s="503">
        <v>0</v>
      </c>
      <c r="F14" s="503"/>
      <c r="G14" s="503"/>
      <c r="H14" s="503">
        <v>0</v>
      </c>
      <c r="I14" s="503"/>
      <c r="J14" s="503"/>
      <c r="K14" s="504">
        <v>0</v>
      </c>
    </row>
    <row r="15" spans="1:11">
      <c r="A15" s="161">
        <v>7</v>
      </c>
      <c r="B15" s="162" t="s">
        <v>288</v>
      </c>
      <c r="C15" s="502">
        <v>30525254.99076087</v>
      </c>
      <c r="D15" s="503">
        <v>39113582.845108688</v>
      </c>
      <c r="E15" s="503">
        <v>69638837.835869551</v>
      </c>
      <c r="F15" s="503">
        <v>4850593.5927173914</v>
      </c>
      <c r="G15" s="503">
        <v>11039142.479673911</v>
      </c>
      <c r="H15" s="503">
        <v>15889736.072391301</v>
      </c>
      <c r="I15" s="503">
        <v>5046463.1505000014</v>
      </c>
      <c r="J15" s="503">
        <v>11483705.53533333</v>
      </c>
      <c r="K15" s="504">
        <v>16530168.685833331</v>
      </c>
    </row>
    <row r="16" spans="1:11">
      <c r="A16" s="161">
        <v>8</v>
      </c>
      <c r="B16" s="163" t="s">
        <v>248</v>
      </c>
      <c r="C16" s="502">
        <v>1792046428.6947827</v>
      </c>
      <c r="D16" s="503">
        <v>2315124542.047935</v>
      </c>
      <c r="E16" s="503">
        <v>4107170970.7427187</v>
      </c>
      <c r="F16" s="503">
        <v>276505861.16512221</v>
      </c>
      <c r="G16" s="503">
        <v>318907466.75895822</v>
      </c>
      <c r="H16" s="503">
        <v>595413327.92408037</v>
      </c>
      <c r="I16" s="503">
        <v>160317395.00750005</v>
      </c>
      <c r="J16" s="503">
        <v>179310631.17816663</v>
      </c>
      <c r="K16" s="504">
        <v>339628026.18566662</v>
      </c>
    </row>
    <row r="17" spans="1:11">
      <c r="A17" s="155" t="s">
        <v>245</v>
      </c>
      <c r="B17" s="156"/>
      <c r="C17" s="500"/>
      <c r="D17" s="500"/>
      <c r="E17" s="500"/>
      <c r="F17" s="500"/>
      <c r="G17" s="500"/>
      <c r="H17" s="500"/>
      <c r="I17" s="500"/>
      <c r="J17" s="500"/>
      <c r="K17" s="501"/>
    </row>
    <row r="18" spans="1:11">
      <c r="A18" s="161">
        <v>9</v>
      </c>
      <c r="B18" s="162" t="s">
        <v>251</v>
      </c>
      <c r="C18" s="502">
        <v>18564489.383586951</v>
      </c>
      <c r="D18" s="503">
        <v>0</v>
      </c>
      <c r="E18" s="503">
        <v>18564489.383586951</v>
      </c>
      <c r="F18" s="503">
        <v>0</v>
      </c>
      <c r="G18" s="503">
        <v>0</v>
      </c>
      <c r="H18" s="503">
        <v>0</v>
      </c>
      <c r="I18" s="503">
        <v>0</v>
      </c>
      <c r="J18" s="503">
        <v>0</v>
      </c>
      <c r="K18" s="504">
        <v>0</v>
      </c>
    </row>
    <row r="19" spans="1:11">
      <c r="A19" s="161">
        <v>10</v>
      </c>
      <c r="B19" s="162" t="s">
        <v>289</v>
      </c>
      <c r="C19" s="502">
        <v>1415072238.4830439</v>
      </c>
      <c r="D19" s="503">
        <v>1592557947.089891</v>
      </c>
      <c r="E19" s="503">
        <v>3007630185.5729351</v>
      </c>
      <c r="F19" s="503">
        <v>85092399.773532599</v>
      </c>
      <c r="G19" s="503">
        <v>17289830.13809783</v>
      </c>
      <c r="H19" s="503">
        <v>102382229.91163042</v>
      </c>
      <c r="I19" s="503">
        <v>124820865.7500833</v>
      </c>
      <c r="J19" s="503">
        <v>209863755.94774991</v>
      </c>
      <c r="K19" s="504">
        <v>334684621.69783318</v>
      </c>
    </row>
    <row r="20" spans="1:11">
      <c r="A20" s="161">
        <v>11</v>
      </c>
      <c r="B20" s="162" t="s">
        <v>250</v>
      </c>
      <c r="C20" s="502">
        <v>51406736.114130452</v>
      </c>
      <c r="D20" s="503">
        <v>6012594.5433695652</v>
      </c>
      <c r="E20" s="503">
        <v>57419330.657500014</v>
      </c>
      <c r="F20" s="503">
        <v>467949.66326087032</v>
      </c>
      <c r="G20" s="503">
        <v>400336.94489130419</v>
      </c>
      <c r="H20" s="503">
        <v>868286.60815217451</v>
      </c>
      <c r="I20" s="503">
        <v>452462.4285000001</v>
      </c>
      <c r="J20" s="503">
        <v>327332.20866666659</v>
      </c>
      <c r="K20" s="504">
        <v>779794.63716666668</v>
      </c>
    </row>
    <row r="21" spans="1:11" ht="13.5" thickBot="1">
      <c r="A21" s="164">
        <v>12</v>
      </c>
      <c r="B21" s="165" t="s">
        <v>249</v>
      </c>
      <c r="C21" s="505">
        <v>1485043463.9807613</v>
      </c>
      <c r="D21" s="506">
        <v>1598570541.6332605</v>
      </c>
      <c r="E21" s="505">
        <v>3083614005.6140218</v>
      </c>
      <c r="F21" s="506">
        <v>85560349.436793476</v>
      </c>
      <c r="G21" s="506">
        <v>17690167.082989134</v>
      </c>
      <c r="H21" s="506">
        <v>103250516.5197826</v>
      </c>
      <c r="I21" s="506">
        <v>125273328.17858329</v>
      </c>
      <c r="J21" s="506">
        <v>210191088.15641657</v>
      </c>
      <c r="K21" s="507">
        <v>335464416.33499986</v>
      </c>
    </row>
    <row r="22" spans="1:11" ht="38.25" customHeight="1" thickBot="1">
      <c r="A22" s="166"/>
      <c r="B22" s="167"/>
      <c r="C22" s="167"/>
      <c r="D22" s="167"/>
      <c r="E22" s="167"/>
      <c r="F22" s="781" t="s">
        <v>291</v>
      </c>
      <c r="G22" s="779"/>
      <c r="H22" s="779"/>
      <c r="I22" s="781" t="s">
        <v>256</v>
      </c>
      <c r="J22" s="779"/>
      <c r="K22" s="780"/>
    </row>
    <row r="23" spans="1:11">
      <c r="A23" s="168">
        <v>13</v>
      </c>
      <c r="B23" s="169" t="s">
        <v>241</v>
      </c>
      <c r="C23" s="170"/>
      <c r="D23" s="170"/>
      <c r="E23" s="170"/>
      <c r="F23" s="510">
        <v>557488017.87032604</v>
      </c>
      <c r="G23" s="510">
        <v>489265299.60358709</v>
      </c>
      <c r="H23" s="510">
        <v>1046753317.473913</v>
      </c>
      <c r="I23" s="510">
        <v>543392275.32999957</v>
      </c>
      <c r="J23" s="510">
        <v>316383555.35549992</v>
      </c>
      <c r="K23" s="511">
        <v>859775830.68549979</v>
      </c>
    </row>
    <row r="24" spans="1:11" ht="13.5" thickBot="1">
      <c r="A24" s="171">
        <v>14</v>
      </c>
      <c r="B24" s="172" t="s">
        <v>253</v>
      </c>
      <c r="C24" s="173"/>
      <c r="D24" s="174"/>
      <c r="E24" s="175"/>
      <c r="F24" s="512">
        <v>190945511.72832891</v>
      </c>
      <c r="G24" s="512">
        <v>301217299.67596912</v>
      </c>
      <c r="H24" s="512">
        <v>492162811.40429771</v>
      </c>
      <c r="I24" s="512">
        <v>65064186.916325003</v>
      </c>
      <c r="J24" s="512">
        <v>44827657.794541672</v>
      </c>
      <c r="K24" s="513">
        <v>87864060.184050053</v>
      </c>
    </row>
    <row r="25" spans="1:11" ht="13.5" thickBot="1">
      <c r="A25" s="176">
        <v>15</v>
      </c>
      <c r="B25" s="177" t="s">
        <v>254</v>
      </c>
      <c r="C25" s="178"/>
      <c r="D25" s="178"/>
      <c r="E25" s="178"/>
      <c r="F25" s="508">
        <v>3.1864781500960389</v>
      </c>
      <c r="G25" s="508">
        <v>1.6296925491774279</v>
      </c>
      <c r="H25" s="508">
        <v>2.1423191236210721</v>
      </c>
      <c r="I25" s="508">
        <v>11.211528460103461</v>
      </c>
      <c r="J25" s="508">
        <v>7.1267374214028321</v>
      </c>
      <c r="K25" s="509">
        <v>9.9112511654833764</v>
      </c>
    </row>
    <row r="27" spans="1:11" ht="25.5">
      <c r="B27" s="152"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N21" sqref="N21"/>
    </sheetView>
  </sheetViews>
  <sheetFormatPr defaultColWidth="9.140625" defaultRowHeight="12.75"/>
  <cols>
    <col min="1" max="1" width="10.5703125" style="7" bestFit="1" customWidth="1"/>
    <col min="2" max="2" width="95" style="7" customWidth="1"/>
    <col min="3" max="3" width="12.5703125" style="7" bestFit="1" customWidth="1"/>
    <col min="4" max="4" width="11.42578125" style="7" customWidth="1"/>
    <col min="5" max="5" width="18.140625" style="7" bestFit="1" customWidth="1"/>
    <col min="6" max="13" width="12.85546875" style="7" customWidth="1"/>
    <col min="14" max="14" width="31" style="7" bestFit="1" customWidth="1"/>
    <col min="15" max="16" width="9.140625" style="19"/>
    <col min="17" max="17" width="44.140625" style="19" customWidth="1"/>
    <col min="18" max="16384" width="9.140625" style="19"/>
  </cols>
  <sheetData>
    <row r="1" spans="1:17" ht="15">
      <c r="A1" s="328" t="s">
        <v>716</v>
      </c>
      <c r="B1" s="366" t="str">
        <f>'Info '!C2</f>
        <v>JSC Basisbank</v>
      </c>
      <c r="C1" s="366"/>
      <c r="D1" s="366"/>
      <c r="E1" s="366"/>
      <c r="F1" s="366"/>
      <c r="G1" s="366"/>
      <c r="H1" s="366"/>
      <c r="I1" s="366"/>
      <c r="J1" s="366"/>
      <c r="K1" s="366"/>
      <c r="L1" s="366"/>
      <c r="M1" s="366"/>
      <c r="N1" s="366"/>
      <c r="O1" s="134"/>
      <c r="P1" s="134"/>
      <c r="Q1" s="134"/>
    </row>
    <row r="2" spans="1:17" ht="14.25" customHeight="1">
      <c r="A2" s="366" t="s">
        <v>717</v>
      </c>
      <c r="B2" s="329">
        <f>'1. key ratios '!B2</f>
        <v>45930</v>
      </c>
      <c r="C2" s="366"/>
      <c r="D2" s="366"/>
      <c r="E2" s="366"/>
      <c r="F2" s="366"/>
      <c r="G2" s="366"/>
      <c r="H2" s="366"/>
      <c r="I2" s="366"/>
      <c r="J2" s="366"/>
      <c r="K2" s="366"/>
      <c r="L2" s="366"/>
      <c r="M2" s="366"/>
      <c r="N2" s="366"/>
      <c r="O2" s="134"/>
      <c r="P2" s="134"/>
      <c r="Q2" s="134"/>
    </row>
    <row r="3" spans="1:17" ht="14.25" customHeight="1">
      <c r="A3" s="366"/>
      <c r="B3" s="134"/>
      <c r="C3" s="134"/>
      <c r="D3" s="134"/>
      <c r="E3" s="134"/>
      <c r="F3" s="134"/>
      <c r="G3" s="134"/>
      <c r="H3" s="134"/>
      <c r="I3" s="134"/>
      <c r="J3" s="134"/>
      <c r="K3" s="134"/>
      <c r="L3" s="134"/>
      <c r="M3" s="134"/>
      <c r="N3" s="134"/>
      <c r="O3" s="134"/>
      <c r="P3" s="134"/>
      <c r="Q3" s="134"/>
    </row>
    <row r="4" spans="1:17" ht="15">
      <c r="A4" s="366"/>
      <c r="B4" s="380" t="s">
        <v>718</v>
      </c>
      <c r="C4" s="134"/>
      <c r="D4" s="134"/>
      <c r="E4" s="134"/>
      <c r="F4" s="134"/>
      <c r="G4" s="134"/>
      <c r="H4" s="134"/>
      <c r="I4" s="134"/>
      <c r="J4" s="134"/>
      <c r="K4" s="134"/>
      <c r="L4" s="134"/>
      <c r="M4" s="134"/>
      <c r="N4" s="134"/>
      <c r="O4" s="134"/>
      <c r="P4" s="134"/>
      <c r="Q4" s="134"/>
    </row>
    <row r="5" spans="1:17" ht="60">
      <c r="A5" s="366"/>
      <c r="B5" s="381" t="s">
        <v>719</v>
      </c>
      <c r="C5" s="382" t="s">
        <v>720</v>
      </c>
      <c r="D5" s="382" t="s">
        <v>721</v>
      </c>
      <c r="E5" s="382" t="s">
        <v>722</v>
      </c>
      <c r="F5" s="382" t="s">
        <v>723</v>
      </c>
      <c r="G5" s="382" t="s">
        <v>724</v>
      </c>
      <c r="H5" s="382" t="s">
        <v>725</v>
      </c>
      <c r="I5" s="383" t="s">
        <v>726</v>
      </c>
      <c r="J5" s="384">
        <v>0.02</v>
      </c>
      <c r="K5" s="384">
        <v>0.2</v>
      </c>
      <c r="L5" s="384">
        <v>0.35</v>
      </c>
      <c r="M5" s="384">
        <v>0.5</v>
      </c>
      <c r="N5" s="384">
        <v>0.75</v>
      </c>
      <c r="O5" s="384">
        <v>1</v>
      </c>
      <c r="P5" s="384">
        <v>1.5</v>
      </c>
      <c r="Q5" s="385" t="s">
        <v>727</v>
      </c>
    </row>
    <row r="6" spans="1:17" ht="15.75">
      <c r="A6" s="366"/>
      <c r="B6" s="386"/>
      <c r="C6" s="387">
        <f>IF(C7&gt;0,C7,IF(C8&gt;0,C8,IF(C9&gt;0,C9)))</f>
        <v>70045500</v>
      </c>
      <c r="D6" s="387" t="b">
        <f t="shared" ref="D6:Q6" si="0">IF(D7&gt;0,D7,IF(D8&gt;0,D8,IF(D9&gt;0,D9)))</f>
        <v>0</v>
      </c>
      <c r="E6" s="387">
        <f>IF(E7&gt;=0,E7,IF(E8&gt;0,E8,IF(E9&gt;0,E9)))</f>
        <v>0</v>
      </c>
      <c r="F6" s="387">
        <f t="shared" si="0"/>
        <v>2708800</v>
      </c>
      <c r="G6" s="387">
        <f t="shared" si="0"/>
        <v>1464959.6822884791</v>
      </c>
      <c r="H6" s="387"/>
      <c r="I6" s="387">
        <f t="shared" si="0"/>
        <v>5843263.5552038699</v>
      </c>
      <c r="J6" s="387" t="b">
        <f t="shared" si="0"/>
        <v>0</v>
      </c>
      <c r="K6" s="387">
        <f t="shared" si="0"/>
        <v>5843263.5552038699</v>
      </c>
      <c r="L6" s="387" t="b">
        <f>IF(L7&gt;0,L7,IF(L8&gt;0,L8,IF(L9&gt;0,L9)))</f>
        <v>0</v>
      </c>
      <c r="M6" s="387" t="b">
        <f t="shared" si="0"/>
        <v>0</v>
      </c>
      <c r="N6" s="387" t="b">
        <f t="shared" si="0"/>
        <v>0</v>
      </c>
      <c r="O6" s="387" t="b">
        <f t="shared" si="0"/>
        <v>0</v>
      </c>
      <c r="P6" s="387" t="b">
        <f t="shared" si="0"/>
        <v>0</v>
      </c>
      <c r="Q6" s="387">
        <f t="shared" si="0"/>
        <v>1168652.7110407741</v>
      </c>
    </row>
    <row r="7" spans="1:17" ht="15.75">
      <c r="A7" s="366"/>
      <c r="B7" s="388" t="s">
        <v>728</v>
      </c>
      <c r="C7" s="387">
        <f>C11+C15+C19+C23+C27+C31</f>
        <v>70045500</v>
      </c>
      <c r="D7" s="387"/>
      <c r="E7" s="387"/>
      <c r="F7" s="387">
        <f t="shared" ref="F7:G9" si="1">F11+F15+F19+F23+F27+F31</f>
        <v>2708800</v>
      </c>
      <c r="G7" s="387">
        <f t="shared" si="1"/>
        <v>1464959.6822884791</v>
      </c>
      <c r="H7" s="389">
        <v>1.4</v>
      </c>
      <c r="I7" s="390">
        <f t="shared" ref="I7:I33" si="2">(F7+G7)*H7</f>
        <v>5843263.5552038699</v>
      </c>
      <c r="J7" s="387">
        <f>J11+J15+J19+J23+J27+J31</f>
        <v>0</v>
      </c>
      <c r="K7" s="387">
        <f t="shared" ref="J7:Q9" si="3">K11+K15+K19+K23+K27+K31</f>
        <v>5843263.5552038699</v>
      </c>
      <c r="L7" s="387">
        <f t="shared" si="3"/>
        <v>0</v>
      </c>
      <c r="M7" s="387">
        <f t="shared" si="3"/>
        <v>0</v>
      </c>
      <c r="N7" s="387">
        <f t="shared" si="3"/>
        <v>0</v>
      </c>
      <c r="O7" s="387">
        <f t="shared" si="3"/>
        <v>0</v>
      </c>
      <c r="P7" s="387">
        <f t="shared" si="3"/>
        <v>0</v>
      </c>
      <c r="Q7" s="387">
        <f>Q11+Q15+Q19+Q23+Q27+Q31</f>
        <v>1168652.7110407741</v>
      </c>
    </row>
    <row r="8" spans="1:17" ht="15.75">
      <c r="A8" s="366"/>
      <c r="B8" s="388" t="s">
        <v>729</v>
      </c>
      <c r="C8" s="387">
        <f>C12+C16+C20+C24+C28+C32</f>
        <v>0</v>
      </c>
      <c r="D8" s="387"/>
      <c r="E8" s="387"/>
      <c r="F8" s="387">
        <f t="shared" si="1"/>
        <v>0</v>
      </c>
      <c r="G8" s="387">
        <f t="shared" si="1"/>
        <v>0</v>
      </c>
      <c r="H8" s="389">
        <v>1.4</v>
      </c>
      <c r="I8" s="390">
        <f t="shared" si="2"/>
        <v>0</v>
      </c>
      <c r="J8" s="387">
        <f t="shared" si="3"/>
        <v>0</v>
      </c>
      <c r="K8" s="387">
        <f t="shared" si="3"/>
        <v>0</v>
      </c>
      <c r="L8" s="387">
        <f t="shared" si="3"/>
        <v>0</v>
      </c>
      <c r="M8" s="387">
        <f t="shared" si="3"/>
        <v>0</v>
      </c>
      <c r="N8" s="387">
        <f t="shared" si="3"/>
        <v>0</v>
      </c>
      <c r="O8" s="387">
        <f t="shared" si="3"/>
        <v>0</v>
      </c>
      <c r="P8" s="387">
        <f t="shared" si="3"/>
        <v>0</v>
      </c>
      <c r="Q8" s="387">
        <f>Q12+Q16+Q20+Q24+Q28+Q32</f>
        <v>0</v>
      </c>
    </row>
    <row r="9" spans="1:17" ht="15.75">
      <c r="A9" s="366"/>
      <c r="B9" s="388" t="s">
        <v>736</v>
      </c>
      <c r="C9" s="387">
        <f>C13+C17+C21+C25+C29+C33</f>
        <v>0</v>
      </c>
      <c r="D9" s="387"/>
      <c r="E9" s="387"/>
      <c r="F9" s="387">
        <f t="shared" si="1"/>
        <v>0</v>
      </c>
      <c r="G9" s="387">
        <f t="shared" si="1"/>
        <v>0</v>
      </c>
      <c r="H9" s="389">
        <v>1.4</v>
      </c>
      <c r="I9" s="390">
        <f t="shared" si="2"/>
        <v>0</v>
      </c>
      <c r="J9" s="387">
        <f t="shared" si="3"/>
        <v>0</v>
      </c>
      <c r="K9" s="387">
        <f t="shared" si="3"/>
        <v>0</v>
      </c>
      <c r="L9" s="387">
        <f t="shared" si="3"/>
        <v>0</v>
      </c>
      <c r="M9" s="387">
        <f t="shared" si="3"/>
        <v>0</v>
      </c>
      <c r="N9" s="387">
        <f t="shared" si="3"/>
        <v>0</v>
      </c>
      <c r="O9" s="387">
        <f t="shared" si="3"/>
        <v>0</v>
      </c>
      <c r="P9" s="387">
        <f t="shared" si="3"/>
        <v>0</v>
      </c>
      <c r="Q9" s="387">
        <f t="shared" si="3"/>
        <v>0</v>
      </c>
    </row>
    <row r="10" spans="1:17" ht="15.75">
      <c r="A10" s="366"/>
      <c r="B10" s="391" t="s">
        <v>730</v>
      </c>
      <c r="C10" s="392">
        <v>0</v>
      </c>
      <c r="D10" s="392">
        <v>0</v>
      </c>
      <c r="E10" s="392">
        <v>0</v>
      </c>
      <c r="F10" s="392">
        <v>0</v>
      </c>
      <c r="G10" s="392">
        <v>0</v>
      </c>
      <c r="H10" s="389">
        <v>1.4</v>
      </c>
      <c r="I10" s="390">
        <f t="shared" si="2"/>
        <v>0</v>
      </c>
      <c r="J10" s="393">
        <v>0</v>
      </c>
      <c r="K10" s="393">
        <v>0</v>
      </c>
      <c r="L10" s="393">
        <v>0</v>
      </c>
      <c r="M10" s="393">
        <v>0</v>
      </c>
      <c r="N10" s="393">
        <v>0</v>
      </c>
      <c r="O10" s="393">
        <v>0</v>
      </c>
      <c r="P10" s="393">
        <v>0</v>
      </c>
      <c r="Q10" s="387">
        <f>SUM(Q11:Q13)</f>
        <v>0</v>
      </c>
    </row>
    <row r="11" spans="1:17" ht="15.75">
      <c r="A11" s="366"/>
      <c r="B11" s="394" t="s">
        <v>728</v>
      </c>
      <c r="C11" s="392">
        <v>0</v>
      </c>
      <c r="D11" s="392">
        <v>0</v>
      </c>
      <c r="E11" s="392">
        <v>0</v>
      </c>
      <c r="F11" s="392">
        <v>0</v>
      </c>
      <c r="G11" s="392">
        <v>0</v>
      </c>
      <c r="H11" s="389">
        <v>1.4</v>
      </c>
      <c r="I11" s="390">
        <f t="shared" si="2"/>
        <v>0</v>
      </c>
      <c r="J11" s="393">
        <v>0</v>
      </c>
      <c r="K11" s="393">
        <v>0</v>
      </c>
      <c r="L11" s="393">
        <v>0</v>
      </c>
      <c r="M11" s="393">
        <v>0</v>
      </c>
      <c r="N11" s="393">
        <v>0</v>
      </c>
      <c r="O11" s="393">
        <v>0</v>
      </c>
      <c r="P11" s="393">
        <v>0</v>
      </c>
      <c r="Q11" s="387">
        <f>SUMPRODUCT($J$5:$P$5,J11:P11)</f>
        <v>0</v>
      </c>
    </row>
    <row r="12" spans="1:17" ht="15.75">
      <c r="A12" s="366"/>
      <c r="B12" s="394" t="s">
        <v>729</v>
      </c>
      <c r="C12" s="392">
        <v>0</v>
      </c>
      <c r="D12" s="392">
        <v>0</v>
      </c>
      <c r="E12" s="392">
        <v>0</v>
      </c>
      <c r="F12" s="392">
        <v>0</v>
      </c>
      <c r="G12" s="392">
        <v>0</v>
      </c>
      <c r="H12" s="389">
        <v>1.4</v>
      </c>
      <c r="I12" s="390">
        <f t="shared" si="2"/>
        <v>0</v>
      </c>
      <c r="J12" s="393">
        <v>0</v>
      </c>
      <c r="K12" s="393">
        <v>0</v>
      </c>
      <c r="L12" s="393">
        <v>0</v>
      </c>
      <c r="M12" s="393">
        <v>0</v>
      </c>
      <c r="N12" s="393">
        <v>0</v>
      </c>
      <c r="O12" s="393">
        <v>0</v>
      </c>
      <c r="P12" s="393">
        <v>0</v>
      </c>
      <c r="Q12" s="387">
        <f t="shared" ref="Q12:Q13" si="4">SUMPRODUCT($J$5:$P$5,J12:P12)</f>
        <v>0</v>
      </c>
    </row>
    <row r="13" spans="1:17" ht="15.75">
      <c r="A13" s="366"/>
      <c r="B13" s="394" t="s">
        <v>736</v>
      </c>
      <c r="C13" s="392">
        <v>0</v>
      </c>
      <c r="D13" s="392">
        <v>0</v>
      </c>
      <c r="E13" s="392">
        <v>0</v>
      </c>
      <c r="F13" s="392">
        <v>0</v>
      </c>
      <c r="G13" s="392">
        <v>0</v>
      </c>
      <c r="H13" s="389">
        <v>1.4</v>
      </c>
      <c r="I13" s="390">
        <f t="shared" si="2"/>
        <v>0</v>
      </c>
      <c r="J13" s="393">
        <v>0</v>
      </c>
      <c r="K13" s="393">
        <v>0</v>
      </c>
      <c r="L13" s="393">
        <v>0</v>
      </c>
      <c r="M13" s="393">
        <v>0</v>
      </c>
      <c r="N13" s="393">
        <v>0</v>
      </c>
      <c r="O13" s="393">
        <v>0</v>
      </c>
      <c r="P13" s="393">
        <v>0</v>
      </c>
      <c r="Q13" s="387">
        <f t="shared" si="4"/>
        <v>0</v>
      </c>
    </row>
    <row r="14" spans="1:17" ht="15.75">
      <c r="A14" s="366"/>
      <c r="B14" s="391" t="s">
        <v>731</v>
      </c>
      <c r="C14" s="392">
        <v>0</v>
      </c>
      <c r="D14" s="392">
        <v>0</v>
      </c>
      <c r="E14" s="392">
        <v>0</v>
      </c>
      <c r="F14" s="392">
        <v>0</v>
      </c>
      <c r="G14" s="392">
        <v>0</v>
      </c>
      <c r="H14" s="389">
        <v>1.4</v>
      </c>
      <c r="I14" s="390">
        <f t="shared" si="2"/>
        <v>0</v>
      </c>
      <c r="J14" s="393">
        <v>0</v>
      </c>
      <c r="K14" s="393">
        <v>0</v>
      </c>
      <c r="L14" s="393">
        <v>0</v>
      </c>
      <c r="M14" s="393">
        <v>0</v>
      </c>
      <c r="N14" s="393">
        <v>0</v>
      </c>
      <c r="O14" s="393">
        <v>0</v>
      </c>
      <c r="P14" s="393">
        <v>0</v>
      </c>
      <c r="Q14" s="387">
        <f>SUM(Q15:Q17)</f>
        <v>0</v>
      </c>
    </row>
    <row r="15" spans="1:17" ht="15.75">
      <c r="A15" s="366"/>
      <c r="B15" s="394" t="s">
        <v>728</v>
      </c>
      <c r="C15" s="392">
        <v>0</v>
      </c>
      <c r="D15" s="392">
        <v>0</v>
      </c>
      <c r="E15" s="392">
        <v>0</v>
      </c>
      <c r="F15" s="392">
        <v>0</v>
      </c>
      <c r="G15" s="392">
        <v>0</v>
      </c>
      <c r="H15" s="389">
        <v>1.4</v>
      </c>
      <c r="I15" s="390">
        <f t="shared" si="2"/>
        <v>0</v>
      </c>
      <c r="J15" s="393">
        <v>0</v>
      </c>
      <c r="K15" s="393">
        <v>0</v>
      </c>
      <c r="L15" s="393">
        <v>0</v>
      </c>
      <c r="M15" s="393">
        <v>0</v>
      </c>
      <c r="N15" s="393">
        <v>0</v>
      </c>
      <c r="O15" s="393">
        <v>0</v>
      </c>
      <c r="P15" s="393">
        <v>0</v>
      </c>
      <c r="Q15" s="387">
        <f>SUMPRODUCT($J$5:$P$5,J15:P15)</f>
        <v>0</v>
      </c>
    </row>
    <row r="16" spans="1:17" ht="15.75">
      <c r="A16" s="366"/>
      <c r="B16" s="394" t="s">
        <v>729</v>
      </c>
      <c r="C16" s="392">
        <v>0</v>
      </c>
      <c r="D16" s="392">
        <v>0</v>
      </c>
      <c r="E16" s="392">
        <v>0</v>
      </c>
      <c r="F16" s="392">
        <v>0</v>
      </c>
      <c r="G16" s="392">
        <v>0</v>
      </c>
      <c r="H16" s="389">
        <v>1.4</v>
      </c>
      <c r="I16" s="390">
        <f t="shared" si="2"/>
        <v>0</v>
      </c>
      <c r="J16" s="393">
        <v>0</v>
      </c>
      <c r="K16" s="393">
        <v>0</v>
      </c>
      <c r="L16" s="393">
        <v>0</v>
      </c>
      <c r="M16" s="393">
        <v>0</v>
      </c>
      <c r="N16" s="393">
        <v>0</v>
      </c>
      <c r="O16" s="393">
        <v>0</v>
      </c>
      <c r="P16" s="393">
        <v>0</v>
      </c>
      <c r="Q16" s="387">
        <f t="shared" ref="Q16:Q17" si="5">SUMPRODUCT($J$5:$P$5,J16:P16)</f>
        <v>0</v>
      </c>
    </row>
    <row r="17" spans="1:17" ht="15.75">
      <c r="A17" s="366"/>
      <c r="B17" s="394" t="s">
        <v>736</v>
      </c>
      <c r="C17" s="392">
        <v>0</v>
      </c>
      <c r="D17" s="392">
        <v>0</v>
      </c>
      <c r="E17" s="392">
        <v>0</v>
      </c>
      <c r="F17" s="392">
        <v>0</v>
      </c>
      <c r="G17" s="392">
        <v>0</v>
      </c>
      <c r="H17" s="389">
        <v>1.4</v>
      </c>
      <c r="I17" s="390">
        <f t="shared" si="2"/>
        <v>0</v>
      </c>
      <c r="J17" s="393">
        <v>0</v>
      </c>
      <c r="K17" s="393">
        <v>0</v>
      </c>
      <c r="L17" s="393">
        <v>0</v>
      </c>
      <c r="M17" s="393">
        <v>0</v>
      </c>
      <c r="N17" s="393">
        <v>0</v>
      </c>
      <c r="O17" s="393">
        <v>0</v>
      </c>
      <c r="P17" s="393">
        <v>0</v>
      </c>
      <c r="Q17" s="387">
        <f t="shared" si="5"/>
        <v>0</v>
      </c>
    </row>
    <row r="18" spans="1:17" ht="15.75">
      <c r="A18" s="366"/>
      <c r="B18" s="391" t="s">
        <v>732</v>
      </c>
      <c r="C18" s="392">
        <v>0</v>
      </c>
      <c r="D18" s="392">
        <v>0</v>
      </c>
      <c r="E18" s="392">
        <v>0</v>
      </c>
      <c r="F18" s="392">
        <v>0</v>
      </c>
      <c r="G18" s="392">
        <v>0</v>
      </c>
      <c r="H18" s="389">
        <v>1.4</v>
      </c>
      <c r="I18" s="390">
        <f t="shared" si="2"/>
        <v>0</v>
      </c>
      <c r="J18" s="393">
        <v>0</v>
      </c>
      <c r="K18" s="393">
        <v>0</v>
      </c>
      <c r="L18" s="393">
        <v>0</v>
      </c>
      <c r="M18" s="393">
        <v>0</v>
      </c>
      <c r="N18" s="393">
        <v>0</v>
      </c>
      <c r="O18" s="393">
        <v>0</v>
      </c>
      <c r="P18" s="393">
        <v>0</v>
      </c>
      <c r="Q18" s="387">
        <f>SUM(Q19:Q21)</f>
        <v>0</v>
      </c>
    </row>
    <row r="19" spans="1:17" ht="15.75">
      <c r="A19" s="366"/>
      <c r="B19" s="394" t="s">
        <v>728</v>
      </c>
      <c r="C19" s="392">
        <v>0</v>
      </c>
      <c r="D19" s="392">
        <v>0</v>
      </c>
      <c r="E19" s="392">
        <v>0</v>
      </c>
      <c r="F19" s="392">
        <v>0</v>
      </c>
      <c r="G19" s="392">
        <v>0</v>
      </c>
      <c r="H19" s="389">
        <v>1.4</v>
      </c>
      <c r="I19" s="390">
        <f t="shared" si="2"/>
        <v>0</v>
      </c>
      <c r="J19" s="393">
        <v>0</v>
      </c>
      <c r="K19" s="393">
        <v>0</v>
      </c>
      <c r="L19" s="393">
        <v>0</v>
      </c>
      <c r="M19" s="393">
        <v>0</v>
      </c>
      <c r="N19" s="393">
        <v>0</v>
      </c>
      <c r="O19" s="393">
        <v>0</v>
      </c>
      <c r="P19" s="393">
        <v>0</v>
      </c>
      <c r="Q19" s="387">
        <f>SUMPRODUCT($J$5:$P$5,J19:P19)</f>
        <v>0</v>
      </c>
    </row>
    <row r="20" spans="1:17" ht="15.75">
      <c r="A20" s="366"/>
      <c r="B20" s="394" t="s">
        <v>729</v>
      </c>
      <c r="C20" s="392">
        <v>0</v>
      </c>
      <c r="D20" s="392">
        <v>0</v>
      </c>
      <c r="E20" s="392">
        <v>0</v>
      </c>
      <c r="F20" s="392">
        <v>0</v>
      </c>
      <c r="G20" s="392">
        <v>0</v>
      </c>
      <c r="H20" s="389">
        <v>1.4</v>
      </c>
      <c r="I20" s="390">
        <f t="shared" si="2"/>
        <v>0</v>
      </c>
      <c r="J20" s="393">
        <v>0</v>
      </c>
      <c r="K20" s="393">
        <v>0</v>
      </c>
      <c r="L20" s="393">
        <v>0</v>
      </c>
      <c r="M20" s="393">
        <v>0</v>
      </c>
      <c r="N20" s="393">
        <v>0</v>
      </c>
      <c r="O20" s="393">
        <v>0</v>
      </c>
      <c r="P20" s="393">
        <v>0</v>
      </c>
      <c r="Q20" s="387">
        <f t="shared" ref="Q20:Q21" si="6">SUMPRODUCT($J$5:$P$5,J20:P20)</f>
        <v>0</v>
      </c>
    </row>
    <row r="21" spans="1:17" ht="15.75">
      <c r="A21" s="366"/>
      <c r="B21" s="394" t="s">
        <v>736</v>
      </c>
      <c r="C21" s="392">
        <v>0</v>
      </c>
      <c r="D21" s="392">
        <v>0</v>
      </c>
      <c r="E21" s="392">
        <v>0</v>
      </c>
      <c r="F21" s="392">
        <v>0</v>
      </c>
      <c r="G21" s="392">
        <v>0</v>
      </c>
      <c r="H21" s="389">
        <v>1.4</v>
      </c>
      <c r="I21" s="390">
        <f t="shared" si="2"/>
        <v>0</v>
      </c>
      <c r="J21" s="393">
        <v>0</v>
      </c>
      <c r="K21" s="393">
        <v>0</v>
      </c>
      <c r="L21" s="393">
        <v>0</v>
      </c>
      <c r="M21" s="393">
        <v>0</v>
      </c>
      <c r="N21" s="393">
        <v>0</v>
      </c>
      <c r="O21" s="393">
        <v>0</v>
      </c>
      <c r="P21" s="393">
        <v>0</v>
      </c>
      <c r="Q21" s="387">
        <f t="shared" si="6"/>
        <v>0</v>
      </c>
    </row>
    <row r="22" spans="1:17" ht="15.75">
      <c r="A22" s="366"/>
      <c r="B22" s="391" t="s">
        <v>733</v>
      </c>
      <c r="C22" s="392">
        <v>70045500</v>
      </c>
      <c r="D22" s="392">
        <v>-73000</v>
      </c>
      <c r="E22" s="392">
        <v>0</v>
      </c>
      <c r="F22" s="392">
        <v>2708800</v>
      </c>
      <c r="G22" s="392">
        <v>1464959.6822884791</v>
      </c>
      <c r="H22" s="389">
        <v>1.4</v>
      </c>
      <c r="I22" s="390">
        <f t="shared" si="2"/>
        <v>5843263.5552038699</v>
      </c>
      <c r="J22" s="393">
        <v>0</v>
      </c>
      <c r="K22" s="393">
        <v>5843263.5552038699</v>
      </c>
      <c r="L22" s="393">
        <v>0</v>
      </c>
      <c r="M22" s="393">
        <v>0</v>
      </c>
      <c r="N22" s="393">
        <v>0</v>
      </c>
      <c r="O22" s="393">
        <v>0</v>
      </c>
      <c r="P22" s="393">
        <v>0</v>
      </c>
      <c r="Q22" s="387">
        <f>SUM(Q23:Q25)</f>
        <v>1168652.7110407741</v>
      </c>
    </row>
    <row r="23" spans="1:17" ht="15.75">
      <c r="A23" s="366"/>
      <c r="B23" s="394" t="s">
        <v>728</v>
      </c>
      <c r="C23" s="392">
        <v>70045500</v>
      </c>
      <c r="D23" s="392">
        <v>-73000</v>
      </c>
      <c r="E23" s="392">
        <v>0</v>
      </c>
      <c r="F23" s="392">
        <v>2708800</v>
      </c>
      <c r="G23" s="392">
        <v>1464959.6822884791</v>
      </c>
      <c r="H23" s="389">
        <v>1.4</v>
      </c>
      <c r="I23" s="390">
        <f t="shared" si="2"/>
        <v>5843263.5552038699</v>
      </c>
      <c r="J23" s="393">
        <v>0</v>
      </c>
      <c r="K23" s="393">
        <v>5843263.5552038699</v>
      </c>
      <c r="L23" s="393">
        <v>0</v>
      </c>
      <c r="M23" s="393">
        <v>0</v>
      </c>
      <c r="N23" s="393">
        <v>0</v>
      </c>
      <c r="O23" s="393">
        <v>0</v>
      </c>
      <c r="P23" s="393">
        <v>0</v>
      </c>
      <c r="Q23" s="387">
        <f>SUMPRODUCT($J$5:$P$5,J23:P23)</f>
        <v>1168652.7110407741</v>
      </c>
    </row>
    <row r="24" spans="1:17" ht="15.75">
      <c r="A24" s="366"/>
      <c r="B24" s="394" t="s">
        <v>729</v>
      </c>
      <c r="C24" s="392">
        <v>0</v>
      </c>
      <c r="D24" s="392">
        <v>0</v>
      </c>
      <c r="E24" s="392">
        <v>0</v>
      </c>
      <c r="F24" s="392">
        <v>0</v>
      </c>
      <c r="G24" s="392">
        <v>0</v>
      </c>
      <c r="H24" s="389">
        <v>1.4</v>
      </c>
      <c r="I24" s="390">
        <f t="shared" si="2"/>
        <v>0</v>
      </c>
      <c r="J24" s="393">
        <v>0</v>
      </c>
      <c r="K24" s="393">
        <v>0</v>
      </c>
      <c r="L24" s="393">
        <v>0</v>
      </c>
      <c r="M24" s="393">
        <v>0</v>
      </c>
      <c r="N24" s="393">
        <v>0</v>
      </c>
      <c r="O24" s="393">
        <v>0</v>
      </c>
      <c r="P24" s="393">
        <v>0</v>
      </c>
      <c r="Q24" s="387">
        <f t="shared" ref="Q24:Q25" si="7">SUMPRODUCT($J$5:$P$5,J24:P24)</f>
        <v>0</v>
      </c>
    </row>
    <row r="25" spans="1:17" ht="15.75">
      <c r="A25" s="366"/>
      <c r="B25" s="394" t="s">
        <v>736</v>
      </c>
      <c r="C25" s="392">
        <v>0</v>
      </c>
      <c r="D25" s="392">
        <v>0</v>
      </c>
      <c r="E25" s="392">
        <v>0</v>
      </c>
      <c r="F25" s="392">
        <v>0</v>
      </c>
      <c r="G25" s="392">
        <v>0</v>
      </c>
      <c r="H25" s="389">
        <v>1.4</v>
      </c>
      <c r="I25" s="390">
        <f t="shared" si="2"/>
        <v>0</v>
      </c>
      <c r="J25" s="393">
        <v>0</v>
      </c>
      <c r="K25" s="393">
        <v>0</v>
      </c>
      <c r="L25" s="393">
        <v>0</v>
      </c>
      <c r="M25" s="393">
        <v>0</v>
      </c>
      <c r="N25" s="393">
        <v>0</v>
      </c>
      <c r="O25" s="393">
        <v>0</v>
      </c>
      <c r="P25" s="393">
        <v>0</v>
      </c>
      <c r="Q25" s="387">
        <f t="shared" si="7"/>
        <v>0</v>
      </c>
    </row>
    <row r="26" spans="1:17" ht="15.75">
      <c r="A26" s="366"/>
      <c r="B26" s="391" t="s">
        <v>734</v>
      </c>
      <c r="C26" s="392">
        <v>0</v>
      </c>
      <c r="D26" s="392">
        <v>0</v>
      </c>
      <c r="E26" s="392">
        <v>0</v>
      </c>
      <c r="F26" s="392">
        <v>0</v>
      </c>
      <c r="G26" s="392">
        <v>0</v>
      </c>
      <c r="H26" s="389">
        <v>1.4</v>
      </c>
      <c r="I26" s="390">
        <f t="shared" si="2"/>
        <v>0</v>
      </c>
      <c r="J26" s="393">
        <v>0</v>
      </c>
      <c r="K26" s="393">
        <v>0</v>
      </c>
      <c r="L26" s="393">
        <v>0</v>
      </c>
      <c r="M26" s="393">
        <v>0</v>
      </c>
      <c r="N26" s="393">
        <v>0</v>
      </c>
      <c r="O26" s="393">
        <v>0</v>
      </c>
      <c r="P26" s="393">
        <v>0</v>
      </c>
      <c r="Q26" s="387">
        <f>SUM(Q27:Q29)</f>
        <v>0</v>
      </c>
    </row>
    <row r="27" spans="1:17" ht="15.75">
      <c r="A27" s="366"/>
      <c r="B27" s="394" t="s">
        <v>728</v>
      </c>
      <c r="C27" s="392">
        <v>0</v>
      </c>
      <c r="D27" s="392">
        <v>0</v>
      </c>
      <c r="E27" s="392">
        <v>0</v>
      </c>
      <c r="F27" s="392">
        <v>0</v>
      </c>
      <c r="G27" s="392">
        <v>0</v>
      </c>
      <c r="H27" s="389">
        <v>1.4</v>
      </c>
      <c r="I27" s="390">
        <f t="shared" si="2"/>
        <v>0</v>
      </c>
      <c r="J27" s="393">
        <v>0</v>
      </c>
      <c r="K27" s="393">
        <v>0</v>
      </c>
      <c r="L27" s="393">
        <v>0</v>
      </c>
      <c r="M27" s="393">
        <v>0</v>
      </c>
      <c r="N27" s="393">
        <v>0</v>
      </c>
      <c r="O27" s="393">
        <v>0</v>
      </c>
      <c r="P27" s="393">
        <v>0</v>
      </c>
      <c r="Q27" s="387">
        <f>SUMPRODUCT($J$5:$P$5,J27:P27)</f>
        <v>0</v>
      </c>
    </row>
    <row r="28" spans="1:17" ht="15.75">
      <c r="A28" s="366"/>
      <c r="B28" s="394" t="s">
        <v>729</v>
      </c>
      <c r="C28" s="392">
        <v>0</v>
      </c>
      <c r="D28" s="392">
        <v>0</v>
      </c>
      <c r="E28" s="392">
        <v>0</v>
      </c>
      <c r="F28" s="392">
        <v>0</v>
      </c>
      <c r="G28" s="392">
        <v>0</v>
      </c>
      <c r="H28" s="389">
        <v>1.4</v>
      </c>
      <c r="I28" s="390">
        <f t="shared" si="2"/>
        <v>0</v>
      </c>
      <c r="J28" s="393">
        <v>0</v>
      </c>
      <c r="K28" s="393">
        <v>0</v>
      </c>
      <c r="L28" s="393">
        <v>0</v>
      </c>
      <c r="M28" s="393">
        <v>0</v>
      </c>
      <c r="N28" s="393">
        <v>0</v>
      </c>
      <c r="O28" s="393">
        <v>0</v>
      </c>
      <c r="P28" s="393">
        <v>0</v>
      </c>
      <c r="Q28" s="387">
        <f t="shared" ref="Q28:Q29" si="8">SUMPRODUCT($J$5:$P$5,J28:P28)</f>
        <v>0</v>
      </c>
    </row>
    <row r="29" spans="1:17" ht="15.75">
      <c r="A29" s="366"/>
      <c r="B29" s="394" t="s">
        <v>736</v>
      </c>
      <c r="C29" s="392">
        <v>0</v>
      </c>
      <c r="D29" s="392">
        <v>0</v>
      </c>
      <c r="E29" s="392">
        <v>0</v>
      </c>
      <c r="F29" s="392">
        <v>0</v>
      </c>
      <c r="G29" s="392">
        <v>0</v>
      </c>
      <c r="H29" s="389">
        <v>1.4</v>
      </c>
      <c r="I29" s="390">
        <f t="shared" si="2"/>
        <v>0</v>
      </c>
      <c r="J29" s="393">
        <v>0</v>
      </c>
      <c r="K29" s="393">
        <v>0</v>
      </c>
      <c r="L29" s="393">
        <v>0</v>
      </c>
      <c r="M29" s="393">
        <v>0</v>
      </c>
      <c r="N29" s="393">
        <v>0</v>
      </c>
      <c r="O29" s="393">
        <v>0</v>
      </c>
      <c r="P29" s="393">
        <v>0</v>
      </c>
      <c r="Q29" s="387">
        <f t="shared" si="8"/>
        <v>0</v>
      </c>
    </row>
    <row r="30" spans="1:17" ht="15.75">
      <c r="A30" s="366"/>
      <c r="B30" s="395" t="s">
        <v>735</v>
      </c>
      <c r="C30" s="392">
        <v>0</v>
      </c>
      <c r="D30" s="392">
        <v>0</v>
      </c>
      <c r="E30" s="392">
        <v>0</v>
      </c>
      <c r="F30" s="392">
        <v>0</v>
      </c>
      <c r="G30" s="392">
        <v>0</v>
      </c>
      <c r="H30" s="389">
        <v>1.4</v>
      </c>
      <c r="I30" s="390">
        <f t="shared" si="2"/>
        <v>0</v>
      </c>
      <c r="J30" s="393">
        <v>0</v>
      </c>
      <c r="K30" s="393">
        <v>0</v>
      </c>
      <c r="L30" s="393">
        <v>0</v>
      </c>
      <c r="M30" s="393">
        <v>0</v>
      </c>
      <c r="N30" s="393">
        <v>0</v>
      </c>
      <c r="O30" s="393">
        <v>0</v>
      </c>
      <c r="P30" s="393">
        <v>0</v>
      </c>
      <c r="Q30" s="387">
        <f>SUM(Q31:Q33)</f>
        <v>0</v>
      </c>
    </row>
    <row r="31" spans="1:17" ht="15.75">
      <c r="A31" s="366"/>
      <c r="B31" s="394" t="s">
        <v>728</v>
      </c>
      <c r="C31" s="392">
        <v>0</v>
      </c>
      <c r="D31" s="392">
        <v>0</v>
      </c>
      <c r="E31" s="392">
        <v>0</v>
      </c>
      <c r="F31" s="392">
        <v>0</v>
      </c>
      <c r="G31" s="392">
        <v>0</v>
      </c>
      <c r="H31" s="389">
        <v>1.4</v>
      </c>
      <c r="I31" s="390">
        <f t="shared" si="2"/>
        <v>0</v>
      </c>
      <c r="J31" s="393">
        <v>0</v>
      </c>
      <c r="K31" s="393">
        <v>0</v>
      </c>
      <c r="L31" s="393">
        <v>0</v>
      </c>
      <c r="M31" s="393">
        <v>0</v>
      </c>
      <c r="N31" s="393">
        <v>0</v>
      </c>
      <c r="O31" s="393">
        <v>0</v>
      </c>
      <c r="P31" s="393">
        <v>0</v>
      </c>
      <c r="Q31" s="387">
        <f>SUMPRODUCT($J$5:$P$5,J31:P31)</f>
        <v>0</v>
      </c>
    </row>
    <row r="32" spans="1:17" ht="15.75">
      <c r="A32" s="366"/>
      <c r="B32" s="394" t="s">
        <v>729</v>
      </c>
      <c r="C32" s="392">
        <v>0</v>
      </c>
      <c r="D32" s="392">
        <v>0</v>
      </c>
      <c r="E32" s="392">
        <v>0</v>
      </c>
      <c r="F32" s="392">
        <v>0</v>
      </c>
      <c r="G32" s="392">
        <v>0</v>
      </c>
      <c r="H32" s="389">
        <v>1.4</v>
      </c>
      <c r="I32" s="390">
        <f t="shared" si="2"/>
        <v>0</v>
      </c>
      <c r="J32" s="393">
        <v>0</v>
      </c>
      <c r="K32" s="393">
        <v>0</v>
      </c>
      <c r="L32" s="393">
        <v>0</v>
      </c>
      <c r="M32" s="393">
        <v>0</v>
      </c>
      <c r="N32" s="393">
        <v>0</v>
      </c>
      <c r="O32" s="393">
        <v>0</v>
      </c>
      <c r="P32" s="393">
        <v>0</v>
      </c>
      <c r="Q32" s="387">
        <f t="shared" ref="Q32:Q33" si="9">SUMPRODUCT($J$5:$P$5,J32:P32)</f>
        <v>0</v>
      </c>
    </row>
    <row r="33" spans="1:17" ht="15.75">
      <c r="A33" s="366"/>
      <c r="B33" s="394" t="s">
        <v>736</v>
      </c>
      <c r="C33" s="392">
        <v>0</v>
      </c>
      <c r="D33" s="392">
        <v>0</v>
      </c>
      <c r="E33" s="392">
        <v>0</v>
      </c>
      <c r="F33" s="392">
        <v>0</v>
      </c>
      <c r="G33" s="392">
        <v>0</v>
      </c>
      <c r="H33" s="389">
        <v>1.4</v>
      </c>
      <c r="I33" s="390">
        <f t="shared" si="2"/>
        <v>0</v>
      </c>
      <c r="J33" s="393">
        <v>0</v>
      </c>
      <c r="K33" s="393">
        <v>0</v>
      </c>
      <c r="L33" s="393">
        <v>0</v>
      </c>
      <c r="M33" s="393">
        <v>0</v>
      </c>
      <c r="N33" s="393">
        <v>0</v>
      </c>
      <c r="O33" s="393">
        <v>0</v>
      </c>
      <c r="P33" s="393">
        <v>0</v>
      </c>
      <c r="Q33" s="387">
        <f t="shared" si="9"/>
        <v>0</v>
      </c>
    </row>
    <row r="34" spans="1:17" ht="15.75">
      <c r="A34" s="366"/>
      <c r="B34" s="396" t="s">
        <v>64</v>
      </c>
      <c r="C34" s="397">
        <f>C6</f>
        <v>70045500</v>
      </c>
      <c r="D34" s="397" t="b">
        <f t="shared" ref="D34:G34" si="10">D6</f>
        <v>0</v>
      </c>
      <c r="E34" s="397">
        <f t="shared" si="10"/>
        <v>0</v>
      </c>
      <c r="F34" s="397">
        <f t="shared" si="10"/>
        <v>2708800</v>
      </c>
      <c r="G34" s="397">
        <f t="shared" si="10"/>
        <v>1464959.6822884791</v>
      </c>
      <c r="H34" s="389">
        <v>1.4</v>
      </c>
      <c r="I34" s="390">
        <f>(F34+G34)*H34</f>
        <v>5843263.5552038699</v>
      </c>
      <c r="J34" s="397" t="b">
        <f t="shared" ref="J34:Q34" si="11">J6</f>
        <v>0</v>
      </c>
      <c r="K34" s="397">
        <f t="shared" si="11"/>
        <v>5843263.5552038699</v>
      </c>
      <c r="L34" s="397" t="b">
        <f>L6</f>
        <v>0</v>
      </c>
      <c r="M34" s="397" t="b">
        <f t="shared" si="11"/>
        <v>0</v>
      </c>
      <c r="N34" s="397" t="b">
        <f t="shared" si="11"/>
        <v>0</v>
      </c>
      <c r="O34" s="397" t="b">
        <f t="shared" si="11"/>
        <v>0</v>
      </c>
      <c r="P34" s="397" t="b">
        <f t="shared" si="11"/>
        <v>0</v>
      </c>
      <c r="Q34" s="397">
        <f t="shared" si="11"/>
        <v>1168652.7110407741</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L10" sqref="L10"/>
    </sheetView>
  </sheetViews>
  <sheetFormatPr defaultColWidth="9.140625" defaultRowHeight="14.25"/>
  <cols>
    <col min="1" max="1" width="9.5703125" style="6" bestFit="1" customWidth="1"/>
    <col min="2" max="2" width="86" style="6" customWidth="1"/>
    <col min="3" max="3" width="14.28515625" style="6" bestFit="1" customWidth="1"/>
    <col min="4" max="7" width="15.140625" style="7" bestFit="1" customWidth="1"/>
    <col min="8" max="8" width="9.140625" style="8" customWidth="1"/>
    <col min="9" max="12" width="9.140625" style="8"/>
    <col min="13" max="13" width="6.85546875" style="8" customWidth="1"/>
    <col min="14" max="16384" width="9.140625" style="8"/>
  </cols>
  <sheetData>
    <row r="1" spans="1:7">
      <c r="A1" s="5" t="s">
        <v>30</v>
      </c>
      <c r="B1" s="6" t="str">
        <f>'Info '!C2</f>
        <v>JSC Basisbank</v>
      </c>
    </row>
    <row r="2" spans="1:7">
      <c r="A2" s="5" t="s">
        <v>31</v>
      </c>
      <c r="B2" s="234">
        <v>45930</v>
      </c>
    </row>
    <row r="3" spans="1:7" ht="15" thickBot="1">
      <c r="A3" s="5"/>
    </row>
    <row r="4" spans="1:7" ht="15" customHeight="1" thickBot="1">
      <c r="A4" s="9" t="s">
        <v>93</v>
      </c>
      <c r="B4" s="10" t="s">
        <v>92</v>
      </c>
      <c r="C4" s="10"/>
      <c r="D4" s="718" t="s">
        <v>664</v>
      </c>
      <c r="E4" s="719"/>
      <c r="F4" s="719"/>
      <c r="G4" s="720"/>
    </row>
    <row r="5" spans="1:7">
      <c r="A5" s="11" t="s">
        <v>6</v>
      </c>
      <c r="B5" s="12"/>
      <c r="C5" s="232" t="str">
        <f>INT((MONTH($B$2))/3)&amp;"Q"&amp;"-"&amp;YEAR($B$2)</f>
        <v>3Q-2025</v>
      </c>
      <c r="D5" s="232" t="str">
        <f>IF(INT(MONTH($B$2))=3, "4"&amp;"Q"&amp;"-"&amp;YEAR($B$2)-1, IF(INT(MONTH($B$2))=6, "1"&amp;"Q"&amp;"-"&amp;YEAR($B$2), IF(INT(MONTH($B$2))=9, "2"&amp;"Q"&amp;"-"&amp;YEAR($B$2),IF(INT(MONTH($B$2))=12, "3"&amp;"Q"&amp;"-"&amp;YEAR($B$2), 0))))</f>
        <v>2Q-2025</v>
      </c>
      <c r="E5" s="232" t="str">
        <f>IF(INT(MONTH($B$2))=3, "3"&amp;"Q"&amp;"-"&amp;YEAR($B$2)-1, IF(INT(MONTH($B$2))=6, "4"&amp;"Q"&amp;"-"&amp;YEAR($B$2)-1, IF(INT(MONTH($B$2))=9, "1"&amp;"Q"&amp;"-"&amp;YEAR($B$2),IF(INT(MONTH($B$2))=12, "2"&amp;"Q"&amp;"-"&amp;YEAR($B$2), 0))))</f>
        <v>1Q-2025</v>
      </c>
      <c r="F5" s="232" t="str">
        <f>IF(INT(MONTH($B$2))=3, "2"&amp;"Q"&amp;"-"&amp;YEAR($B$2)-1, IF(INT(MONTH($B$2))=6, "3"&amp;"Q"&amp;"-"&amp;YEAR($B$2)-1, IF(INT(MONTH($B$2))=9, "4"&amp;"Q"&amp;"-"&amp;YEAR($B$2)-1,IF(INT(MONTH($B$2))=12, "1"&amp;"Q"&amp;"-"&amp;YEAR($B$2), 0))))</f>
        <v>4Q-2024</v>
      </c>
      <c r="G5" s="233" t="str">
        <f>IF(INT(MONTH($B$2))=3, "1"&amp;"Q"&amp;"-"&amp;YEAR($B$2)-1, IF(INT(MONTH($B$2))=6, "2"&amp;"Q"&amp;"-"&amp;YEAR($B$2)-1, IF(INT(MONTH($B$2))=9, "3"&amp;"Q"&amp;"-"&amp;YEAR($B$2)-1,IF(INT(MONTH($B$2))=12, "4"&amp;"Q"&amp;"-"&amp;YEAR($B$2)-1, 0))))</f>
        <v>3Q-2024</v>
      </c>
    </row>
    <row r="6" spans="1:7">
      <c r="B6" s="106" t="s">
        <v>91</v>
      </c>
      <c r="C6" s="235"/>
      <c r="D6" s="235"/>
      <c r="E6" s="235"/>
      <c r="F6" s="235"/>
      <c r="G6" s="236"/>
    </row>
    <row r="7" spans="1:7">
      <c r="A7" s="13"/>
      <c r="B7" s="107" t="s">
        <v>89</v>
      </c>
      <c r="C7" s="235"/>
      <c r="D7" s="235"/>
      <c r="E7" s="235"/>
      <c r="F7" s="235"/>
      <c r="G7" s="236"/>
    </row>
    <row r="8" spans="1:7">
      <c r="A8" s="11">
        <v>1</v>
      </c>
      <c r="B8" s="14" t="s">
        <v>327</v>
      </c>
      <c r="C8" s="15">
        <v>621275283.23000002</v>
      </c>
      <c r="D8" s="16">
        <v>593988940.35496247</v>
      </c>
      <c r="E8" s="16">
        <v>594772798.11000001</v>
      </c>
      <c r="F8" s="16">
        <v>572235300.61000001</v>
      </c>
      <c r="G8" s="17">
        <v>550172712.93999994</v>
      </c>
    </row>
    <row r="9" spans="1:7">
      <c r="A9" s="11">
        <v>2</v>
      </c>
      <c r="B9" s="14" t="s">
        <v>328</v>
      </c>
      <c r="C9" s="15">
        <v>621275283.23000002</v>
      </c>
      <c r="D9" s="16">
        <v>593988940.35496247</v>
      </c>
      <c r="E9" s="16">
        <v>594772798.11000001</v>
      </c>
      <c r="F9" s="16">
        <v>572235300.61000001</v>
      </c>
      <c r="G9" s="17">
        <v>550172712.93999994</v>
      </c>
    </row>
    <row r="10" spans="1:7">
      <c r="A10" s="11">
        <v>3</v>
      </c>
      <c r="B10" s="14" t="s">
        <v>142</v>
      </c>
      <c r="C10" s="15">
        <v>764005182.75</v>
      </c>
      <c r="D10" s="16">
        <v>725435305.15496242</v>
      </c>
      <c r="E10" s="16">
        <v>729708654.50999999</v>
      </c>
      <c r="F10" s="16">
        <v>712179243.00999999</v>
      </c>
      <c r="G10" s="17">
        <v>691615852.53999996</v>
      </c>
    </row>
    <row r="11" spans="1:7">
      <c r="A11" s="11">
        <v>4</v>
      </c>
      <c r="B11" s="14" t="s">
        <v>330</v>
      </c>
      <c r="C11" s="15">
        <v>488195666.95267648</v>
      </c>
      <c r="D11" s="16">
        <v>475458851.747931</v>
      </c>
      <c r="E11" s="16">
        <v>456655092.27105713</v>
      </c>
      <c r="F11" s="16">
        <v>444424967.91407746</v>
      </c>
      <c r="G11" s="17">
        <v>411593227.27946973</v>
      </c>
    </row>
    <row r="12" spans="1:7">
      <c r="A12" s="11">
        <v>5</v>
      </c>
      <c r="B12" s="14" t="s">
        <v>331</v>
      </c>
      <c r="C12" s="15">
        <v>582881261.1017766</v>
      </c>
      <c r="D12" s="16">
        <v>567487105.74555469</v>
      </c>
      <c r="E12" s="16">
        <v>544377831.38104427</v>
      </c>
      <c r="F12" s="16">
        <v>532354383.05040246</v>
      </c>
      <c r="G12" s="17">
        <v>492013903.73510611</v>
      </c>
    </row>
    <row r="13" spans="1:7">
      <c r="A13" s="11">
        <v>6</v>
      </c>
      <c r="B13" s="14" t="s">
        <v>329</v>
      </c>
      <c r="C13" s="15">
        <v>708482772.55755532</v>
      </c>
      <c r="D13" s="16">
        <v>689582344.07103682</v>
      </c>
      <c r="E13" s="16">
        <v>660764769.75274539</v>
      </c>
      <c r="F13" s="16">
        <v>649023320.07871497</v>
      </c>
      <c r="G13" s="17">
        <v>598732106.04289925</v>
      </c>
    </row>
    <row r="14" spans="1:7">
      <c r="A14" s="13"/>
      <c r="B14" s="106" t="s">
        <v>333</v>
      </c>
      <c r="C14" s="235"/>
      <c r="D14" s="235"/>
      <c r="E14" s="235"/>
      <c r="F14" s="235"/>
      <c r="G14" s="236"/>
    </row>
    <row r="15" spans="1:7" ht="15" customHeight="1">
      <c r="A15" s="11">
        <v>7</v>
      </c>
      <c r="B15" s="14" t="s">
        <v>332</v>
      </c>
      <c r="C15" s="150">
        <v>3857772786.4580984</v>
      </c>
      <c r="D15" s="16">
        <v>3820635648.7141485</v>
      </c>
      <c r="E15" s="16">
        <v>3656842811.3698497</v>
      </c>
      <c r="F15" s="16">
        <v>3694885025.9622736</v>
      </c>
      <c r="G15" s="17">
        <v>3425786491.4319611</v>
      </c>
    </row>
    <row r="16" spans="1:7">
      <c r="A16" s="13"/>
      <c r="B16" s="106" t="s">
        <v>334</v>
      </c>
      <c r="C16" s="235"/>
      <c r="D16" s="235"/>
      <c r="E16" s="235"/>
      <c r="F16" s="235"/>
      <c r="G16" s="236"/>
    </row>
    <row r="17" spans="1:8">
      <c r="A17" s="11"/>
      <c r="B17" s="107" t="s">
        <v>714</v>
      </c>
      <c r="C17" s="235"/>
      <c r="D17" s="235"/>
      <c r="E17" s="235"/>
      <c r="F17" s="235"/>
      <c r="G17" s="236"/>
    </row>
    <row r="18" spans="1:8">
      <c r="A18" s="11">
        <v>8</v>
      </c>
      <c r="B18" s="14" t="s">
        <v>327</v>
      </c>
      <c r="C18" s="3">
        <v>0.16104506864967696</v>
      </c>
      <c r="D18" s="2">
        <v>0.15546861699698375</v>
      </c>
      <c r="E18" s="2">
        <v>0.16264653111715205</v>
      </c>
      <c r="F18" s="2">
        <v>0.15487228874218367</v>
      </c>
      <c r="G18" s="1">
        <v>0.16059749033280546</v>
      </c>
    </row>
    <row r="19" spans="1:8" ht="15" customHeight="1">
      <c r="A19" s="11">
        <v>9</v>
      </c>
      <c r="B19" s="14" t="s">
        <v>328</v>
      </c>
      <c r="C19" s="3">
        <v>0.16104506864967696</v>
      </c>
      <c r="D19" s="2">
        <v>0.15546861699698375</v>
      </c>
      <c r="E19" s="2">
        <v>0.16264653111715205</v>
      </c>
      <c r="F19" s="2">
        <v>0.15487228874218367</v>
      </c>
      <c r="G19" s="1">
        <v>0.16059749033280546</v>
      </c>
    </row>
    <row r="20" spans="1:8">
      <c r="A20" s="11">
        <v>10</v>
      </c>
      <c r="B20" s="14" t="s">
        <v>142</v>
      </c>
      <c r="C20" s="3">
        <v>0.1980430743437975</v>
      </c>
      <c r="D20" s="2">
        <v>0.18987293525335525</v>
      </c>
      <c r="E20" s="2">
        <v>0.1995460817296251</v>
      </c>
      <c r="F20" s="2">
        <v>0.19274733530430335</v>
      </c>
      <c r="G20" s="1">
        <v>0.20188527635033907</v>
      </c>
    </row>
    <row r="21" spans="1:8">
      <c r="A21" s="11">
        <v>11</v>
      </c>
      <c r="B21" s="14" t="s">
        <v>330</v>
      </c>
      <c r="C21" s="3">
        <v>0.1265485797054676</v>
      </c>
      <c r="D21" s="2">
        <v>0.12444496033217634</v>
      </c>
      <c r="E21" s="2">
        <v>0.12488276477936706</v>
      </c>
      <c r="F21" s="2">
        <v>0.12028113589226883</v>
      </c>
      <c r="G21" s="1">
        <v>0.12014561570281219</v>
      </c>
    </row>
    <row r="22" spans="1:8">
      <c r="A22" s="11">
        <v>12</v>
      </c>
      <c r="B22" s="14" t="s">
        <v>331</v>
      </c>
      <c r="C22" s="3">
        <v>0.15109268828580547</v>
      </c>
      <c r="D22" s="2">
        <v>0.14853211819256959</v>
      </c>
      <c r="E22" s="2">
        <v>0.14887255133707766</v>
      </c>
      <c r="F22" s="2">
        <v>0.14407874110013999</v>
      </c>
      <c r="G22" s="1">
        <v>0.14362071453245961</v>
      </c>
    </row>
    <row r="23" spans="1:8">
      <c r="A23" s="11">
        <v>13</v>
      </c>
      <c r="B23" s="14" t="s">
        <v>329</v>
      </c>
      <c r="C23" s="3">
        <v>0.18365072589151321</v>
      </c>
      <c r="D23" s="2">
        <v>0.18048890485098174</v>
      </c>
      <c r="E23" s="2">
        <v>0.18070121786038112</v>
      </c>
      <c r="F23" s="2">
        <v>0.17565453742628628</v>
      </c>
      <c r="G23" s="1">
        <v>0.17477216036094306</v>
      </c>
    </row>
    <row r="24" spans="1:8" ht="15">
      <c r="A24" s="363"/>
      <c r="B24" s="106" t="s">
        <v>699</v>
      </c>
      <c r="C24" s="160"/>
      <c r="D24" s="160"/>
      <c r="E24" s="160"/>
      <c r="F24" s="160"/>
      <c r="G24" s="362"/>
    </row>
    <row r="25" spans="1:8" ht="25.5">
      <c r="A25" s="11">
        <v>14</v>
      </c>
      <c r="B25" s="14" t="s">
        <v>700</v>
      </c>
      <c r="C25" s="150"/>
      <c r="D25" s="16"/>
      <c r="E25" s="16"/>
      <c r="F25" s="16"/>
      <c r="G25" s="17"/>
      <c r="H25" s="361"/>
    </row>
    <row r="26" spans="1:8">
      <c r="A26" s="13"/>
      <c r="B26" s="106" t="s">
        <v>88</v>
      </c>
      <c r="C26" s="235"/>
      <c r="D26" s="235"/>
      <c r="E26" s="235"/>
      <c r="F26" s="235"/>
      <c r="G26" s="236"/>
    </row>
    <row r="27" spans="1:8" ht="15" customHeight="1">
      <c r="A27" s="237">
        <v>15</v>
      </c>
      <c r="B27" s="14" t="s">
        <v>87</v>
      </c>
      <c r="C27" s="419">
        <v>9.6111294921593607E-2</v>
      </c>
      <c r="D27" s="420">
        <v>9.5387820500343501E-2</v>
      </c>
      <c r="E27" s="420">
        <v>9.4939468067011756E-2</v>
      </c>
      <c r="F27" s="420">
        <v>9.7035780753728207E-2</v>
      </c>
      <c r="G27" s="421">
        <v>9.7039164943046541E-2</v>
      </c>
    </row>
    <row r="28" spans="1:8">
      <c r="A28" s="237">
        <v>16</v>
      </c>
      <c r="B28" s="14" t="s">
        <v>86</v>
      </c>
      <c r="C28" s="419">
        <v>5.3479499499457718E-2</v>
      </c>
      <c r="D28" s="420">
        <v>5.373578048410451E-2</v>
      </c>
      <c r="E28" s="420">
        <v>5.4042034798423899E-2</v>
      </c>
      <c r="F28" s="420">
        <v>5.4276388756476314E-2</v>
      </c>
      <c r="G28" s="421">
        <v>5.471516369025959E-2</v>
      </c>
    </row>
    <row r="29" spans="1:8">
      <c r="A29" s="237">
        <v>17</v>
      </c>
      <c r="B29" s="14" t="s">
        <v>85</v>
      </c>
      <c r="C29" s="419">
        <v>3.0274276562836055E-2</v>
      </c>
      <c r="D29" s="420">
        <v>2.9380461967543278E-2</v>
      </c>
      <c r="E29" s="420">
        <v>2.6992282930121354E-2</v>
      </c>
      <c r="F29" s="420">
        <v>2.6630418135509887E-2</v>
      </c>
      <c r="G29" s="421">
        <v>2.5403194983329103E-2</v>
      </c>
    </row>
    <row r="30" spans="1:8">
      <c r="A30" s="237">
        <v>18</v>
      </c>
      <c r="B30" s="14" t="s">
        <v>84</v>
      </c>
      <c r="C30" s="419">
        <v>4.2631795422135896E-2</v>
      </c>
      <c r="D30" s="420">
        <v>4.1652040016238991E-2</v>
      </c>
      <c r="E30" s="420">
        <v>4.0897433268587864E-2</v>
      </c>
      <c r="F30" s="420">
        <v>4.2759391997251886E-2</v>
      </c>
      <c r="G30" s="421">
        <v>4.2324001252786937E-2</v>
      </c>
    </row>
    <row r="31" spans="1:8">
      <c r="A31" s="237">
        <v>19</v>
      </c>
      <c r="B31" s="14" t="s">
        <v>154</v>
      </c>
      <c r="C31" s="419">
        <v>2.5361075982280126E-2</v>
      </c>
      <c r="D31" s="420">
        <v>2.5070352007026859E-2</v>
      </c>
      <c r="E31" s="420">
        <v>2.3017267835178244E-2</v>
      </c>
      <c r="F31" s="420">
        <v>2.1560851428916228E-2</v>
      </c>
      <c r="G31" s="421">
        <v>2.1209443769838597E-2</v>
      </c>
    </row>
    <row r="32" spans="1:8">
      <c r="A32" s="237">
        <v>20</v>
      </c>
      <c r="B32" s="14" t="s">
        <v>155</v>
      </c>
      <c r="C32" s="419">
        <v>0.16798647006761688</v>
      </c>
      <c r="D32" s="420">
        <v>0.1645656268566891</v>
      </c>
      <c r="E32" s="420">
        <v>0.15092830751023922</v>
      </c>
      <c r="F32" s="420">
        <v>0.14052243376488144</v>
      </c>
      <c r="G32" s="421">
        <v>0.13783287120594345</v>
      </c>
    </row>
    <row r="33" spans="1:7">
      <c r="A33" s="13"/>
      <c r="B33" s="106" t="s">
        <v>216</v>
      </c>
      <c r="C33" s="235"/>
      <c r="D33" s="235"/>
      <c r="E33" s="235"/>
      <c r="F33" s="235"/>
      <c r="G33" s="236"/>
    </row>
    <row r="34" spans="1:7">
      <c r="A34" s="237">
        <v>21</v>
      </c>
      <c r="B34" s="14" t="s">
        <v>83</v>
      </c>
      <c r="C34" s="419">
        <v>2.9478721207752658E-2</v>
      </c>
      <c r="D34" s="420">
        <v>3.2176434962880605E-2</v>
      </c>
      <c r="E34" s="420">
        <v>3.3378491555042335E-2</v>
      </c>
      <c r="F34" s="420">
        <v>3.1424689759871297E-2</v>
      </c>
      <c r="G34" s="421">
        <v>3.3833376391271902E-2</v>
      </c>
    </row>
    <row r="35" spans="1:7" ht="15" customHeight="1">
      <c r="A35" s="237">
        <v>22</v>
      </c>
      <c r="B35" s="14" t="s">
        <v>673</v>
      </c>
      <c r="C35" s="419">
        <v>1.1279640610169759E-2</v>
      </c>
      <c r="D35" s="420">
        <v>1.1819610987849191E-2</v>
      </c>
      <c r="E35" s="420">
        <v>1.1843088060171526E-2</v>
      </c>
      <c r="F35" s="420">
        <v>1.1825169251152696E-2</v>
      </c>
      <c r="G35" s="421">
        <v>1.1601686193531243E-2</v>
      </c>
    </row>
    <row r="36" spans="1:7">
      <c r="A36" s="237">
        <v>23</v>
      </c>
      <c r="B36" s="14" t="s">
        <v>82</v>
      </c>
      <c r="C36" s="419">
        <v>0.49367913431619481</v>
      </c>
      <c r="D36" s="420">
        <v>0.49197882339762367</v>
      </c>
      <c r="E36" s="420">
        <v>0.4874266447523728</v>
      </c>
      <c r="F36" s="420">
        <v>0.49851557965618526</v>
      </c>
      <c r="G36" s="421">
        <v>0.49800014715591445</v>
      </c>
    </row>
    <row r="37" spans="1:7" ht="15" customHeight="1">
      <c r="A37" s="237">
        <v>24</v>
      </c>
      <c r="B37" s="14" t="s">
        <v>81</v>
      </c>
      <c r="C37" s="419">
        <v>0.47315691309160646</v>
      </c>
      <c r="D37" s="420">
        <v>0.48119098079602035</v>
      </c>
      <c r="E37" s="420">
        <v>0.46064302138122815</v>
      </c>
      <c r="F37" s="420">
        <v>0.4657716222403791</v>
      </c>
      <c r="G37" s="421">
        <v>0.46665530773925734</v>
      </c>
    </row>
    <row r="38" spans="1:7">
      <c r="A38" s="237">
        <v>25</v>
      </c>
      <c r="B38" s="14" t="s">
        <v>80</v>
      </c>
      <c r="C38" s="419">
        <v>5.9506043774167565E-2</v>
      </c>
      <c r="D38" s="420">
        <v>3.2446609171718065E-2</v>
      </c>
      <c r="E38" s="420">
        <v>1.8749620918767813E-2</v>
      </c>
      <c r="F38" s="420">
        <v>0.17014012528025771</v>
      </c>
      <c r="G38" s="421">
        <v>9.9683146676393136E-2</v>
      </c>
    </row>
    <row r="39" spans="1:7" ht="15" customHeight="1">
      <c r="A39" s="13"/>
      <c r="B39" s="106" t="s">
        <v>217</v>
      </c>
      <c r="C39" s="235"/>
      <c r="D39" s="235"/>
      <c r="E39" s="235"/>
      <c r="F39" s="235"/>
      <c r="G39" s="236"/>
    </row>
    <row r="40" spans="1:7" ht="15" customHeight="1">
      <c r="A40" s="237">
        <v>26</v>
      </c>
      <c r="B40" s="14" t="s">
        <v>79</v>
      </c>
      <c r="C40" s="419">
        <v>0.27416697371828852</v>
      </c>
      <c r="D40" s="419">
        <v>0.24388363300884491</v>
      </c>
      <c r="E40" s="419">
        <v>0.18564243543079456</v>
      </c>
      <c r="F40" s="419">
        <v>0.17347809700497843</v>
      </c>
      <c r="G40" s="434">
        <v>0.17543063396169323</v>
      </c>
    </row>
    <row r="41" spans="1:7" ht="15" customHeight="1">
      <c r="A41" s="237">
        <v>27</v>
      </c>
      <c r="B41" s="14" t="s">
        <v>78</v>
      </c>
      <c r="C41" s="419">
        <v>0.57277924243197043</v>
      </c>
      <c r="D41" s="419">
        <v>0.57201359214740477</v>
      </c>
      <c r="E41" s="419">
        <v>0.55339077429653172</v>
      </c>
      <c r="F41" s="419">
        <v>0.56765844949228761</v>
      </c>
      <c r="G41" s="434">
        <v>0.55194749114099861</v>
      </c>
    </row>
    <row r="42" spans="1:7" ht="15" customHeight="1">
      <c r="A42" s="237">
        <v>28</v>
      </c>
      <c r="B42" s="14" t="s">
        <v>77</v>
      </c>
      <c r="C42" s="419">
        <v>0.21560305237467253</v>
      </c>
      <c r="D42" s="419">
        <v>0.23016144006983333</v>
      </c>
      <c r="E42" s="419">
        <v>0.17282133342677553</v>
      </c>
      <c r="F42" s="419">
        <v>0.18411574066036315</v>
      </c>
      <c r="G42" s="434">
        <v>0.20109794883831911</v>
      </c>
    </row>
    <row r="43" spans="1:7" ht="15" customHeight="1">
      <c r="A43" s="238"/>
      <c r="B43" s="106" t="s">
        <v>258</v>
      </c>
      <c r="C43" s="235"/>
      <c r="D43" s="235"/>
      <c r="E43" s="235"/>
      <c r="F43" s="235"/>
      <c r="G43" s="236"/>
    </row>
    <row r="44" spans="1:7" ht="15">
      <c r="A44" s="237">
        <v>29</v>
      </c>
      <c r="B44" s="14" t="s">
        <v>241</v>
      </c>
      <c r="C44" s="422">
        <v>1046753317.473913</v>
      </c>
      <c r="D44" s="422">
        <v>830751289.43956029</v>
      </c>
      <c r="E44" s="422">
        <v>756423121.88688886</v>
      </c>
      <c r="F44" s="422">
        <v>638817317.38271785</v>
      </c>
      <c r="G44" s="423">
        <v>695935460.46043456</v>
      </c>
    </row>
    <row r="45" spans="1:7" ht="15" customHeight="1">
      <c r="A45" s="237">
        <v>30</v>
      </c>
      <c r="B45" s="14" t="s">
        <v>253</v>
      </c>
      <c r="C45" s="422">
        <v>492162811.40429771</v>
      </c>
      <c r="D45" s="424">
        <v>448879613.11788929</v>
      </c>
      <c r="E45" s="424">
        <v>346144449.96547502</v>
      </c>
      <c r="F45" s="424">
        <v>453177025.41497707</v>
      </c>
      <c r="G45" s="425">
        <v>487382238.11255181</v>
      </c>
    </row>
    <row r="46" spans="1:7" ht="15" customHeight="1">
      <c r="A46" s="268">
        <v>31</v>
      </c>
      <c r="B46" s="269" t="s">
        <v>242</v>
      </c>
      <c r="C46" s="426">
        <v>2.1423191236210721</v>
      </c>
      <c r="D46" s="426">
        <v>1.8507218086141506</v>
      </c>
      <c r="E46" s="426">
        <v>2.1852816705925391</v>
      </c>
      <c r="F46" s="426">
        <v>1.421907460919452</v>
      </c>
      <c r="G46" s="427">
        <v>1.4402904984097169</v>
      </c>
    </row>
    <row r="47" spans="1:7" ht="15" customHeight="1">
      <c r="A47" s="268"/>
      <c r="B47" s="106" t="s">
        <v>337</v>
      </c>
      <c r="C47" s="270"/>
      <c r="D47" s="271"/>
      <c r="E47" s="271"/>
      <c r="F47" s="271"/>
      <c r="G47" s="272"/>
    </row>
    <row r="48" spans="1:7" ht="15" customHeight="1">
      <c r="A48" s="268">
        <v>32</v>
      </c>
      <c r="B48" s="269" t="s">
        <v>344</v>
      </c>
      <c r="C48" s="428">
        <v>3174929303.3499999</v>
      </c>
      <c r="D48" s="429">
        <v>3022505201.8561544</v>
      </c>
      <c r="E48" s="429">
        <v>2899896693.7834997</v>
      </c>
      <c r="F48" s="429">
        <v>2889772416.3434997</v>
      </c>
      <c r="G48" s="430">
        <v>2683577991.4355001</v>
      </c>
    </row>
    <row r="49" spans="1:7" ht="15" customHeight="1">
      <c r="A49" s="268">
        <v>33</v>
      </c>
      <c r="B49" s="269" t="s">
        <v>359</v>
      </c>
      <c r="C49" s="428">
        <v>2398164031.2499995</v>
      </c>
      <c r="D49" s="429">
        <v>2366748005.6260004</v>
      </c>
      <c r="E49" s="429">
        <v>2365710757.9953175</v>
      </c>
      <c r="F49" s="429">
        <v>2326196042.3259497</v>
      </c>
      <c r="G49" s="430">
        <v>2205973719.772718</v>
      </c>
    </row>
    <row r="50" spans="1:7" ht="15.75" thickBot="1">
      <c r="A50" s="239">
        <v>34</v>
      </c>
      <c r="B50" s="108" t="s">
        <v>377</v>
      </c>
      <c r="C50" s="431">
        <v>1.323899975972505</v>
      </c>
      <c r="D50" s="432">
        <v>1.2770709829146798</v>
      </c>
      <c r="E50" s="432">
        <v>1.225803570441911</v>
      </c>
      <c r="F50" s="432">
        <v>1.2422738082960683</v>
      </c>
      <c r="G50" s="433">
        <v>1.216504968931357</v>
      </c>
    </row>
    <row r="51" spans="1:7">
      <c r="A51" s="18"/>
    </row>
    <row r="52" spans="1:7">
      <c r="B52" s="152"/>
    </row>
    <row r="53" spans="1:7" ht="51">
      <c r="B53" s="152" t="s">
        <v>257</v>
      </c>
    </row>
    <row r="55" spans="1:7">
      <c r="B55" s="151"/>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J34" sqref="J34"/>
    </sheetView>
  </sheetViews>
  <sheetFormatPr defaultColWidth="8.7109375" defaultRowHeight="15"/>
  <cols>
    <col min="1" max="1" width="11.42578125" style="366" customWidth="1"/>
    <col min="2" max="2" width="76.85546875" style="415" customWidth="1"/>
    <col min="3" max="3" width="22.85546875" style="366" customWidth="1"/>
    <col min="4" max="16384" width="8.7109375" style="366"/>
  </cols>
  <sheetData>
    <row r="1" spans="1:3">
      <c r="A1" s="118" t="s">
        <v>30</v>
      </c>
      <c r="B1" s="365" t="str">
        <f>'Info '!C2</f>
        <v>JSC Basisbank</v>
      </c>
    </row>
    <row r="2" spans="1:3">
      <c r="A2" s="118" t="s">
        <v>31</v>
      </c>
      <c r="B2" s="367">
        <f>'1. key ratios '!B2</f>
        <v>45930</v>
      </c>
    </row>
    <row r="3" spans="1:3">
      <c r="B3" s="366"/>
    </row>
    <row r="4" spans="1:3">
      <c r="A4" s="366" t="s">
        <v>295</v>
      </c>
      <c r="B4" s="366" t="s">
        <v>296</v>
      </c>
    </row>
    <row r="5" spans="1:3">
      <c r="A5" s="402" t="s">
        <v>297</v>
      </c>
      <c r="B5" s="403"/>
      <c r="C5" s="404"/>
    </row>
    <row r="6" spans="1:3">
      <c r="A6" s="407">
        <v>1</v>
      </c>
      <c r="B6" s="408" t="s">
        <v>750</v>
      </c>
      <c r="C6" s="514">
        <v>4476118635.6162701</v>
      </c>
    </row>
    <row r="7" spans="1:3">
      <c r="A7" s="407">
        <v>2</v>
      </c>
      <c r="B7" s="408" t="s">
        <v>298</v>
      </c>
      <c r="C7" s="514">
        <v>-34090586.720000006</v>
      </c>
    </row>
    <row r="8" spans="1:3" ht="30">
      <c r="A8" s="409">
        <v>3</v>
      </c>
      <c r="B8" s="410" t="s">
        <v>299</v>
      </c>
      <c r="C8" s="515">
        <f>C6+C7</f>
        <v>4442028048.8962698</v>
      </c>
    </row>
    <row r="9" spans="1:3">
      <c r="A9" s="402" t="s">
        <v>300</v>
      </c>
      <c r="B9" s="403"/>
      <c r="C9" s="516"/>
    </row>
    <row r="10" spans="1:3" ht="25.7" customHeight="1">
      <c r="A10" s="407">
        <v>4</v>
      </c>
      <c r="B10" s="411" t="s">
        <v>748</v>
      </c>
      <c r="C10" s="514">
        <v>2708800</v>
      </c>
    </row>
    <row r="11" spans="1:3" ht="25.7" customHeight="1">
      <c r="A11" s="407">
        <v>5</v>
      </c>
      <c r="B11" s="412" t="s">
        <v>749</v>
      </c>
      <c r="C11" s="514">
        <v>1464959.6822884791</v>
      </c>
    </row>
    <row r="12" spans="1:3" ht="25.7" customHeight="1">
      <c r="A12" s="407">
        <v>6</v>
      </c>
      <c r="B12" s="412" t="s">
        <v>742</v>
      </c>
      <c r="C12" s="515">
        <v>5843263.5552038699</v>
      </c>
    </row>
    <row r="13" spans="1:3" ht="25.7" customHeight="1">
      <c r="A13" s="413">
        <v>7</v>
      </c>
      <c r="B13" s="411" t="s">
        <v>743</v>
      </c>
      <c r="C13" s="514">
        <v>0</v>
      </c>
    </row>
    <row r="14" spans="1:3" ht="25.7" customHeight="1">
      <c r="A14" s="409">
        <v>8</v>
      </c>
      <c r="B14" s="405" t="s">
        <v>301</v>
      </c>
      <c r="C14" s="515">
        <f>C12</f>
        <v>5843263.5552038699</v>
      </c>
    </row>
    <row r="15" spans="1:3">
      <c r="A15" s="402" t="s">
        <v>302</v>
      </c>
      <c r="B15" s="403"/>
      <c r="C15" s="517"/>
    </row>
    <row r="16" spans="1:3">
      <c r="A16" s="413">
        <v>9</v>
      </c>
      <c r="B16" s="411" t="s">
        <v>303</v>
      </c>
      <c r="C16" s="514"/>
    </row>
    <row r="17" spans="1:3">
      <c r="A17" s="413">
        <v>10</v>
      </c>
      <c r="B17" s="411" t="s">
        <v>304</v>
      </c>
      <c r="C17" s="514"/>
    </row>
    <row r="18" spans="1:3">
      <c r="A18" s="413">
        <v>11</v>
      </c>
      <c r="B18" s="411" t="s">
        <v>305</v>
      </c>
      <c r="C18" s="514"/>
    </row>
    <row r="19" spans="1:3" ht="30">
      <c r="A19" s="413">
        <v>12</v>
      </c>
      <c r="B19" s="411" t="s">
        <v>306</v>
      </c>
      <c r="C19" s="514"/>
    </row>
    <row r="20" spans="1:3">
      <c r="A20" s="413">
        <v>14</v>
      </c>
      <c r="B20" s="411" t="s">
        <v>307</v>
      </c>
      <c r="C20" s="514"/>
    </row>
    <row r="21" spans="1:3">
      <c r="A21" s="413">
        <v>14</v>
      </c>
      <c r="B21" s="411" t="s">
        <v>308</v>
      </c>
      <c r="C21" s="514"/>
    </row>
    <row r="22" spans="1:3">
      <c r="A22" s="409">
        <v>15</v>
      </c>
      <c r="B22" s="405" t="s">
        <v>309</v>
      </c>
      <c r="C22" s="515">
        <f>SUM(C16:C21)</f>
        <v>0</v>
      </c>
    </row>
    <row r="23" spans="1:3">
      <c r="A23" s="402" t="s">
        <v>310</v>
      </c>
      <c r="B23" s="403"/>
      <c r="C23" s="516"/>
    </row>
    <row r="24" spans="1:3">
      <c r="A24" s="416">
        <v>16</v>
      </c>
      <c r="B24" s="412" t="s">
        <v>311</v>
      </c>
      <c r="C24" s="514">
        <v>636541363.66860008</v>
      </c>
    </row>
    <row r="25" spans="1:3">
      <c r="A25" s="416">
        <v>17</v>
      </c>
      <c r="B25" s="412" t="s">
        <v>312</v>
      </c>
      <c r="C25" s="514">
        <v>-250052800.30338007</v>
      </c>
    </row>
    <row r="26" spans="1:3">
      <c r="A26" s="417">
        <v>18</v>
      </c>
      <c r="B26" s="405" t="s">
        <v>313</v>
      </c>
      <c r="C26" s="515">
        <f>C24+C25</f>
        <v>386488563.36522001</v>
      </c>
    </row>
    <row r="27" spans="1:3">
      <c r="A27" s="402" t="s">
        <v>314</v>
      </c>
      <c r="B27" s="403"/>
      <c r="C27" s="517"/>
    </row>
    <row r="28" spans="1:3" ht="30">
      <c r="A28" s="416">
        <v>19</v>
      </c>
      <c r="B28" s="411" t="s">
        <v>315</v>
      </c>
      <c r="C28" s="514"/>
    </row>
    <row r="29" spans="1:3">
      <c r="A29" s="416">
        <v>20</v>
      </c>
      <c r="B29" s="412" t="s">
        <v>316</v>
      </c>
      <c r="C29" s="514"/>
    </row>
    <row r="30" spans="1:3">
      <c r="A30" s="402" t="s">
        <v>747</v>
      </c>
      <c r="B30" s="403"/>
      <c r="C30" s="516"/>
    </row>
    <row r="31" spans="1:3">
      <c r="A31" s="417">
        <v>21</v>
      </c>
      <c r="B31" s="406" t="s">
        <v>317</v>
      </c>
      <c r="C31" s="515">
        <v>621275283.23000002</v>
      </c>
    </row>
    <row r="32" spans="1:3">
      <c r="A32" s="417">
        <v>22</v>
      </c>
      <c r="B32" s="405" t="s">
        <v>318</v>
      </c>
      <c r="C32" s="515">
        <f>C8+C14+C22+C26</f>
        <v>4834359875.8166933</v>
      </c>
    </row>
    <row r="33" spans="1:3">
      <c r="A33" s="402" t="s">
        <v>319</v>
      </c>
      <c r="B33" s="403"/>
      <c r="C33" s="516"/>
    </row>
    <row r="34" spans="1:3">
      <c r="A34" s="409">
        <v>23</v>
      </c>
      <c r="B34" s="405" t="s">
        <v>319</v>
      </c>
      <c r="C34" s="518">
        <f>IFERROR(C31/C32,0)</f>
        <v>0.12851241926316972</v>
      </c>
    </row>
    <row r="35" spans="1:3">
      <c r="A35" s="402" t="s">
        <v>320</v>
      </c>
      <c r="B35" s="403"/>
      <c r="C35" s="516"/>
    </row>
    <row r="36" spans="1:3">
      <c r="A36" s="414" t="s">
        <v>321</v>
      </c>
      <c r="B36" s="411" t="s">
        <v>322</v>
      </c>
      <c r="C36" s="519"/>
    </row>
    <row r="37" spans="1:3" ht="30">
      <c r="A37" s="414" t="s">
        <v>323</v>
      </c>
      <c r="B37" s="408" t="s">
        <v>324</v>
      </c>
      <c r="C37" s="519"/>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F23" sqref="F23"/>
    </sheetView>
  </sheetViews>
  <sheetFormatPr defaultColWidth="8.85546875" defaultRowHeight="15"/>
  <cols>
    <col min="1" max="1" width="11.42578125" customWidth="1"/>
    <col min="2" max="2" width="76.85546875" style="204" customWidth="1"/>
    <col min="3" max="6" width="25.42578125" customWidth="1"/>
  </cols>
  <sheetData>
    <row r="1" spans="1:6">
      <c r="A1" s="5" t="s">
        <v>30</v>
      </c>
      <c r="B1" s="6" t="str">
        <f>'Info '!C2</f>
        <v>JSC Basisbank</v>
      </c>
    </row>
    <row r="2" spans="1:6">
      <c r="A2" s="5" t="s">
        <v>31</v>
      </c>
      <c r="B2" s="234">
        <f>'1. key ratios '!B2</f>
        <v>45930</v>
      </c>
    </row>
    <row r="3" spans="1:6">
      <c r="A3" s="7"/>
      <c r="B3"/>
    </row>
    <row r="4" spans="1:6">
      <c r="A4" s="398" t="s">
        <v>737</v>
      </c>
    </row>
    <row r="5" spans="1:6" ht="60">
      <c r="B5" s="393"/>
      <c r="C5" s="399" t="s">
        <v>738</v>
      </c>
      <c r="D5" s="399" t="s">
        <v>740</v>
      </c>
      <c r="E5" s="399" t="s">
        <v>739</v>
      </c>
      <c r="F5" s="399" t="s">
        <v>741</v>
      </c>
    </row>
    <row r="6" spans="1:6">
      <c r="B6" s="400" t="s">
        <v>715</v>
      </c>
      <c r="C6" s="387" t="b">
        <f>IF(C7&gt;0,C7,IF(C8&gt;0,C8,IF(C9&gt;0,C9)))</f>
        <v>0</v>
      </c>
      <c r="D6" s="387">
        <f>IF(D7&gt;0,D7,IF(D8&gt;0,D8,IF(D9&gt;0,D9)))</f>
        <v>139954.86585390868</v>
      </c>
      <c r="E6" s="387" t="b">
        <f>IF(E7&gt;0,E7,IF(E8&gt;0,E8,IF(E9&gt;0,E9)))</f>
        <v>0</v>
      </c>
      <c r="F6" s="387">
        <f>IF(F7&gt;0,F7,IF(F8&gt;0,F8,IF(F9&gt;0,F9)))</f>
        <v>1749435.8231738585</v>
      </c>
    </row>
    <row r="7" spans="1:6">
      <c r="B7" s="388" t="s">
        <v>728</v>
      </c>
      <c r="C7" s="401">
        <v>0</v>
      </c>
      <c r="D7" s="401">
        <v>139954.86585390868</v>
      </c>
      <c r="E7" s="401">
        <v>0</v>
      </c>
      <c r="F7" s="401">
        <v>1749435.8231738585</v>
      </c>
    </row>
    <row r="8" spans="1:6">
      <c r="B8" s="388" t="s">
        <v>729</v>
      </c>
      <c r="C8" s="401">
        <v>0</v>
      </c>
      <c r="D8" s="401">
        <v>0</v>
      </c>
      <c r="E8" s="401">
        <v>0</v>
      </c>
      <c r="F8" s="401">
        <v>0</v>
      </c>
    </row>
    <row r="9" spans="1:6">
      <c r="B9" s="388" t="s">
        <v>736</v>
      </c>
      <c r="C9" s="401">
        <v>0</v>
      </c>
      <c r="D9" s="401">
        <v>0</v>
      </c>
      <c r="E9" s="401">
        <v>0</v>
      </c>
      <c r="F9" s="401">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28" sqref="K28"/>
    </sheetView>
  </sheetViews>
  <sheetFormatPr defaultRowHeight="15"/>
  <cols>
    <col min="1" max="1" width="8.85546875" style="120"/>
    <col min="2" max="2" width="82.5703125" style="127" customWidth="1"/>
    <col min="3" max="7" width="17.5703125" style="120" customWidth="1"/>
  </cols>
  <sheetData>
    <row r="1" spans="1:7">
      <c r="A1" s="120" t="s">
        <v>30</v>
      </c>
      <c r="B1" s="6" t="str">
        <f>'Info '!C2</f>
        <v>JSC Basisbank</v>
      </c>
    </row>
    <row r="2" spans="1:7">
      <c r="A2" s="120" t="s">
        <v>31</v>
      </c>
      <c r="B2" s="234">
        <f>'1. key ratios '!B2</f>
        <v>45930</v>
      </c>
    </row>
    <row r="4" spans="1:7" ht="15.75" thickBot="1">
      <c r="A4" s="120" t="s">
        <v>376</v>
      </c>
      <c r="B4" s="240" t="s">
        <v>337</v>
      </c>
    </row>
    <row r="5" spans="1:7">
      <c r="A5" s="241"/>
      <c r="B5" s="242"/>
      <c r="C5" s="782" t="s">
        <v>338</v>
      </c>
      <c r="D5" s="782"/>
      <c r="E5" s="782"/>
      <c r="F5" s="782"/>
      <c r="G5" s="783" t="s">
        <v>339</v>
      </c>
    </row>
    <row r="6" spans="1:7">
      <c r="A6" s="243"/>
      <c r="B6" s="244"/>
      <c r="C6" s="245" t="s">
        <v>340</v>
      </c>
      <c r="D6" s="245" t="s">
        <v>341</v>
      </c>
      <c r="E6" s="245" t="s">
        <v>342</v>
      </c>
      <c r="F6" s="245" t="s">
        <v>343</v>
      </c>
      <c r="G6" s="784"/>
    </row>
    <row r="7" spans="1:7">
      <c r="A7" s="246"/>
      <c r="B7" s="247" t="s">
        <v>344</v>
      </c>
      <c r="C7" s="248"/>
      <c r="D7" s="248"/>
      <c r="E7" s="248"/>
      <c r="F7" s="248"/>
      <c r="G7" s="249"/>
    </row>
    <row r="8" spans="1:7">
      <c r="A8" s="250">
        <v>1</v>
      </c>
      <c r="B8" s="251" t="s">
        <v>345</v>
      </c>
      <c r="C8" s="520">
        <f>SUM(C9:C10)</f>
        <v>0</v>
      </c>
      <c r="D8" s="520">
        <f>SUM(D9:D10)</f>
        <v>0</v>
      </c>
      <c r="E8" s="520">
        <f>SUM(E9:E10)</f>
        <v>0</v>
      </c>
      <c r="F8" s="520">
        <f>SUM(F9:F10)</f>
        <v>1446115150.05</v>
      </c>
      <c r="G8" s="252">
        <f>SUM(G9:G10)</f>
        <v>1446115150</v>
      </c>
    </row>
    <row r="9" spans="1:7">
      <c r="A9" s="250">
        <v>2</v>
      </c>
      <c r="B9" s="253" t="s">
        <v>346</v>
      </c>
      <c r="C9" s="520">
        <v>0</v>
      </c>
      <c r="D9" s="520">
        <v>0</v>
      </c>
      <c r="E9" s="520">
        <v>0</v>
      </c>
      <c r="F9" s="520">
        <v>764005183</v>
      </c>
      <c r="G9" s="252">
        <v>764005183</v>
      </c>
    </row>
    <row r="10" spans="1:7">
      <c r="A10" s="250">
        <v>3</v>
      </c>
      <c r="B10" s="253" t="s">
        <v>347</v>
      </c>
      <c r="C10" s="521"/>
      <c r="D10" s="521"/>
      <c r="E10" s="521"/>
      <c r="F10" s="520">
        <v>682109967.04999995</v>
      </c>
      <c r="G10" s="252">
        <v>682109967</v>
      </c>
    </row>
    <row r="11" spans="1:7" ht="14.45" customHeight="1">
      <c r="A11" s="250">
        <v>4</v>
      </c>
      <c r="B11" s="251" t="s">
        <v>348</v>
      </c>
      <c r="C11" s="520">
        <f t="shared" ref="C11:F11" si="0">SUM(C12:C13)</f>
        <v>452908533.94</v>
      </c>
      <c r="D11" s="520">
        <f t="shared" si="0"/>
        <v>518375352.91000003</v>
      </c>
      <c r="E11" s="520">
        <f t="shared" si="0"/>
        <v>332382205.95999998</v>
      </c>
      <c r="F11" s="520">
        <f t="shared" si="0"/>
        <v>0</v>
      </c>
      <c r="G11" s="252">
        <f>SUM(G12:G13)</f>
        <v>1014252355.8499999</v>
      </c>
    </row>
    <row r="12" spans="1:7">
      <c r="A12" s="250">
        <v>5</v>
      </c>
      <c r="B12" s="253" t="s">
        <v>349</v>
      </c>
      <c r="C12" s="520">
        <v>204169896.97</v>
      </c>
      <c r="D12" s="522">
        <v>375906272.29000002</v>
      </c>
      <c r="E12" s="520">
        <v>225300073.59999999</v>
      </c>
      <c r="F12" s="520"/>
      <c r="G12" s="252">
        <v>765107430.8499999</v>
      </c>
    </row>
    <row r="13" spans="1:7">
      <c r="A13" s="250">
        <v>6</v>
      </c>
      <c r="B13" s="253" t="s">
        <v>350</v>
      </c>
      <c r="C13" s="520">
        <v>248738636.97</v>
      </c>
      <c r="D13" s="522">
        <v>142469080.62</v>
      </c>
      <c r="E13" s="520">
        <v>107082132.36</v>
      </c>
      <c r="F13" s="520"/>
      <c r="G13" s="252">
        <v>249144925</v>
      </c>
    </row>
    <row r="14" spans="1:7">
      <c r="A14" s="250">
        <v>7</v>
      </c>
      <c r="B14" s="251" t="s">
        <v>351</v>
      </c>
      <c r="C14" s="520">
        <f t="shared" ref="C14:F14" si="1">SUM(C15:C16)</f>
        <v>551120737.62</v>
      </c>
      <c r="D14" s="520">
        <f t="shared" si="1"/>
        <v>566817088.50999999</v>
      </c>
      <c r="E14" s="520">
        <f t="shared" si="1"/>
        <v>462667338.25</v>
      </c>
      <c r="F14" s="520">
        <f t="shared" si="1"/>
        <v>0</v>
      </c>
      <c r="G14" s="252">
        <f>SUM(G15:G16)</f>
        <v>714561797.5</v>
      </c>
    </row>
    <row r="15" spans="1:7" ht="39">
      <c r="A15" s="250">
        <v>8</v>
      </c>
      <c r="B15" s="253" t="s">
        <v>352</v>
      </c>
      <c r="C15" s="520">
        <v>520198510.88999999</v>
      </c>
      <c r="D15" s="522">
        <v>446257746.24000001</v>
      </c>
      <c r="E15" s="520">
        <v>391401706.87</v>
      </c>
      <c r="F15" s="520"/>
      <c r="G15" s="252">
        <v>678928982</v>
      </c>
    </row>
    <row r="16" spans="1:7" ht="26.25">
      <c r="A16" s="250">
        <v>9</v>
      </c>
      <c r="B16" s="253" t="s">
        <v>353</v>
      </c>
      <c r="C16" s="520">
        <v>30922226.73</v>
      </c>
      <c r="D16" s="522">
        <v>120559342.27</v>
      </c>
      <c r="E16" s="520">
        <v>71265631.379999995</v>
      </c>
      <c r="F16" s="520"/>
      <c r="G16" s="252">
        <v>35632815.5</v>
      </c>
    </row>
    <row r="17" spans="1:7">
      <c r="A17" s="250">
        <v>10</v>
      </c>
      <c r="B17" s="251" t="s">
        <v>354</v>
      </c>
      <c r="C17" s="520">
        <v>0</v>
      </c>
      <c r="D17" s="522"/>
      <c r="E17" s="520"/>
      <c r="F17" s="520"/>
      <c r="G17" s="252">
        <v>0</v>
      </c>
    </row>
    <row r="18" spans="1:7">
      <c r="A18" s="250">
        <v>11</v>
      </c>
      <c r="B18" s="251" t="s">
        <v>355</v>
      </c>
      <c r="C18" s="520">
        <f>SUM(C19:C20)</f>
        <v>51876562.43</v>
      </c>
      <c r="D18" s="522">
        <f t="shared" ref="D18:G18" si="2">SUM(D19:D20)</f>
        <v>33910860.689999998</v>
      </c>
      <c r="E18" s="520">
        <f t="shared" si="2"/>
        <v>16177248.57</v>
      </c>
      <c r="F18" s="520">
        <f t="shared" si="2"/>
        <v>8563984.9300000053</v>
      </c>
      <c r="G18" s="252">
        <f t="shared" si="2"/>
        <v>0</v>
      </c>
    </row>
    <row r="19" spans="1:7">
      <c r="A19" s="250">
        <v>12</v>
      </c>
      <c r="B19" s="253" t="s">
        <v>356</v>
      </c>
      <c r="C19" s="521"/>
      <c r="D19" s="522">
        <v>477500</v>
      </c>
      <c r="E19" s="520">
        <v>0</v>
      </c>
      <c r="F19" s="520">
        <v>0</v>
      </c>
      <c r="G19" s="252">
        <v>0</v>
      </c>
    </row>
    <row r="20" spans="1:7">
      <c r="A20" s="250">
        <v>13</v>
      </c>
      <c r="B20" s="253" t="s">
        <v>357</v>
      </c>
      <c r="C20" s="520">
        <v>51876562.43</v>
      </c>
      <c r="D20" s="520">
        <v>33433360.690000001</v>
      </c>
      <c r="E20" s="520">
        <v>16177248.57</v>
      </c>
      <c r="F20" s="520">
        <v>8563984.9300000053</v>
      </c>
      <c r="G20" s="252">
        <v>0</v>
      </c>
    </row>
    <row r="21" spans="1:7">
      <c r="A21" s="254">
        <v>14</v>
      </c>
      <c r="B21" s="255" t="s">
        <v>358</v>
      </c>
      <c r="C21" s="521"/>
      <c r="D21" s="521"/>
      <c r="E21" s="521"/>
      <c r="F21" s="521"/>
      <c r="G21" s="256">
        <f>SUM(G8,G11,G14,G17,G18)</f>
        <v>3174929303.3499999</v>
      </c>
    </row>
    <row r="22" spans="1:7">
      <c r="A22" s="257"/>
      <c r="B22" s="258" t="s">
        <v>359</v>
      </c>
      <c r="C22" s="259"/>
      <c r="D22" s="260"/>
      <c r="E22" s="259"/>
      <c r="F22" s="259"/>
      <c r="G22" s="261"/>
    </row>
    <row r="23" spans="1:7">
      <c r="A23" s="250">
        <v>15</v>
      </c>
      <c r="B23" s="251" t="s">
        <v>360</v>
      </c>
      <c r="C23" s="523">
        <v>772121959.04999995</v>
      </c>
      <c r="D23" s="524">
        <v>97605641.580000103</v>
      </c>
      <c r="E23" s="523">
        <v>3187500</v>
      </c>
      <c r="F23" s="523">
        <v>354288798.37</v>
      </c>
      <c r="G23" s="252">
        <v>42506046.800000004</v>
      </c>
    </row>
    <row r="24" spans="1:7">
      <c r="A24" s="250">
        <v>16</v>
      </c>
      <c r="B24" s="251" t="s">
        <v>361</v>
      </c>
      <c r="C24" s="520">
        <f>SUM(C25:C27,C29,C31)</f>
        <v>189947885.63</v>
      </c>
      <c r="D24" s="522">
        <f t="shared" ref="D24:G24" si="3">SUM(D25:D27,D29,D31)</f>
        <v>554471866.61000001</v>
      </c>
      <c r="E24" s="520">
        <f t="shared" si="3"/>
        <v>368723451.17000002</v>
      </c>
      <c r="F24" s="520">
        <f t="shared" si="3"/>
        <v>1728971067.7699997</v>
      </c>
      <c r="G24" s="252">
        <f t="shared" si="3"/>
        <v>1876586934.5899999</v>
      </c>
    </row>
    <row r="25" spans="1:7">
      <c r="A25" s="250">
        <v>17</v>
      </c>
      <c r="B25" s="253" t="s">
        <v>362</v>
      </c>
      <c r="C25" s="520">
        <v>0</v>
      </c>
      <c r="D25" s="522">
        <v>59293422</v>
      </c>
      <c r="E25" s="520">
        <v>0</v>
      </c>
      <c r="F25" s="520">
        <v>0</v>
      </c>
      <c r="G25" s="252">
        <v>5929342.2000000002</v>
      </c>
    </row>
    <row r="26" spans="1:7" ht="26.25">
      <c r="A26" s="250">
        <v>18</v>
      </c>
      <c r="B26" s="253" t="s">
        <v>363</v>
      </c>
      <c r="C26" s="520">
        <v>7130343.8499999996</v>
      </c>
      <c r="D26" s="522">
        <v>136435669.62</v>
      </c>
      <c r="E26" s="520">
        <v>16554027.49</v>
      </c>
      <c r="F26" s="520">
        <v>2309737.04</v>
      </c>
      <c r="G26" s="252">
        <v>32728380.850000001</v>
      </c>
    </row>
    <row r="27" spans="1:7">
      <c r="A27" s="250">
        <v>19</v>
      </c>
      <c r="B27" s="253" t="s">
        <v>364</v>
      </c>
      <c r="C27" s="520">
        <v>148393763.59999999</v>
      </c>
      <c r="D27" s="522">
        <v>320160406.04000002</v>
      </c>
      <c r="E27" s="520">
        <v>323178734.31</v>
      </c>
      <c r="F27" s="520">
        <v>1371988611.8599999</v>
      </c>
      <c r="G27" s="252">
        <v>1562357547.29</v>
      </c>
    </row>
    <row r="28" spans="1:7">
      <c r="A28" s="250">
        <v>20</v>
      </c>
      <c r="B28" s="262" t="s">
        <v>365</v>
      </c>
      <c r="C28" s="520">
        <v>0</v>
      </c>
      <c r="D28" s="522">
        <v>0</v>
      </c>
      <c r="E28" s="520">
        <v>0</v>
      </c>
      <c r="F28" s="520">
        <v>0</v>
      </c>
      <c r="G28" s="252">
        <v>0</v>
      </c>
    </row>
    <row r="29" spans="1:7">
      <c r="A29" s="250">
        <v>21</v>
      </c>
      <c r="B29" s="253" t="s">
        <v>366</v>
      </c>
      <c r="C29" s="520">
        <v>34423778.18</v>
      </c>
      <c r="D29" s="522">
        <v>30374333.41</v>
      </c>
      <c r="E29" s="520">
        <v>27741150.780000001</v>
      </c>
      <c r="F29" s="520">
        <v>333616757</v>
      </c>
      <c r="G29" s="252">
        <v>249635158.65000001</v>
      </c>
    </row>
    <row r="30" spans="1:7">
      <c r="A30" s="250">
        <v>22</v>
      </c>
      <c r="B30" s="262" t="s">
        <v>365</v>
      </c>
      <c r="C30" s="520">
        <v>34423778.18</v>
      </c>
      <c r="D30" s="522">
        <v>30374333.41</v>
      </c>
      <c r="E30" s="520">
        <v>27741150.780000001</v>
      </c>
      <c r="F30" s="520">
        <v>333616757</v>
      </c>
      <c r="G30" s="252">
        <v>249635158.65000001</v>
      </c>
    </row>
    <row r="31" spans="1:7">
      <c r="A31" s="250">
        <v>23</v>
      </c>
      <c r="B31" s="253" t="s">
        <v>367</v>
      </c>
      <c r="C31" s="520">
        <v>0</v>
      </c>
      <c r="D31" s="522">
        <v>8208035.54</v>
      </c>
      <c r="E31" s="520">
        <v>1249538.5900000001</v>
      </c>
      <c r="F31" s="520">
        <v>21055961.869999997</v>
      </c>
      <c r="G31" s="252">
        <v>25936505.599999998</v>
      </c>
    </row>
    <row r="32" spans="1:7">
      <c r="A32" s="250">
        <v>24</v>
      </c>
      <c r="B32" s="251" t="s">
        <v>368</v>
      </c>
      <c r="C32" s="520">
        <v>0</v>
      </c>
      <c r="D32" s="522">
        <v>0</v>
      </c>
      <c r="E32" s="520">
        <v>0</v>
      </c>
      <c r="F32" s="520">
        <v>0</v>
      </c>
      <c r="G32" s="252">
        <v>0</v>
      </c>
    </row>
    <row r="33" spans="1:7">
      <c r="A33" s="250">
        <v>25</v>
      </c>
      <c r="B33" s="251" t="s">
        <v>369</v>
      </c>
      <c r="C33" s="520">
        <f>SUM(C34:C35)</f>
        <v>15668085.51</v>
      </c>
      <c r="D33" s="520">
        <f>SUM(D34:D35)</f>
        <v>32243909.050000001</v>
      </c>
      <c r="E33" s="520">
        <f>SUM(E34:E35)</f>
        <v>16115164.24</v>
      </c>
      <c r="F33" s="520">
        <f>SUM(F34:F35)</f>
        <v>395939224.48999995</v>
      </c>
      <c r="G33" s="252">
        <f>SUM(G34:G35)</f>
        <v>424615496.4599998</v>
      </c>
    </row>
    <row r="34" spans="1:7">
      <c r="A34" s="250">
        <v>26</v>
      </c>
      <c r="B34" s="253" t="s">
        <v>370</v>
      </c>
      <c r="C34" s="521"/>
      <c r="D34" s="522">
        <v>0</v>
      </c>
      <c r="E34" s="520">
        <v>0</v>
      </c>
      <c r="F34" s="520">
        <v>0.13999999999941792</v>
      </c>
      <c r="G34" s="252">
        <v>0</v>
      </c>
    </row>
    <row r="35" spans="1:7">
      <c r="A35" s="250">
        <v>27</v>
      </c>
      <c r="B35" s="253" t="s">
        <v>371</v>
      </c>
      <c r="C35" s="520">
        <v>15668085.51</v>
      </c>
      <c r="D35" s="522">
        <v>32243909.050000001</v>
      </c>
      <c r="E35" s="520">
        <v>16115164.24</v>
      </c>
      <c r="F35" s="520">
        <v>395939224.34999996</v>
      </c>
      <c r="G35" s="252">
        <v>424615496.4599998</v>
      </c>
    </row>
    <row r="36" spans="1:7">
      <c r="A36" s="250">
        <v>28</v>
      </c>
      <c r="B36" s="251" t="s">
        <v>372</v>
      </c>
      <c r="C36" s="520">
        <v>308844142.83999997</v>
      </c>
      <c r="D36" s="522">
        <v>142121839.31999999</v>
      </c>
      <c r="E36" s="520">
        <v>59060429.890000001</v>
      </c>
      <c r="F36" s="520">
        <v>126514950.95</v>
      </c>
      <c r="G36" s="252">
        <v>54455553.400000006</v>
      </c>
    </row>
    <row r="37" spans="1:7">
      <c r="A37" s="254">
        <v>29</v>
      </c>
      <c r="B37" s="255" t="s">
        <v>373</v>
      </c>
      <c r="C37" s="521"/>
      <c r="D37" s="521"/>
      <c r="E37" s="521"/>
      <c r="F37" s="521"/>
      <c r="G37" s="256">
        <v>2398164031.2499995</v>
      </c>
    </row>
    <row r="38" spans="1:7">
      <c r="A38" s="246"/>
      <c r="B38" s="263"/>
      <c r="C38" s="264"/>
      <c r="D38" s="264"/>
      <c r="E38" s="264"/>
      <c r="F38" s="264"/>
      <c r="G38" s="265"/>
    </row>
    <row r="39" spans="1:7" ht="15.75" thickBot="1">
      <c r="A39" s="266">
        <v>30</v>
      </c>
      <c r="B39" s="267" t="s">
        <v>374</v>
      </c>
      <c r="C39" s="525"/>
      <c r="D39" s="526"/>
      <c r="E39" s="526"/>
      <c r="F39" s="527"/>
      <c r="G39" s="528">
        <f>IFERROR(G21/G37,0)</f>
        <v>1.323899975972505</v>
      </c>
    </row>
    <row r="42" spans="1:7" ht="39">
      <c r="B42" s="127"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G31" sqref="G31"/>
    </sheetView>
  </sheetViews>
  <sheetFormatPr defaultColWidth="9.140625" defaultRowHeight="12.75"/>
  <cols>
    <col min="1" max="1" width="11.85546875" style="275" bestFit="1" customWidth="1"/>
    <col min="2" max="2" width="105.140625" style="275" bestFit="1" customWidth="1"/>
    <col min="3" max="4" width="15.85546875" style="275" bestFit="1" customWidth="1"/>
    <col min="5" max="5" width="17.7109375" style="275" bestFit="1" customWidth="1"/>
    <col min="6" max="6" width="17.42578125" style="275" bestFit="1" customWidth="1"/>
    <col min="7" max="7" width="19.85546875" style="275" bestFit="1" customWidth="1"/>
    <col min="8" max="8" width="17.85546875" style="275" bestFit="1" customWidth="1"/>
    <col min="9" max="16384" width="9.140625" style="275"/>
  </cols>
  <sheetData>
    <row r="1" spans="1:8" ht="13.5">
      <c r="A1" s="273" t="s">
        <v>30</v>
      </c>
      <c r="B1" s="281" t="str">
        <f>'Info '!C2</f>
        <v>JSC Basisbank</v>
      </c>
    </row>
    <row r="2" spans="1:8">
      <c r="A2" s="273" t="s">
        <v>31</v>
      </c>
      <c r="B2" s="280">
        <f>'1. key ratios '!B2</f>
        <v>45930</v>
      </c>
    </row>
    <row r="3" spans="1:8">
      <c r="A3" s="274" t="s">
        <v>380</v>
      </c>
    </row>
    <row r="4" spans="1:8" ht="13.5" thickBot="1"/>
    <row r="5" spans="1:8" ht="12" customHeight="1">
      <c r="A5" s="785" t="s">
        <v>381</v>
      </c>
      <c r="B5" s="786"/>
      <c r="C5" s="791" t="s">
        <v>382</v>
      </c>
      <c r="D5" s="792"/>
      <c r="E5" s="792"/>
      <c r="F5" s="792"/>
      <c r="G5" s="792"/>
      <c r="H5" s="793"/>
    </row>
    <row r="6" spans="1:8">
      <c r="A6" s="787"/>
      <c r="B6" s="788"/>
      <c r="C6" s="794"/>
      <c r="D6" s="795"/>
      <c r="E6" s="795"/>
      <c r="F6" s="795"/>
      <c r="G6" s="795"/>
      <c r="H6" s="796"/>
    </row>
    <row r="7" spans="1:8">
      <c r="A7" s="789"/>
      <c r="B7" s="790"/>
      <c r="C7" s="643" t="s">
        <v>383</v>
      </c>
      <c r="D7" s="643" t="s">
        <v>384</v>
      </c>
      <c r="E7" s="643" t="s">
        <v>385</v>
      </c>
      <c r="F7" s="643" t="s">
        <v>386</v>
      </c>
      <c r="G7" s="643" t="s">
        <v>387</v>
      </c>
      <c r="H7" s="644" t="s">
        <v>64</v>
      </c>
    </row>
    <row r="8" spans="1:8">
      <c r="A8" s="645">
        <v>1</v>
      </c>
      <c r="B8" s="646" t="s">
        <v>51</v>
      </c>
      <c r="C8" s="529">
        <v>316424455.50419998</v>
      </c>
      <c r="D8" s="529">
        <v>4987493.6013000002</v>
      </c>
      <c r="E8" s="529">
        <v>305196006.48559999</v>
      </c>
      <c r="F8" s="529">
        <v>51628701.416699998</v>
      </c>
      <c r="G8" s="529">
        <v>0</v>
      </c>
      <c r="H8" s="647">
        <f t="shared" ref="H8:H20" si="0">SUM(C8:G8)</f>
        <v>678236657.00779998</v>
      </c>
    </row>
    <row r="9" spans="1:8">
      <c r="A9" s="645">
        <v>2</v>
      </c>
      <c r="B9" s="646" t="s">
        <v>52</v>
      </c>
      <c r="C9" s="529">
        <v>0</v>
      </c>
      <c r="D9" s="529">
        <v>0</v>
      </c>
      <c r="E9" s="529">
        <v>0</v>
      </c>
      <c r="F9" s="529">
        <v>0</v>
      </c>
      <c r="G9" s="529">
        <v>0</v>
      </c>
      <c r="H9" s="647">
        <f t="shared" si="0"/>
        <v>0</v>
      </c>
    </row>
    <row r="10" spans="1:8">
      <c r="A10" s="645">
        <v>3</v>
      </c>
      <c r="B10" s="646" t="s">
        <v>152</v>
      </c>
      <c r="C10" s="529">
        <v>0</v>
      </c>
      <c r="D10" s="529">
        <v>0</v>
      </c>
      <c r="E10" s="529">
        <v>55927.474199999997</v>
      </c>
      <c r="F10" s="529">
        <v>984273.05929999996</v>
      </c>
      <c r="G10" s="529">
        <v>1E-4</v>
      </c>
      <c r="H10" s="647">
        <f t="shared" si="0"/>
        <v>1040200.5335999998</v>
      </c>
    </row>
    <row r="11" spans="1:8">
      <c r="A11" s="645">
        <v>4</v>
      </c>
      <c r="B11" s="646" t="s">
        <v>53</v>
      </c>
      <c r="C11" s="529">
        <v>0</v>
      </c>
      <c r="D11" s="529">
        <v>0</v>
      </c>
      <c r="E11" s="529">
        <v>0</v>
      </c>
      <c r="F11" s="529">
        <v>0</v>
      </c>
      <c r="G11" s="529">
        <v>0</v>
      </c>
      <c r="H11" s="647">
        <f t="shared" si="0"/>
        <v>0</v>
      </c>
    </row>
    <row r="12" spans="1:8">
      <c r="A12" s="645">
        <v>5</v>
      </c>
      <c r="B12" s="646" t="s">
        <v>54</v>
      </c>
      <c r="C12" s="529">
        <v>0</v>
      </c>
      <c r="D12" s="529">
        <v>0</v>
      </c>
      <c r="E12" s="529">
        <v>0</v>
      </c>
      <c r="F12" s="529">
        <v>0</v>
      </c>
      <c r="G12" s="529">
        <v>0</v>
      </c>
      <c r="H12" s="647">
        <f t="shared" si="0"/>
        <v>0</v>
      </c>
    </row>
    <row r="13" spans="1:8">
      <c r="A13" s="645">
        <v>6</v>
      </c>
      <c r="B13" s="646" t="s">
        <v>55</v>
      </c>
      <c r="C13" s="529">
        <v>249568885.19279999</v>
      </c>
      <c r="D13" s="529">
        <v>124459649.3194</v>
      </c>
      <c r="E13" s="529">
        <v>10514139.6173</v>
      </c>
      <c r="F13" s="529">
        <v>0</v>
      </c>
      <c r="G13" s="529">
        <v>8.9999999999999998E-4</v>
      </c>
      <c r="H13" s="647">
        <f t="shared" si="0"/>
        <v>384542674.13039994</v>
      </c>
    </row>
    <row r="14" spans="1:8">
      <c r="A14" s="645">
        <v>7</v>
      </c>
      <c r="B14" s="646" t="s">
        <v>56</v>
      </c>
      <c r="C14" s="529">
        <v>3005008.5353999999</v>
      </c>
      <c r="D14" s="529">
        <v>506649708.3973</v>
      </c>
      <c r="E14" s="529">
        <v>470975480.2773</v>
      </c>
      <c r="F14" s="529">
        <v>860508786.03789997</v>
      </c>
      <c r="G14" s="529">
        <v>8.0399999999999999E-2</v>
      </c>
      <c r="H14" s="647">
        <f t="shared" si="0"/>
        <v>1841138983.3283</v>
      </c>
    </row>
    <row r="15" spans="1:8">
      <c r="A15" s="645">
        <v>8</v>
      </c>
      <c r="B15" s="648" t="s">
        <v>57</v>
      </c>
      <c r="C15" s="529">
        <v>5465914.6897</v>
      </c>
      <c r="D15" s="529">
        <v>44167217.283299997</v>
      </c>
      <c r="E15" s="529">
        <v>172721749.39050001</v>
      </c>
      <c r="F15" s="529">
        <v>137613469.6489</v>
      </c>
      <c r="G15" s="529">
        <v>1767.8343</v>
      </c>
      <c r="H15" s="647">
        <f t="shared" si="0"/>
        <v>359970118.84670001</v>
      </c>
    </row>
    <row r="16" spans="1:8">
      <c r="A16" s="645">
        <v>9</v>
      </c>
      <c r="B16" s="646" t="s">
        <v>58</v>
      </c>
      <c r="C16" s="529">
        <v>138639.71830000001</v>
      </c>
      <c r="D16" s="529">
        <v>22316352.795899998</v>
      </c>
      <c r="E16" s="529">
        <v>119527965.0124</v>
      </c>
      <c r="F16" s="529">
        <v>350959067.28109998</v>
      </c>
      <c r="G16" s="529">
        <v>8.2199999999999995E-2</v>
      </c>
      <c r="H16" s="647">
        <f t="shared" si="0"/>
        <v>492942024.88989997</v>
      </c>
    </row>
    <row r="17" spans="1:8">
      <c r="A17" s="645">
        <v>10</v>
      </c>
      <c r="B17" s="649" t="s">
        <v>395</v>
      </c>
      <c r="C17" s="529">
        <v>7383901.2528999997</v>
      </c>
      <c r="D17" s="529">
        <v>5962932.0290000001</v>
      </c>
      <c r="E17" s="529">
        <v>10014295.1405</v>
      </c>
      <c r="F17" s="529">
        <v>23784859.520399999</v>
      </c>
      <c r="G17" s="529">
        <v>1765.7311</v>
      </c>
      <c r="H17" s="647">
        <f t="shared" si="0"/>
        <v>47147753.673900001</v>
      </c>
    </row>
    <row r="18" spans="1:8">
      <c r="A18" s="645">
        <v>11</v>
      </c>
      <c r="B18" s="646" t="s">
        <v>60</v>
      </c>
      <c r="C18" s="529">
        <v>0</v>
      </c>
      <c r="D18" s="529">
        <v>0</v>
      </c>
      <c r="E18" s="529">
        <v>0</v>
      </c>
      <c r="F18" s="529">
        <v>0</v>
      </c>
      <c r="G18" s="529">
        <v>985555.46</v>
      </c>
      <c r="H18" s="647">
        <f t="shared" si="0"/>
        <v>985555.46</v>
      </c>
    </row>
    <row r="19" spans="1:8">
      <c r="A19" s="645">
        <v>12</v>
      </c>
      <c r="B19" s="646" t="s">
        <v>61</v>
      </c>
      <c r="C19" s="529">
        <v>5.0000000000000001E-4</v>
      </c>
      <c r="D19" s="529">
        <v>6935330.7626999998</v>
      </c>
      <c r="E19" s="529">
        <v>0</v>
      </c>
      <c r="F19" s="529">
        <v>0</v>
      </c>
      <c r="G19" s="529">
        <v>1.1000000000000001E-3</v>
      </c>
      <c r="H19" s="647">
        <f t="shared" si="0"/>
        <v>6935330.7642999999</v>
      </c>
    </row>
    <row r="20" spans="1:8">
      <c r="A20" s="650">
        <v>13</v>
      </c>
      <c r="B20" s="648" t="s">
        <v>144</v>
      </c>
      <c r="C20" s="529">
        <v>0</v>
      </c>
      <c r="D20" s="529">
        <v>0</v>
      </c>
      <c r="E20" s="529">
        <v>0</v>
      </c>
      <c r="F20" s="529">
        <v>0</v>
      </c>
      <c r="G20" s="529">
        <v>0</v>
      </c>
      <c r="H20" s="647">
        <f t="shared" si="0"/>
        <v>0</v>
      </c>
    </row>
    <row r="21" spans="1:8">
      <c r="A21" s="645">
        <v>14</v>
      </c>
      <c r="B21" s="646" t="s">
        <v>63</v>
      </c>
      <c r="C21" s="529">
        <v>1330.3960999999999</v>
      </c>
      <c r="D21" s="529">
        <v>168274796.5813697</v>
      </c>
      <c r="E21" s="529">
        <v>68211199.273300007</v>
      </c>
      <c r="F21" s="529">
        <v>165858490.65529999</v>
      </c>
      <c r="G21" s="529">
        <v>273890686.59420002</v>
      </c>
      <c r="H21" s="647">
        <f>SUM(C21:G21)</f>
        <v>676236503.50026977</v>
      </c>
    </row>
    <row r="22" spans="1:8" ht="13.5" thickBot="1">
      <c r="A22" s="651">
        <v>15</v>
      </c>
      <c r="B22" s="652" t="s">
        <v>64</v>
      </c>
      <c r="C22" s="535">
        <f>SUM(C18:C21)+SUM(C8:C16)</f>
        <v>574604234.03700006</v>
      </c>
      <c r="D22" s="535">
        <f t="shared" ref="D22:H22" si="1">SUM(D18:D21)+SUM(D8:D16)</f>
        <v>877790548.74126971</v>
      </c>
      <c r="E22" s="535">
        <f t="shared" si="1"/>
        <v>1147202467.5305998</v>
      </c>
      <c r="F22" s="535">
        <f t="shared" si="1"/>
        <v>1567552788.0991998</v>
      </c>
      <c r="G22" s="535">
        <f t="shared" si="1"/>
        <v>274878010.05320001</v>
      </c>
      <c r="H22" s="537">
        <f t="shared" si="1"/>
        <v>4442028048.4612694</v>
      </c>
    </row>
    <row r="26" spans="1:8" ht="25.5">
      <c r="B26" s="277"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32" sqref="D32"/>
    </sheetView>
  </sheetViews>
  <sheetFormatPr defaultColWidth="9.140625" defaultRowHeight="12.75"/>
  <cols>
    <col min="1" max="1" width="11.85546875" style="282" bestFit="1" customWidth="1"/>
    <col min="2" max="2" width="86.85546875" style="275" customWidth="1"/>
    <col min="3" max="4" width="31.5703125" style="275" customWidth="1"/>
    <col min="5" max="5" width="15.140625" style="275" bestFit="1" customWidth="1"/>
    <col min="6" max="6" width="11.85546875" style="275" bestFit="1" customWidth="1"/>
    <col min="7" max="7" width="21.5703125" style="275" bestFit="1" customWidth="1"/>
    <col min="8" max="8" width="41.42578125" style="275" customWidth="1"/>
    <col min="9" max="16384" width="9.140625" style="275"/>
  </cols>
  <sheetData>
    <row r="1" spans="1:8" ht="13.5">
      <c r="A1" s="273" t="s">
        <v>30</v>
      </c>
      <c r="B1" s="281" t="str">
        <f>'Info '!C2</f>
        <v>JSC Basisbank</v>
      </c>
      <c r="C1" s="286"/>
      <c r="D1" s="286"/>
      <c r="E1" s="286"/>
      <c r="F1" s="286"/>
      <c r="G1" s="286"/>
      <c r="H1" s="286"/>
    </row>
    <row r="2" spans="1:8">
      <c r="A2" s="273" t="s">
        <v>31</v>
      </c>
      <c r="B2" s="280">
        <f>'1. key ratios '!B2</f>
        <v>45930</v>
      </c>
      <c r="C2" s="286"/>
      <c r="D2" s="286"/>
      <c r="E2" s="286"/>
      <c r="F2" s="286"/>
      <c r="G2" s="286"/>
      <c r="H2" s="286"/>
    </row>
    <row r="3" spans="1:8" ht="13.5" thickBot="1">
      <c r="A3" s="274" t="s">
        <v>388</v>
      </c>
      <c r="B3" s="286"/>
      <c r="C3" s="286"/>
      <c r="D3" s="286"/>
      <c r="E3" s="286"/>
      <c r="F3" s="286"/>
      <c r="G3" s="286"/>
      <c r="H3" s="286"/>
    </row>
    <row r="4" spans="1:8">
      <c r="A4" s="662"/>
      <c r="B4" s="663"/>
      <c r="C4" s="664" t="s">
        <v>0</v>
      </c>
      <c r="D4" s="664" t="s">
        <v>1</v>
      </c>
      <c r="E4" s="664" t="s">
        <v>2</v>
      </c>
      <c r="F4" s="664" t="s">
        <v>3</v>
      </c>
      <c r="G4" s="664" t="s">
        <v>4</v>
      </c>
      <c r="H4" s="665" t="s">
        <v>5</v>
      </c>
    </row>
    <row r="5" spans="1:8" ht="33.950000000000003" customHeight="1">
      <c r="A5" s="799" t="s">
        <v>389</v>
      </c>
      <c r="B5" s="800"/>
      <c r="C5" s="801" t="s">
        <v>390</v>
      </c>
      <c r="D5" s="801"/>
      <c r="E5" s="801" t="s">
        <v>627</v>
      </c>
      <c r="F5" s="797" t="s">
        <v>391</v>
      </c>
      <c r="G5" s="797" t="s">
        <v>392</v>
      </c>
      <c r="H5" s="316" t="s">
        <v>626</v>
      </c>
    </row>
    <row r="6" spans="1:8" ht="25.5">
      <c r="A6" s="789"/>
      <c r="B6" s="790"/>
      <c r="C6" s="557" t="s">
        <v>393</v>
      </c>
      <c r="D6" s="557" t="s">
        <v>394</v>
      </c>
      <c r="E6" s="801"/>
      <c r="F6" s="798"/>
      <c r="G6" s="798"/>
      <c r="H6" s="316" t="s">
        <v>625</v>
      </c>
    </row>
    <row r="7" spans="1:8">
      <c r="A7" s="654">
        <v>1</v>
      </c>
      <c r="B7" s="646" t="s">
        <v>51</v>
      </c>
      <c r="C7" s="530">
        <v>0</v>
      </c>
      <c r="D7" s="530">
        <v>678206197.38849998</v>
      </c>
      <c r="E7" s="530">
        <v>405658.99070000002</v>
      </c>
      <c r="F7" s="530"/>
      <c r="G7" s="530">
        <v>0</v>
      </c>
      <c r="H7" s="531">
        <f t="shared" ref="H7:H20" si="0">C7+D7-E7-F7</f>
        <v>677800538.39779997</v>
      </c>
    </row>
    <row r="8" spans="1:8">
      <c r="A8" s="654">
        <v>2</v>
      </c>
      <c r="B8" s="646" t="s">
        <v>52</v>
      </c>
      <c r="C8" s="530">
        <v>0</v>
      </c>
      <c r="D8" s="530">
        <v>0</v>
      </c>
      <c r="E8" s="530">
        <v>0</v>
      </c>
      <c r="F8" s="530"/>
      <c r="G8" s="530">
        <v>0</v>
      </c>
      <c r="H8" s="531">
        <f t="shared" si="0"/>
        <v>0</v>
      </c>
    </row>
    <row r="9" spans="1:8">
      <c r="A9" s="654">
        <v>3</v>
      </c>
      <c r="B9" s="646" t="s">
        <v>152</v>
      </c>
      <c r="C9" s="530">
        <v>0</v>
      </c>
      <c r="D9" s="530">
        <v>1041491.9837</v>
      </c>
      <c r="E9" s="530">
        <v>1291.4501</v>
      </c>
      <c r="F9" s="530"/>
      <c r="G9" s="530">
        <v>0</v>
      </c>
      <c r="H9" s="531">
        <f t="shared" si="0"/>
        <v>1040200.5336</v>
      </c>
    </row>
    <row r="10" spans="1:8">
      <c r="A10" s="654">
        <v>4</v>
      </c>
      <c r="B10" s="646" t="s">
        <v>53</v>
      </c>
      <c r="C10" s="530">
        <v>0</v>
      </c>
      <c r="D10" s="530">
        <v>0</v>
      </c>
      <c r="E10" s="530">
        <v>0</v>
      </c>
      <c r="F10" s="530"/>
      <c r="G10" s="530">
        <v>0</v>
      </c>
      <c r="H10" s="531">
        <f t="shared" si="0"/>
        <v>0</v>
      </c>
    </row>
    <row r="11" spans="1:8">
      <c r="A11" s="654">
        <v>5</v>
      </c>
      <c r="B11" s="646" t="s">
        <v>54</v>
      </c>
      <c r="C11" s="530">
        <v>0</v>
      </c>
      <c r="D11" s="530">
        <v>0</v>
      </c>
      <c r="E11" s="530">
        <v>0</v>
      </c>
      <c r="F11" s="530"/>
      <c r="G11" s="530">
        <v>0</v>
      </c>
      <c r="H11" s="531">
        <f t="shared" si="0"/>
        <v>0</v>
      </c>
    </row>
    <row r="12" spans="1:8">
      <c r="A12" s="654">
        <v>6</v>
      </c>
      <c r="B12" s="646" t="s">
        <v>55</v>
      </c>
      <c r="C12" s="530">
        <v>0</v>
      </c>
      <c r="D12" s="530">
        <v>384782571.92359996</v>
      </c>
      <c r="E12" s="530">
        <v>239897.79319999999</v>
      </c>
      <c r="F12" s="530"/>
      <c r="G12" s="530">
        <v>0</v>
      </c>
      <c r="H12" s="531">
        <f t="shared" si="0"/>
        <v>384542674.13039994</v>
      </c>
    </row>
    <row r="13" spans="1:8">
      <c r="A13" s="654">
        <v>7</v>
      </c>
      <c r="B13" s="646" t="s">
        <v>56</v>
      </c>
      <c r="C13" s="530">
        <v>15141435.186899999</v>
      </c>
      <c r="D13" s="530">
        <v>1836648967.8690674</v>
      </c>
      <c r="E13" s="530">
        <v>10651419.727667321</v>
      </c>
      <c r="F13" s="530"/>
      <c r="G13" s="530">
        <v>0</v>
      </c>
      <c r="H13" s="531">
        <f t="shared" si="0"/>
        <v>1841138983.3283</v>
      </c>
    </row>
    <row r="14" spans="1:8">
      <c r="A14" s="654">
        <v>8</v>
      </c>
      <c r="B14" s="648" t="s">
        <v>57</v>
      </c>
      <c r="C14" s="530">
        <v>61785103.556600004</v>
      </c>
      <c r="D14" s="530">
        <v>317579729.42006624</v>
      </c>
      <c r="E14" s="530">
        <v>19394714.12996624</v>
      </c>
      <c r="F14" s="530"/>
      <c r="G14" s="530">
        <v>1886085.9654920499</v>
      </c>
      <c r="H14" s="531">
        <f t="shared" si="0"/>
        <v>359970118.84669995</v>
      </c>
    </row>
    <row r="15" spans="1:8">
      <c r="A15" s="654">
        <v>9</v>
      </c>
      <c r="B15" s="646" t="s">
        <v>58</v>
      </c>
      <c r="C15" s="530">
        <v>10628685.3949</v>
      </c>
      <c r="D15" s="530">
        <v>485307637.49425</v>
      </c>
      <c r="E15" s="530">
        <v>2994297.9992500702</v>
      </c>
      <c r="F15" s="530"/>
      <c r="G15" s="530">
        <v>0</v>
      </c>
      <c r="H15" s="531">
        <f t="shared" si="0"/>
        <v>492942024.88989997</v>
      </c>
    </row>
    <row r="16" spans="1:8">
      <c r="A16" s="654">
        <v>10</v>
      </c>
      <c r="B16" s="649" t="s">
        <v>395</v>
      </c>
      <c r="C16" s="530">
        <v>56807848.3992</v>
      </c>
      <c r="D16" s="530">
        <v>5092745.1199717028</v>
      </c>
      <c r="E16" s="530">
        <v>14752839.845271699</v>
      </c>
      <c r="F16" s="530"/>
      <c r="G16" s="530">
        <v>0</v>
      </c>
      <c r="H16" s="531">
        <f t="shared" si="0"/>
        <v>47147753.673900001</v>
      </c>
    </row>
    <row r="17" spans="1:8">
      <c r="A17" s="654">
        <v>11</v>
      </c>
      <c r="B17" s="646" t="s">
        <v>60</v>
      </c>
      <c r="C17" s="530">
        <v>0</v>
      </c>
      <c r="D17" s="530">
        <v>985555.46</v>
      </c>
      <c r="E17" s="530">
        <v>0</v>
      </c>
      <c r="F17" s="530"/>
      <c r="G17" s="530">
        <v>0</v>
      </c>
      <c r="H17" s="531">
        <f t="shared" si="0"/>
        <v>985555.46</v>
      </c>
    </row>
    <row r="18" spans="1:8">
      <c r="A18" s="654">
        <v>12</v>
      </c>
      <c r="B18" s="646" t="s">
        <v>61</v>
      </c>
      <c r="C18" s="530">
        <v>0</v>
      </c>
      <c r="D18" s="530">
        <v>6960803.2673000004</v>
      </c>
      <c r="E18" s="530">
        <v>25472.503000000001</v>
      </c>
      <c r="F18" s="530"/>
      <c r="G18" s="530">
        <v>0</v>
      </c>
      <c r="H18" s="531">
        <f t="shared" si="0"/>
        <v>6935330.7643000009</v>
      </c>
    </row>
    <row r="19" spans="1:8">
      <c r="A19" s="655">
        <v>13</v>
      </c>
      <c r="B19" s="648" t="s">
        <v>144</v>
      </c>
      <c r="C19" s="530">
        <v>0</v>
      </c>
      <c r="D19" s="530">
        <v>0</v>
      </c>
      <c r="E19" s="530">
        <v>0</v>
      </c>
      <c r="F19" s="530"/>
      <c r="G19" s="530">
        <v>0</v>
      </c>
      <c r="H19" s="531">
        <f t="shared" si="0"/>
        <v>0</v>
      </c>
    </row>
    <row r="20" spans="1:8">
      <c r="A20" s="654">
        <v>14</v>
      </c>
      <c r="B20" s="646" t="s">
        <v>63</v>
      </c>
      <c r="C20" s="530">
        <v>7348589.5345000001</v>
      </c>
      <c r="D20" s="530">
        <v>707241768.22236848</v>
      </c>
      <c r="E20" s="530">
        <v>3827147.9114684099</v>
      </c>
      <c r="F20" s="530"/>
      <c r="G20" s="530">
        <v>0</v>
      </c>
      <c r="H20" s="531">
        <f t="shared" si="0"/>
        <v>710763209.84540009</v>
      </c>
    </row>
    <row r="21" spans="1:8" s="283" customFormat="1">
      <c r="A21" s="656">
        <v>15</v>
      </c>
      <c r="B21" s="657" t="s">
        <v>64</v>
      </c>
      <c r="C21" s="532">
        <f t="shared" ref="C21:H21" si="1">SUM(C7:C15)+SUM(C17:C20)</f>
        <v>94903813.672900006</v>
      </c>
      <c r="D21" s="532">
        <f t="shared" si="1"/>
        <v>4418754723.0288525</v>
      </c>
      <c r="E21" s="532">
        <f t="shared" si="1"/>
        <v>37539900.505352035</v>
      </c>
      <c r="F21" s="532">
        <f t="shared" si="1"/>
        <v>0</v>
      </c>
      <c r="G21" s="532">
        <f t="shared" si="1"/>
        <v>1886085.9654920499</v>
      </c>
      <c r="H21" s="531">
        <f t="shared" si="1"/>
        <v>4476118636.1964006</v>
      </c>
    </row>
    <row r="22" spans="1:8">
      <c r="A22" s="658">
        <v>16</v>
      </c>
      <c r="B22" s="659" t="s">
        <v>396</v>
      </c>
      <c r="C22" s="530">
        <v>92380315.773100004</v>
      </c>
      <c r="D22" s="530">
        <v>3041416269.9840102</v>
      </c>
      <c r="E22" s="530">
        <v>35348099.189999998</v>
      </c>
      <c r="F22" s="530"/>
      <c r="G22" s="530">
        <v>1886085.9654920499</v>
      </c>
      <c r="H22" s="531">
        <f>C22+D22-E22-F22</f>
        <v>3098448486.5671101</v>
      </c>
    </row>
    <row r="23" spans="1:8" ht="13.5" thickBot="1">
      <c r="A23" s="660">
        <v>17</v>
      </c>
      <c r="B23" s="661" t="s">
        <v>397</v>
      </c>
      <c r="C23" s="533">
        <v>0</v>
      </c>
      <c r="D23" s="533">
        <v>449635367.1627</v>
      </c>
      <c r="E23" s="533">
        <v>405530.74280000001</v>
      </c>
      <c r="F23" s="533"/>
      <c r="G23" s="533">
        <v>0</v>
      </c>
      <c r="H23" s="534">
        <f>C23+D23-E23-F23</f>
        <v>449229836.4199</v>
      </c>
    </row>
    <row r="26" spans="1:8" ht="42.6" customHeight="1">
      <c r="B26" s="277"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K15" sqref="K15"/>
    </sheetView>
  </sheetViews>
  <sheetFormatPr defaultColWidth="9.140625" defaultRowHeight="12.75"/>
  <cols>
    <col min="1" max="1" width="11" style="275" bestFit="1" customWidth="1"/>
    <col min="2" max="2" width="93.42578125" style="275" customWidth="1"/>
    <col min="3" max="4" width="35" style="275" customWidth="1"/>
    <col min="5" max="5" width="15.140625" style="275" bestFit="1" customWidth="1"/>
    <col min="6" max="6" width="11.85546875" style="275" bestFit="1" customWidth="1"/>
    <col min="7" max="7" width="22" style="275" customWidth="1"/>
    <col min="8" max="8" width="19.85546875" style="275" customWidth="1"/>
    <col min="9" max="16384" width="9.140625" style="275"/>
  </cols>
  <sheetData>
    <row r="1" spans="1:8" ht="13.5">
      <c r="A1" s="273" t="s">
        <v>30</v>
      </c>
      <c r="B1" s="281" t="str">
        <f>'Info '!C2</f>
        <v>JSC Basisbank</v>
      </c>
      <c r="C1" s="286"/>
      <c r="D1" s="286"/>
      <c r="E1" s="286"/>
      <c r="F1" s="286"/>
      <c r="G1" s="286"/>
      <c r="H1" s="286"/>
    </row>
    <row r="2" spans="1:8">
      <c r="A2" s="273" t="s">
        <v>31</v>
      </c>
      <c r="B2" s="280">
        <f>'1. key ratios '!B2</f>
        <v>45930</v>
      </c>
      <c r="C2" s="286"/>
      <c r="D2" s="286"/>
      <c r="E2" s="286"/>
      <c r="F2" s="286"/>
      <c r="G2" s="286"/>
      <c r="H2" s="286"/>
    </row>
    <row r="3" spans="1:8" ht="13.5" thickBot="1">
      <c r="A3" s="274" t="s">
        <v>398</v>
      </c>
      <c r="B3" s="286"/>
      <c r="C3" s="286"/>
      <c r="D3" s="286"/>
      <c r="E3" s="286"/>
      <c r="F3" s="286"/>
      <c r="G3" s="286"/>
      <c r="H3" s="286"/>
    </row>
    <row r="4" spans="1:8">
      <c r="A4" s="662"/>
      <c r="B4" s="663"/>
      <c r="C4" s="664" t="s">
        <v>0</v>
      </c>
      <c r="D4" s="664" t="s">
        <v>1</v>
      </c>
      <c r="E4" s="664" t="s">
        <v>2</v>
      </c>
      <c r="F4" s="664" t="s">
        <v>3</v>
      </c>
      <c r="G4" s="664" t="s">
        <v>4</v>
      </c>
      <c r="H4" s="665" t="s">
        <v>5</v>
      </c>
    </row>
    <row r="5" spans="1:8" ht="41.45" customHeight="1">
      <c r="A5" s="799" t="s">
        <v>389</v>
      </c>
      <c r="B5" s="800"/>
      <c r="C5" s="801" t="s">
        <v>390</v>
      </c>
      <c r="D5" s="801"/>
      <c r="E5" s="801" t="s">
        <v>627</v>
      </c>
      <c r="F5" s="797" t="s">
        <v>391</v>
      </c>
      <c r="G5" s="797" t="s">
        <v>392</v>
      </c>
      <c r="H5" s="316" t="s">
        <v>626</v>
      </c>
    </row>
    <row r="6" spans="1:8" ht="25.5">
      <c r="A6" s="789"/>
      <c r="B6" s="790"/>
      <c r="C6" s="557" t="s">
        <v>393</v>
      </c>
      <c r="D6" s="557" t="s">
        <v>394</v>
      </c>
      <c r="E6" s="801"/>
      <c r="F6" s="798"/>
      <c r="G6" s="798"/>
      <c r="H6" s="316" t="s">
        <v>625</v>
      </c>
    </row>
    <row r="7" spans="1:8">
      <c r="A7" s="666">
        <v>1</v>
      </c>
      <c r="B7" s="560" t="s">
        <v>486</v>
      </c>
      <c r="C7" s="530">
        <v>2501121.4482</v>
      </c>
      <c r="D7" s="530">
        <v>739354644.51975203</v>
      </c>
      <c r="E7" s="530">
        <v>1586708.4315225701</v>
      </c>
      <c r="F7" s="530">
        <v>0</v>
      </c>
      <c r="G7" s="530">
        <v>39867.666321299999</v>
      </c>
      <c r="H7" s="531">
        <f t="shared" ref="H7:H34" si="0">C7+D7-E7-F7</f>
        <v>740269057.53642941</v>
      </c>
    </row>
    <row r="8" spans="1:8">
      <c r="A8" s="666">
        <v>2</v>
      </c>
      <c r="B8" s="560" t="s">
        <v>399</v>
      </c>
      <c r="C8" s="530">
        <v>4544579.7490999997</v>
      </c>
      <c r="D8" s="530">
        <v>653007459.49890304</v>
      </c>
      <c r="E8" s="530">
        <v>2085566.16261718</v>
      </c>
      <c r="F8" s="530">
        <v>0</v>
      </c>
      <c r="G8" s="530">
        <v>133597.495</v>
      </c>
      <c r="H8" s="531">
        <f t="shared" si="0"/>
        <v>655466473.0853858</v>
      </c>
    </row>
    <row r="9" spans="1:8">
      <c r="A9" s="666">
        <v>3</v>
      </c>
      <c r="B9" s="560" t="s">
        <v>400</v>
      </c>
      <c r="C9" s="530">
        <v>0</v>
      </c>
      <c r="D9" s="530">
        <v>57599.904699999999</v>
      </c>
      <c r="E9" s="530">
        <v>4.0926007965000002</v>
      </c>
      <c r="F9" s="530">
        <v>0</v>
      </c>
      <c r="G9" s="530">
        <v>0</v>
      </c>
      <c r="H9" s="531">
        <f t="shared" si="0"/>
        <v>57595.812099203496</v>
      </c>
    </row>
    <row r="10" spans="1:8">
      <c r="A10" s="666">
        <v>4</v>
      </c>
      <c r="B10" s="560" t="s">
        <v>487</v>
      </c>
      <c r="C10" s="530">
        <v>7714716.1573999999</v>
      </c>
      <c r="D10" s="530">
        <v>248595185.12719899</v>
      </c>
      <c r="E10" s="530">
        <v>1638622.8527714901</v>
      </c>
      <c r="F10" s="530">
        <v>0</v>
      </c>
      <c r="G10" s="530">
        <v>0</v>
      </c>
      <c r="H10" s="531">
        <f t="shared" si="0"/>
        <v>254671278.43182752</v>
      </c>
    </row>
    <row r="11" spans="1:8">
      <c r="A11" s="666">
        <v>5</v>
      </c>
      <c r="B11" s="560" t="s">
        <v>401</v>
      </c>
      <c r="C11" s="530">
        <v>3952585.2535000001</v>
      </c>
      <c r="D11" s="530">
        <v>257187775.49659899</v>
      </c>
      <c r="E11" s="530">
        <v>1007609.8130969401</v>
      </c>
      <c r="F11" s="530">
        <v>0</v>
      </c>
      <c r="G11" s="530">
        <v>0</v>
      </c>
      <c r="H11" s="531">
        <f t="shared" si="0"/>
        <v>260132750.93700206</v>
      </c>
    </row>
    <row r="12" spans="1:8">
      <c r="A12" s="666">
        <v>6</v>
      </c>
      <c r="B12" s="560" t="s">
        <v>402</v>
      </c>
      <c r="C12" s="530">
        <v>2956417.8376000002</v>
      </c>
      <c r="D12" s="530">
        <v>66913560.027700096</v>
      </c>
      <c r="E12" s="530">
        <v>1143330.0406403099</v>
      </c>
      <c r="F12" s="530">
        <v>0</v>
      </c>
      <c r="G12" s="530">
        <v>4892.1639999999998</v>
      </c>
      <c r="H12" s="531">
        <f t="shared" si="0"/>
        <v>68726647.82465978</v>
      </c>
    </row>
    <row r="13" spans="1:8">
      <c r="A13" s="666">
        <v>7</v>
      </c>
      <c r="B13" s="560" t="s">
        <v>403</v>
      </c>
      <c r="C13" s="530">
        <v>128179.1008</v>
      </c>
      <c r="D13" s="530">
        <v>83782823.867300093</v>
      </c>
      <c r="E13" s="530">
        <v>373531.86001074902</v>
      </c>
      <c r="F13" s="530">
        <v>0</v>
      </c>
      <c r="G13" s="530">
        <v>0</v>
      </c>
      <c r="H13" s="531">
        <f t="shared" si="0"/>
        <v>83537471.108089343</v>
      </c>
    </row>
    <row r="14" spans="1:8">
      <c r="A14" s="666">
        <v>8</v>
      </c>
      <c r="B14" s="560" t="s">
        <v>404</v>
      </c>
      <c r="C14" s="530">
        <v>2330547.4248000002</v>
      </c>
      <c r="D14" s="530">
        <v>139041874.36030099</v>
      </c>
      <c r="E14" s="530">
        <v>1292597.70258159</v>
      </c>
      <c r="F14" s="530">
        <v>0</v>
      </c>
      <c r="G14" s="530">
        <v>9282.6344304199993</v>
      </c>
      <c r="H14" s="531">
        <f t="shared" si="0"/>
        <v>140079824.08251941</v>
      </c>
    </row>
    <row r="15" spans="1:8">
      <c r="A15" s="666">
        <v>9</v>
      </c>
      <c r="B15" s="560" t="s">
        <v>405</v>
      </c>
      <c r="C15" s="530">
        <v>626573.72380000004</v>
      </c>
      <c r="D15" s="530">
        <v>82482184.594400093</v>
      </c>
      <c r="E15" s="530">
        <v>515385.64970129798</v>
      </c>
      <c r="F15" s="530">
        <v>0</v>
      </c>
      <c r="G15" s="530">
        <v>913.98561900000004</v>
      </c>
      <c r="H15" s="531">
        <f t="shared" si="0"/>
        <v>82593372.668498799</v>
      </c>
    </row>
    <row r="16" spans="1:8">
      <c r="A16" s="666">
        <v>10</v>
      </c>
      <c r="B16" s="560" t="s">
        <v>406</v>
      </c>
      <c r="C16" s="530">
        <v>760937.94110000005</v>
      </c>
      <c r="D16" s="530">
        <v>33177199.200100001</v>
      </c>
      <c r="E16" s="530">
        <v>511465.72300637298</v>
      </c>
      <c r="F16" s="530">
        <v>0</v>
      </c>
      <c r="G16" s="530">
        <v>0</v>
      </c>
      <c r="H16" s="531">
        <f t="shared" si="0"/>
        <v>33426671.418193627</v>
      </c>
    </row>
    <row r="17" spans="1:8">
      <c r="A17" s="666">
        <v>11</v>
      </c>
      <c r="B17" s="560" t="s">
        <v>407</v>
      </c>
      <c r="C17" s="530">
        <v>0</v>
      </c>
      <c r="D17" s="530">
        <v>2616911.4764999999</v>
      </c>
      <c r="E17" s="530">
        <v>2191.0966053758998</v>
      </c>
      <c r="F17" s="530">
        <v>0</v>
      </c>
      <c r="G17" s="530">
        <v>0</v>
      </c>
      <c r="H17" s="531">
        <f t="shared" si="0"/>
        <v>2614720.379894624</v>
      </c>
    </row>
    <row r="18" spans="1:8">
      <c r="A18" s="666">
        <v>12</v>
      </c>
      <c r="B18" s="560" t="s">
        <v>408</v>
      </c>
      <c r="C18" s="530">
        <v>941732.5098</v>
      </c>
      <c r="D18" s="530">
        <v>70079871.827400893</v>
      </c>
      <c r="E18" s="530">
        <v>475766.07455352601</v>
      </c>
      <c r="F18" s="530">
        <v>0</v>
      </c>
      <c r="G18" s="530">
        <v>39754.234240550002</v>
      </c>
      <c r="H18" s="531">
        <f t="shared" si="0"/>
        <v>70545838.262647375</v>
      </c>
    </row>
    <row r="19" spans="1:8">
      <c r="A19" s="666">
        <v>13</v>
      </c>
      <c r="B19" s="560" t="s">
        <v>409</v>
      </c>
      <c r="C19" s="530">
        <v>678176.35679999995</v>
      </c>
      <c r="D19" s="530">
        <v>76759635.203600407</v>
      </c>
      <c r="E19" s="530">
        <v>427174.24279192399</v>
      </c>
      <c r="F19" s="530">
        <v>0</v>
      </c>
      <c r="G19" s="530">
        <v>40176.625999999997</v>
      </c>
      <c r="H19" s="531">
        <f t="shared" si="0"/>
        <v>77010637.317608491</v>
      </c>
    </row>
    <row r="20" spans="1:8">
      <c r="A20" s="666">
        <v>14</v>
      </c>
      <c r="B20" s="560" t="s">
        <v>410</v>
      </c>
      <c r="C20" s="530">
        <v>19303970.6965</v>
      </c>
      <c r="D20" s="530">
        <v>182744297.54120001</v>
      </c>
      <c r="E20" s="530">
        <v>6417705.8921602499</v>
      </c>
      <c r="F20" s="530">
        <v>0</v>
      </c>
      <c r="G20" s="530">
        <v>6315.7389999999996</v>
      </c>
      <c r="H20" s="531">
        <f t="shared" si="0"/>
        <v>195630562.34553978</v>
      </c>
    </row>
    <row r="21" spans="1:8">
      <c r="A21" s="666">
        <v>15</v>
      </c>
      <c r="B21" s="560" t="s">
        <v>411</v>
      </c>
      <c r="C21" s="530">
        <v>1028085.9011</v>
      </c>
      <c r="D21" s="530">
        <v>66167131.635799997</v>
      </c>
      <c r="E21" s="530">
        <v>151942.793995819</v>
      </c>
      <c r="F21" s="530">
        <v>0</v>
      </c>
      <c r="G21" s="530">
        <v>0</v>
      </c>
      <c r="H21" s="531">
        <f t="shared" si="0"/>
        <v>67043274.742904179</v>
      </c>
    </row>
    <row r="22" spans="1:8">
      <c r="A22" s="666">
        <v>16</v>
      </c>
      <c r="B22" s="560" t="s">
        <v>412</v>
      </c>
      <c r="C22" s="530">
        <v>8354.0064000000002</v>
      </c>
      <c r="D22" s="530">
        <v>10474300.786</v>
      </c>
      <c r="E22" s="530">
        <v>582071.178501738</v>
      </c>
      <c r="F22" s="530">
        <v>0</v>
      </c>
      <c r="G22" s="530">
        <v>0</v>
      </c>
      <c r="H22" s="531">
        <f t="shared" si="0"/>
        <v>9900583.6138982624</v>
      </c>
    </row>
    <row r="23" spans="1:8">
      <c r="A23" s="666">
        <v>17</v>
      </c>
      <c r="B23" s="560" t="s">
        <v>490</v>
      </c>
      <c r="C23" s="530">
        <v>351416.16950000002</v>
      </c>
      <c r="D23" s="530">
        <v>69411048.140699998</v>
      </c>
      <c r="E23" s="530">
        <v>657523.17220000003</v>
      </c>
      <c r="F23" s="530">
        <v>0</v>
      </c>
      <c r="G23" s="530">
        <v>0</v>
      </c>
      <c r="H23" s="531">
        <f t="shared" si="0"/>
        <v>69104941.137999997</v>
      </c>
    </row>
    <row r="24" spans="1:8">
      <c r="A24" s="666">
        <v>18</v>
      </c>
      <c r="B24" s="560" t="s">
        <v>413</v>
      </c>
      <c r="C24" s="530">
        <v>1047120.0834999999</v>
      </c>
      <c r="D24" s="530">
        <v>197611341.63249999</v>
      </c>
      <c r="E24" s="530">
        <v>848863.02509943198</v>
      </c>
      <c r="F24" s="530">
        <v>0</v>
      </c>
      <c r="G24" s="530">
        <v>26129.457150329999</v>
      </c>
      <c r="H24" s="531">
        <f t="shared" si="0"/>
        <v>197809598.69090056</v>
      </c>
    </row>
    <row r="25" spans="1:8">
      <c r="A25" s="666">
        <v>19</v>
      </c>
      <c r="B25" s="560" t="s">
        <v>414</v>
      </c>
      <c r="C25" s="530">
        <v>7.47</v>
      </c>
      <c r="D25" s="530">
        <v>14202518.780999999</v>
      </c>
      <c r="E25" s="530">
        <v>49391.9933010655</v>
      </c>
      <c r="F25" s="530">
        <v>0</v>
      </c>
      <c r="G25" s="530">
        <v>0</v>
      </c>
      <c r="H25" s="531">
        <f t="shared" si="0"/>
        <v>14153134.257698935</v>
      </c>
    </row>
    <row r="26" spans="1:8">
      <c r="A26" s="666">
        <v>20</v>
      </c>
      <c r="B26" s="560" t="s">
        <v>489</v>
      </c>
      <c r="C26" s="530">
        <v>1504702.4694999999</v>
      </c>
      <c r="D26" s="530">
        <v>164015545.6728</v>
      </c>
      <c r="E26" s="530">
        <v>915810.87849312101</v>
      </c>
      <c r="F26" s="530">
        <v>0</v>
      </c>
      <c r="G26" s="530">
        <v>10310.06919609</v>
      </c>
      <c r="H26" s="531">
        <f t="shared" si="0"/>
        <v>164604437.26380688</v>
      </c>
    </row>
    <row r="27" spans="1:8">
      <c r="A27" s="666">
        <v>21</v>
      </c>
      <c r="B27" s="560" t="s">
        <v>415</v>
      </c>
      <c r="C27" s="530">
        <v>581918.2622</v>
      </c>
      <c r="D27" s="530">
        <v>42498899.030600101</v>
      </c>
      <c r="E27" s="530">
        <v>193465.04249737001</v>
      </c>
      <c r="F27" s="530">
        <v>0</v>
      </c>
      <c r="G27" s="530">
        <v>0</v>
      </c>
      <c r="H27" s="531">
        <f t="shared" si="0"/>
        <v>42887352.250302732</v>
      </c>
    </row>
    <row r="28" spans="1:8">
      <c r="A28" s="666">
        <v>22</v>
      </c>
      <c r="B28" s="560" t="s">
        <v>416</v>
      </c>
      <c r="C28" s="530">
        <v>201271.15419999999</v>
      </c>
      <c r="D28" s="530">
        <v>5122521.0667999899</v>
      </c>
      <c r="E28" s="530">
        <v>62290.503589047898</v>
      </c>
      <c r="F28" s="530">
        <v>0</v>
      </c>
      <c r="G28" s="530">
        <v>8867.1770761499993</v>
      </c>
      <c r="H28" s="531">
        <f t="shared" si="0"/>
        <v>5261501.7174109416</v>
      </c>
    </row>
    <row r="29" spans="1:8">
      <c r="A29" s="666">
        <v>23</v>
      </c>
      <c r="B29" s="560" t="s">
        <v>417</v>
      </c>
      <c r="C29" s="530">
        <v>9339642.2412999999</v>
      </c>
      <c r="D29" s="530">
        <v>358804507.01481098</v>
      </c>
      <c r="E29" s="530">
        <v>3438969.6501615602</v>
      </c>
      <c r="F29" s="530">
        <v>0</v>
      </c>
      <c r="G29" s="530">
        <v>315249.83743085997</v>
      </c>
      <c r="H29" s="531">
        <f t="shared" si="0"/>
        <v>364705179.6059494</v>
      </c>
    </row>
    <row r="30" spans="1:8">
      <c r="A30" s="666">
        <v>24</v>
      </c>
      <c r="B30" s="560" t="s">
        <v>488</v>
      </c>
      <c r="C30" s="530">
        <v>4504043.3857000005</v>
      </c>
      <c r="D30" s="530">
        <v>176944002.04499999</v>
      </c>
      <c r="E30" s="530">
        <v>1826507.3856114901</v>
      </c>
      <c r="F30" s="530">
        <v>0</v>
      </c>
      <c r="G30" s="530">
        <v>43095.882608970001</v>
      </c>
      <c r="H30" s="531">
        <f t="shared" si="0"/>
        <v>179621538.04508847</v>
      </c>
    </row>
    <row r="31" spans="1:8">
      <c r="A31" s="666">
        <v>25</v>
      </c>
      <c r="B31" s="560" t="s">
        <v>418</v>
      </c>
      <c r="C31" s="530">
        <v>15210579.064200001</v>
      </c>
      <c r="D31" s="530">
        <v>280891092.45739597</v>
      </c>
      <c r="E31" s="530">
        <v>5731952.3179714102</v>
      </c>
      <c r="F31" s="530">
        <v>0</v>
      </c>
      <c r="G31" s="530">
        <v>449934.18793993001</v>
      </c>
      <c r="H31" s="531">
        <f t="shared" si="0"/>
        <v>290369719.20362455</v>
      </c>
    </row>
    <row r="32" spans="1:8">
      <c r="A32" s="666">
        <v>26</v>
      </c>
      <c r="B32" s="560" t="s">
        <v>485</v>
      </c>
      <c r="C32" s="530">
        <v>12163637.3660999</v>
      </c>
      <c r="D32" s="530">
        <v>116213056.82931</v>
      </c>
      <c r="E32" s="530">
        <v>4162333.8472413602</v>
      </c>
      <c r="F32" s="530">
        <v>0</v>
      </c>
      <c r="G32" s="530">
        <v>757698.80947844987</v>
      </c>
      <c r="H32" s="531">
        <f t="shared" si="0"/>
        <v>124214360.34816854</v>
      </c>
    </row>
    <row r="33" spans="1:8">
      <c r="A33" s="666">
        <v>27</v>
      </c>
      <c r="B33" s="559" t="s">
        <v>419</v>
      </c>
      <c r="C33" s="530">
        <v>2523498.2990000001</v>
      </c>
      <c r="D33" s="530">
        <v>280597734.7365526</v>
      </c>
      <c r="E33" s="530">
        <v>1441118.9273000001</v>
      </c>
      <c r="F33" s="530">
        <v>0</v>
      </c>
      <c r="G33" s="530">
        <v>0</v>
      </c>
      <c r="H33" s="531">
        <f t="shared" si="0"/>
        <v>281680114.10825264</v>
      </c>
    </row>
    <row r="34" spans="1:8" ht="13.5" thickBot="1">
      <c r="A34" s="667">
        <v>28</v>
      </c>
      <c r="B34" s="668" t="s">
        <v>64</v>
      </c>
      <c r="C34" s="669">
        <f>SUM(C7:C33)</f>
        <v>94903814.072099894</v>
      </c>
      <c r="D34" s="669">
        <f>SUM(D7:D33)</f>
        <v>4418754722.474925</v>
      </c>
      <c r="E34" s="669">
        <f>SUM(E7:E33)</f>
        <v>37539900.350623779</v>
      </c>
      <c r="F34" s="669">
        <f>SUM(F7:F33)</f>
        <v>0</v>
      </c>
      <c r="G34" s="669">
        <f>SUM(G7:G33)</f>
        <v>1886085.9654920499</v>
      </c>
      <c r="H34" s="670">
        <f t="shared" si="0"/>
        <v>4476118636.1964006</v>
      </c>
    </row>
    <row r="36" spans="1:8">
      <c r="B36" s="28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35" sqref="C35"/>
    </sheetView>
  </sheetViews>
  <sheetFormatPr defaultColWidth="9.140625" defaultRowHeight="12.75"/>
  <cols>
    <col min="1" max="1" width="11.85546875" style="275" bestFit="1" customWidth="1"/>
    <col min="2" max="2" width="108" style="275" bestFit="1" customWidth="1"/>
    <col min="3" max="3" width="35.5703125" style="275" customWidth="1"/>
    <col min="4" max="4" width="38.42578125" style="275" customWidth="1"/>
    <col min="5" max="16384" width="9.140625" style="275"/>
  </cols>
  <sheetData>
    <row r="1" spans="1:4" ht="13.5">
      <c r="A1" s="273" t="s">
        <v>30</v>
      </c>
      <c r="B1" s="281" t="str">
        <f>'Info '!C2</f>
        <v>JSC Basisbank</v>
      </c>
    </row>
    <row r="2" spans="1:4">
      <c r="A2" s="273" t="s">
        <v>31</v>
      </c>
      <c r="B2" s="280">
        <f>'1. key ratios '!B2</f>
        <v>45930</v>
      </c>
    </row>
    <row r="3" spans="1:4">
      <c r="A3" s="274" t="s">
        <v>420</v>
      </c>
    </row>
    <row r="4" spans="1:4" ht="13.5" thickBot="1"/>
    <row r="5" spans="1:4">
      <c r="A5" s="802" t="s">
        <v>634</v>
      </c>
      <c r="B5" s="803"/>
      <c r="C5" s="671" t="s">
        <v>437</v>
      </c>
      <c r="D5" s="672" t="s">
        <v>478</v>
      </c>
    </row>
    <row r="6" spans="1:4">
      <c r="A6" s="673">
        <v>1</v>
      </c>
      <c r="B6" s="674" t="s">
        <v>633</v>
      </c>
      <c r="C6" s="529">
        <v>36094261</v>
      </c>
      <c r="D6" s="536">
        <v>256734</v>
      </c>
    </row>
    <row r="7" spans="1:4">
      <c r="A7" s="675">
        <v>2</v>
      </c>
      <c r="B7" s="674" t="s">
        <v>632</v>
      </c>
      <c r="C7" s="529">
        <v>9890258.7211432457</v>
      </c>
      <c r="D7" s="536">
        <v>90075.264360078087</v>
      </c>
    </row>
    <row r="8" spans="1:4">
      <c r="A8" s="676">
        <v>2.1</v>
      </c>
      <c r="B8" s="677" t="s">
        <v>493</v>
      </c>
      <c r="C8" s="529">
        <v>838241.93546213396</v>
      </c>
      <c r="D8" s="536">
        <v>90075.264360078087</v>
      </c>
    </row>
    <row r="9" spans="1:4">
      <c r="A9" s="676">
        <v>2.2000000000000002</v>
      </c>
      <c r="B9" s="677" t="s">
        <v>491</v>
      </c>
      <c r="C9" s="529">
        <v>9052016.7856811117</v>
      </c>
      <c r="D9" s="536">
        <v>0</v>
      </c>
    </row>
    <row r="10" spans="1:4">
      <c r="A10" s="673">
        <v>3</v>
      </c>
      <c r="B10" s="674" t="s">
        <v>631</v>
      </c>
      <c r="C10" s="529">
        <v>10565724.00797049</v>
      </c>
      <c r="D10" s="536">
        <v>58797.289744859198</v>
      </c>
    </row>
    <row r="11" spans="1:4">
      <c r="A11" s="676">
        <v>3.1</v>
      </c>
      <c r="B11" s="677" t="s">
        <v>422</v>
      </c>
      <c r="C11" s="529">
        <v>1886085.9654920488</v>
      </c>
      <c r="D11" s="536">
        <v>0</v>
      </c>
    </row>
    <row r="12" spans="1:4">
      <c r="A12" s="676">
        <v>3.2</v>
      </c>
      <c r="B12" s="677" t="s">
        <v>630</v>
      </c>
      <c r="C12" s="529">
        <v>4234100.4289227594</v>
      </c>
      <c r="D12" s="536">
        <v>58797.289744859198</v>
      </c>
    </row>
    <row r="13" spans="1:4">
      <c r="A13" s="676">
        <v>3.3</v>
      </c>
      <c r="B13" s="677" t="s">
        <v>492</v>
      </c>
      <c r="C13" s="529">
        <v>4445537.61355568</v>
      </c>
      <c r="D13" s="536">
        <v>0</v>
      </c>
    </row>
    <row r="14" spans="1:4">
      <c r="A14" s="675">
        <v>4</v>
      </c>
      <c r="B14" s="678" t="s">
        <v>629</v>
      </c>
      <c r="C14" s="529">
        <v>-70696.370712000004</v>
      </c>
      <c r="D14" s="536">
        <v>0</v>
      </c>
    </row>
    <row r="15" spans="1:4" ht="13.5" thickBot="1">
      <c r="A15" s="679">
        <v>5</v>
      </c>
      <c r="B15" s="680" t="s">
        <v>628</v>
      </c>
      <c r="C15" s="535">
        <v>35348099.342460759</v>
      </c>
      <c r="D15" s="537">
        <v>288011.97461521887</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42" sqref="D42"/>
    </sheetView>
  </sheetViews>
  <sheetFormatPr defaultColWidth="9.140625" defaultRowHeight="12.75"/>
  <cols>
    <col min="1" max="1" width="11.85546875" style="275" bestFit="1" customWidth="1"/>
    <col min="2" max="2" width="128.85546875" style="275" bestFit="1" customWidth="1"/>
    <col min="3" max="3" width="37" style="275" customWidth="1"/>
    <col min="4" max="4" width="50.5703125" style="275" customWidth="1"/>
    <col min="5" max="16384" width="9.140625" style="275"/>
  </cols>
  <sheetData>
    <row r="1" spans="1:4" ht="13.5">
      <c r="A1" s="273" t="s">
        <v>30</v>
      </c>
      <c r="B1" s="281" t="str">
        <f>'Info '!C2</f>
        <v>JSC Basisbank</v>
      </c>
    </row>
    <row r="2" spans="1:4">
      <c r="A2" s="273" t="s">
        <v>31</v>
      </c>
      <c r="B2" s="280">
        <f>'1. key ratios '!B2</f>
        <v>45930</v>
      </c>
    </row>
    <row r="3" spans="1:4">
      <c r="A3" s="274" t="s">
        <v>424</v>
      </c>
    </row>
    <row r="4" spans="1:4" ht="13.5" thickBot="1">
      <c r="A4" s="274"/>
    </row>
    <row r="5" spans="1:4" ht="15" customHeight="1">
      <c r="A5" s="804" t="s">
        <v>494</v>
      </c>
      <c r="B5" s="805"/>
      <c r="C5" s="808" t="s">
        <v>425</v>
      </c>
      <c r="D5" s="810" t="s">
        <v>426</v>
      </c>
    </row>
    <row r="6" spans="1:4">
      <c r="A6" s="806"/>
      <c r="B6" s="807"/>
      <c r="C6" s="809"/>
      <c r="D6" s="811"/>
    </row>
    <row r="7" spans="1:4">
      <c r="A7" s="681">
        <v>1</v>
      </c>
      <c r="B7" s="682" t="s">
        <v>421</v>
      </c>
      <c r="C7" s="529">
        <v>98259125</v>
      </c>
      <c r="D7" s="683"/>
    </row>
    <row r="8" spans="1:4">
      <c r="A8" s="684">
        <v>2</v>
      </c>
      <c r="B8" s="685" t="s">
        <v>427</v>
      </c>
      <c r="C8" s="529">
        <v>17759050.264999967</v>
      </c>
      <c r="D8" s="683"/>
    </row>
    <row r="9" spans="1:4">
      <c r="A9" s="684">
        <v>3</v>
      </c>
      <c r="B9" s="686" t="s">
        <v>637</v>
      </c>
      <c r="C9" s="529">
        <v>3.637978807091713E-11</v>
      </c>
      <c r="D9" s="683"/>
    </row>
    <row r="10" spans="1:4">
      <c r="A10" s="684">
        <v>4</v>
      </c>
      <c r="B10" s="685" t="s">
        <v>428</v>
      </c>
      <c r="C10" s="529">
        <f>SUM(C11:C17)</f>
        <v>23637859.494999975</v>
      </c>
      <c r="D10" s="683"/>
    </row>
    <row r="11" spans="1:4">
      <c r="A11" s="684">
        <v>5</v>
      </c>
      <c r="B11" s="687" t="s">
        <v>636</v>
      </c>
      <c r="C11" s="529">
        <v>4116936.3115999983</v>
      </c>
      <c r="D11" s="683"/>
    </row>
    <row r="12" spans="1:4">
      <c r="A12" s="684">
        <v>6</v>
      </c>
      <c r="B12" s="687" t="s">
        <v>429</v>
      </c>
      <c r="C12" s="529">
        <v>6429207.6502839979</v>
      </c>
      <c r="D12" s="683"/>
    </row>
    <row r="13" spans="1:4">
      <c r="A13" s="684">
        <v>7</v>
      </c>
      <c r="B13" s="687" t="s">
        <v>432</v>
      </c>
      <c r="C13" s="529">
        <v>1886085.9654920492</v>
      </c>
      <c r="D13" s="683"/>
    </row>
    <row r="14" spans="1:4">
      <c r="A14" s="684">
        <v>8</v>
      </c>
      <c r="B14" s="687" t="s">
        <v>430</v>
      </c>
      <c r="C14" s="529">
        <v>11425522.063641759</v>
      </c>
      <c r="D14" s="536">
        <v>11425522.063641759</v>
      </c>
    </row>
    <row r="15" spans="1:4">
      <c r="A15" s="684">
        <v>9</v>
      </c>
      <c r="B15" s="687" t="s">
        <v>431</v>
      </c>
      <c r="C15" s="529">
        <v>0</v>
      </c>
      <c r="D15" s="536"/>
    </row>
    <row r="16" spans="1:4">
      <c r="A16" s="684">
        <v>10</v>
      </c>
      <c r="B16" s="687" t="s">
        <v>433</v>
      </c>
      <c r="C16" s="529">
        <v>0</v>
      </c>
      <c r="D16" s="536"/>
    </row>
    <row r="17" spans="1:4">
      <c r="A17" s="684">
        <v>11</v>
      </c>
      <c r="B17" s="687" t="s">
        <v>635</v>
      </c>
      <c r="C17" s="529">
        <v>-219892.49601782899</v>
      </c>
      <c r="D17" s="683"/>
    </row>
    <row r="18" spans="1:4" ht="13.5" thickBot="1">
      <c r="A18" s="688">
        <v>12</v>
      </c>
      <c r="B18" s="689" t="s">
        <v>423</v>
      </c>
      <c r="C18" s="535">
        <f>C7+C8+C9-C10</f>
        <v>92380315.769999996</v>
      </c>
      <c r="D18" s="690"/>
    </row>
    <row r="21" spans="1:4">
      <c r="B21" s="273"/>
    </row>
    <row r="22" spans="1:4">
      <c r="B22" s="273"/>
    </row>
    <row r="23" spans="1:4">
      <c r="B23" s="27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D29" sqref="D29"/>
    </sheetView>
  </sheetViews>
  <sheetFormatPr defaultColWidth="9.140625" defaultRowHeight="12.75"/>
  <cols>
    <col min="1" max="1" width="11.85546875" style="286" bestFit="1" customWidth="1"/>
    <col min="2" max="2" width="63.85546875" style="286" customWidth="1"/>
    <col min="3" max="3" width="17.42578125" style="286" bestFit="1" customWidth="1"/>
    <col min="4" max="18" width="22.140625" style="286" customWidth="1"/>
    <col min="19" max="19" width="23.140625" style="286" bestFit="1" customWidth="1"/>
    <col min="20" max="26" width="22.140625" style="286" customWidth="1"/>
    <col min="27" max="27" width="23.140625" style="286" bestFit="1" customWidth="1"/>
    <col min="28" max="28" width="20" style="286" customWidth="1"/>
    <col min="29" max="16384" width="9.140625" style="286"/>
  </cols>
  <sheetData>
    <row r="1" spans="1:28" ht="13.5">
      <c r="A1" s="273" t="s">
        <v>30</v>
      </c>
      <c r="B1" s="281" t="str">
        <f>'Info '!C2</f>
        <v>JSC Basisbank</v>
      </c>
    </row>
    <row r="2" spans="1:28">
      <c r="A2" s="273" t="s">
        <v>31</v>
      </c>
      <c r="B2" s="280">
        <f>'1. key ratios '!B2</f>
        <v>45930</v>
      </c>
      <c r="C2" s="287"/>
    </row>
    <row r="3" spans="1:28">
      <c r="A3" s="274" t="s">
        <v>434</v>
      </c>
    </row>
    <row r="4" spans="1:28" ht="13.5" thickBot="1"/>
    <row r="5" spans="1:28" ht="15" customHeight="1">
      <c r="A5" s="814" t="s">
        <v>649</v>
      </c>
      <c r="B5" s="815"/>
      <c r="C5" s="820" t="s">
        <v>435</v>
      </c>
      <c r="D5" s="821"/>
      <c r="E5" s="821"/>
      <c r="F5" s="821"/>
      <c r="G5" s="821"/>
      <c r="H5" s="821"/>
      <c r="I5" s="821"/>
      <c r="J5" s="821"/>
      <c r="K5" s="821"/>
      <c r="L5" s="821"/>
      <c r="M5" s="821"/>
      <c r="N5" s="821"/>
      <c r="O5" s="821"/>
      <c r="P5" s="821"/>
      <c r="Q5" s="821"/>
      <c r="R5" s="821"/>
      <c r="S5" s="821"/>
      <c r="T5" s="691"/>
      <c r="U5" s="691"/>
      <c r="V5" s="691"/>
      <c r="W5" s="691"/>
      <c r="X5" s="691"/>
      <c r="Y5" s="691"/>
      <c r="Z5" s="691"/>
      <c r="AA5" s="692"/>
      <c r="AB5" s="290"/>
    </row>
    <row r="6" spans="1:28" ht="12" customHeight="1">
      <c r="A6" s="816"/>
      <c r="B6" s="817"/>
      <c r="C6" s="822" t="s">
        <v>64</v>
      </c>
      <c r="D6" s="824" t="s">
        <v>648</v>
      </c>
      <c r="E6" s="824"/>
      <c r="F6" s="824"/>
      <c r="G6" s="824"/>
      <c r="H6" s="824" t="s">
        <v>647</v>
      </c>
      <c r="I6" s="824"/>
      <c r="J6" s="824"/>
      <c r="K6" s="824"/>
      <c r="L6" s="293"/>
      <c r="M6" s="825" t="s">
        <v>646</v>
      </c>
      <c r="N6" s="825"/>
      <c r="O6" s="825"/>
      <c r="P6" s="825"/>
      <c r="Q6" s="825"/>
      <c r="R6" s="825"/>
      <c r="S6" s="798"/>
      <c r="T6" s="693"/>
      <c r="U6" s="812" t="s">
        <v>645</v>
      </c>
      <c r="V6" s="812"/>
      <c r="W6" s="812"/>
      <c r="X6" s="812"/>
      <c r="Y6" s="812"/>
      <c r="Z6" s="812"/>
      <c r="AA6" s="813"/>
      <c r="AB6" s="293"/>
    </row>
    <row r="7" spans="1:28" ht="25.5">
      <c r="A7" s="818"/>
      <c r="B7" s="819"/>
      <c r="C7" s="823"/>
      <c r="D7" s="292"/>
      <c r="E7" s="653" t="s">
        <v>436</v>
      </c>
      <c r="F7" s="653" t="s">
        <v>643</v>
      </c>
      <c r="G7" s="694" t="s">
        <v>644</v>
      </c>
      <c r="H7" s="287"/>
      <c r="I7" s="653" t="s">
        <v>436</v>
      </c>
      <c r="J7" s="653" t="s">
        <v>643</v>
      </c>
      <c r="K7" s="694" t="s">
        <v>644</v>
      </c>
      <c r="L7" s="291"/>
      <c r="M7" s="653" t="s">
        <v>436</v>
      </c>
      <c r="N7" s="653" t="s">
        <v>643</v>
      </c>
      <c r="O7" s="653" t="s">
        <v>642</v>
      </c>
      <c r="P7" s="653" t="s">
        <v>641</v>
      </c>
      <c r="Q7" s="653" t="s">
        <v>640</v>
      </c>
      <c r="R7" s="653" t="s">
        <v>639</v>
      </c>
      <c r="S7" s="653" t="s">
        <v>638</v>
      </c>
      <c r="T7" s="291"/>
      <c r="U7" s="653" t="s">
        <v>436</v>
      </c>
      <c r="V7" s="653" t="s">
        <v>643</v>
      </c>
      <c r="W7" s="653" t="s">
        <v>642</v>
      </c>
      <c r="X7" s="653" t="s">
        <v>641</v>
      </c>
      <c r="Y7" s="653" t="s">
        <v>640</v>
      </c>
      <c r="Z7" s="653" t="s">
        <v>639</v>
      </c>
      <c r="AA7" s="316" t="s">
        <v>638</v>
      </c>
      <c r="AB7" s="290"/>
    </row>
    <row r="8" spans="1:28">
      <c r="A8" s="695">
        <v>1</v>
      </c>
      <c r="B8" s="657" t="s">
        <v>437</v>
      </c>
      <c r="C8" s="532">
        <v>3133796581.7197933</v>
      </c>
      <c r="D8" s="532">
        <v>2896959530.2836952</v>
      </c>
      <c r="E8" s="532">
        <v>44928337.098199993</v>
      </c>
      <c r="F8" s="532">
        <v>0</v>
      </c>
      <c r="G8" s="532">
        <v>0</v>
      </c>
      <c r="H8" s="532">
        <v>144456735.67439997</v>
      </c>
      <c r="I8" s="532">
        <v>13062863.229899999</v>
      </c>
      <c r="J8" s="532">
        <v>42774828.42750001</v>
      </c>
      <c r="K8" s="532">
        <v>0</v>
      </c>
      <c r="L8" s="532">
        <v>92380315.761698574</v>
      </c>
      <c r="M8" s="532">
        <v>9201694.5133999996</v>
      </c>
      <c r="N8" s="532">
        <v>9095527.6823999975</v>
      </c>
      <c r="O8" s="532">
        <v>13683797.368300002</v>
      </c>
      <c r="P8" s="532">
        <v>11185045.258299995</v>
      </c>
      <c r="Q8" s="532">
        <v>13108815.960700002</v>
      </c>
      <c r="R8" s="532">
        <v>15134691.798200011</v>
      </c>
      <c r="S8" s="532">
        <v>133433.7818</v>
      </c>
      <c r="T8" s="532">
        <v>0</v>
      </c>
      <c r="U8" s="532">
        <v>0</v>
      </c>
      <c r="V8" s="532">
        <v>0</v>
      </c>
      <c r="W8" s="532">
        <v>0</v>
      </c>
      <c r="X8" s="532">
        <v>0</v>
      </c>
      <c r="Y8" s="532">
        <v>0</v>
      </c>
      <c r="Z8" s="532">
        <v>0</v>
      </c>
      <c r="AA8" s="541">
        <v>0</v>
      </c>
    </row>
    <row r="9" spans="1:28">
      <c r="A9" s="666">
        <v>1.1000000000000001</v>
      </c>
      <c r="B9" s="696" t="s">
        <v>438</v>
      </c>
      <c r="C9" s="538">
        <v>0</v>
      </c>
      <c r="D9" s="530">
        <v>0</v>
      </c>
      <c r="E9" s="530">
        <v>0</v>
      </c>
      <c r="F9" s="530">
        <v>0</v>
      </c>
      <c r="G9" s="530">
        <v>0</v>
      </c>
      <c r="H9" s="530">
        <v>0</v>
      </c>
      <c r="I9" s="530">
        <v>0</v>
      </c>
      <c r="J9" s="530">
        <v>0</v>
      </c>
      <c r="K9" s="530">
        <v>0</v>
      </c>
      <c r="L9" s="530">
        <v>0</v>
      </c>
      <c r="M9" s="530">
        <v>0</v>
      </c>
      <c r="N9" s="530">
        <v>0</v>
      </c>
      <c r="O9" s="530">
        <v>0</v>
      </c>
      <c r="P9" s="530">
        <v>0</v>
      </c>
      <c r="Q9" s="530">
        <v>0</v>
      </c>
      <c r="R9" s="530">
        <v>0</v>
      </c>
      <c r="S9" s="530">
        <v>0</v>
      </c>
      <c r="T9" s="530"/>
      <c r="U9" s="530"/>
      <c r="V9" s="530"/>
      <c r="W9" s="530"/>
      <c r="X9" s="530"/>
      <c r="Y9" s="530"/>
      <c r="Z9" s="530"/>
      <c r="AA9" s="543"/>
    </row>
    <row r="10" spans="1:28">
      <c r="A10" s="666">
        <v>1.2</v>
      </c>
      <c r="B10" s="696" t="s">
        <v>439</v>
      </c>
      <c r="C10" s="538">
        <v>0</v>
      </c>
      <c r="D10" s="530">
        <v>0</v>
      </c>
      <c r="E10" s="530">
        <v>0</v>
      </c>
      <c r="F10" s="530">
        <v>0</v>
      </c>
      <c r="G10" s="530">
        <v>0</v>
      </c>
      <c r="H10" s="530">
        <v>0</v>
      </c>
      <c r="I10" s="530">
        <v>0</v>
      </c>
      <c r="J10" s="530">
        <v>0</v>
      </c>
      <c r="K10" s="530">
        <v>0</v>
      </c>
      <c r="L10" s="530">
        <v>0</v>
      </c>
      <c r="M10" s="530">
        <v>0</v>
      </c>
      <c r="N10" s="530">
        <v>0</v>
      </c>
      <c r="O10" s="530">
        <v>0</v>
      </c>
      <c r="P10" s="530">
        <v>0</v>
      </c>
      <c r="Q10" s="530">
        <v>0</v>
      </c>
      <c r="R10" s="530">
        <v>0</v>
      </c>
      <c r="S10" s="530">
        <v>0</v>
      </c>
      <c r="T10" s="530"/>
      <c r="U10" s="530"/>
      <c r="V10" s="530"/>
      <c r="W10" s="530"/>
      <c r="X10" s="530"/>
      <c r="Y10" s="530"/>
      <c r="Z10" s="530"/>
      <c r="AA10" s="543"/>
    </row>
    <row r="11" spans="1:28">
      <c r="A11" s="666">
        <v>1.3</v>
      </c>
      <c r="B11" s="696" t="s">
        <v>440</v>
      </c>
      <c r="C11" s="538">
        <v>72546139.029500008</v>
      </c>
      <c r="D11" s="530">
        <v>72546139.029500008</v>
      </c>
      <c r="E11" s="530">
        <v>0</v>
      </c>
      <c r="F11" s="530">
        <v>0</v>
      </c>
      <c r="G11" s="530">
        <v>0</v>
      </c>
      <c r="H11" s="530">
        <v>0</v>
      </c>
      <c r="I11" s="530">
        <v>0</v>
      </c>
      <c r="J11" s="530">
        <v>0</v>
      </c>
      <c r="K11" s="530">
        <v>0</v>
      </c>
      <c r="L11" s="530">
        <v>0</v>
      </c>
      <c r="M11" s="530">
        <v>0</v>
      </c>
      <c r="N11" s="530">
        <v>0</v>
      </c>
      <c r="O11" s="530">
        <v>0</v>
      </c>
      <c r="P11" s="530">
        <v>0</v>
      </c>
      <c r="Q11" s="530">
        <v>0</v>
      </c>
      <c r="R11" s="530">
        <v>0</v>
      </c>
      <c r="S11" s="530">
        <v>0</v>
      </c>
      <c r="T11" s="530"/>
      <c r="U11" s="530"/>
      <c r="V11" s="530"/>
      <c r="W11" s="530"/>
      <c r="X11" s="530"/>
      <c r="Y11" s="530"/>
      <c r="Z11" s="530"/>
      <c r="AA11" s="543"/>
    </row>
    <row r="12" spans="1:28">
      <c r="A12" s="666">
        <v>1.4</v>
      </c>
      <c r="B12" s="696" t="s">
        <v>441</v>
      </c>
      <c r="C12" s="538">
        <v>149917427.88420001</v>
      </c>
      <c r="D12" s="530">
        <v>149917427.88420001</v>
      </c>
      <c r="E12" s="530">
        <v>0</v>
      </c>
      <c r="F12" s="530">
        <v>0</v>
      </c>
      <c r="G12" s="530">
        <v>0</v>
      </c>
      <c r="H12" s="530">
        <v>0</v>
      </c>
      <c r="I12" s="530">
        <v>0</v>
      </c>
      <c r="J12" s="530">
        <v>0</v>
      </c>
      <c r="K12" s="530">
        <v>0</v>
      </c>
      <c r="L12" s="530">
        <v>0</v>
      </c>
      <c r="M12" s="530">
        <v>0</v>
      </c>
      <c r="N12" s="530">
        <v>0</v>
      </c>
      <c r="O12" s="530">
        <v>0</v>
      </c>
      <c r="P12" s="530">
        <v>0</v>
      </c>
      <c r="Q12" s="530">
        <v>0</v>
      </c>
      <c r="R12" s="530">
        <v>0</v>
      </c>
      <c r="S12" s="530">
        <v>0</v>
      </c>
      <c r="T12" s="530"/>
      <c r="U12" s="530"/>
      <c r="V12" s="530"/>
      <c r="W12" s="530"/>
      <c r="X12" s="530"/>
      <c r="Y12" s="530"/>
      <c r="Z12" s="530"/>
      <c r="AA12" s="543"/>
    </row>
    <row r="13" spans="1:28">
      <c r="A13" s="666">
        <v>1.5</v>
      </c>
      <c r="B13" s="696" t="s">
        <v>442</v>
      </c>
      <c r="C13" s="538">
        <v>1727838097.9171987</v>
      </c>
      <c r="D13" s="530">
        <v>1606912833.0856986</v>
      </c>
      <c r="E13" s="530">
        <v>26378669.045000002</v>
      </c>
      <c r="F13" s="530">
        <v>0</v>
      </c>
      <c r="G13" s="530">
        <v>0</v>
      </c>
      <c r="H13" s="530">
        <v>102087919.92059998</v>
      </c>
      <c r="I13" s="530">
        <v>4620610.0009999992</v>
      </c>
      <c r="J13" s="530">
        <v>35563623.738400005</v>
      </c>
      <c r="K13" s="530">
        <v>0</v>
      </c>
      <c r="L13" s="530">
        <v>18837344.910900004</v>
      </c>
      <c r="M13" s="530">
        <v>2316824.0646000002</v>
      </c>
      <c r="N13" s="530">
        <v>4421712.1255000001</v>
      </c>
      <c r="O13" s="530">
        <v>1801399.0135000001</v>
      </c>
      <c r="P13" s="530">
        <v>1259417.2560000001</v>
      </c>
      <c r="Q13" s="530">
        <v>1669308.3030999999</v>
      </c>
      <c r="R13" s="530">
        <v>2899549.5578000001</v>
      </c>
      <c r="S13" s="530">
        <v>133433.7818</v>
      </c>
      <c r="T13" s="530"/>
      <c r="U13" s="530"/>
      <c r="V13" s="530"/>
      <c r="W13" s="530"/>
      <c r="X13" s="530"/>
      <c r="Y13" s="530"/>
      <c r="Z13" s="530"/>
      <c r="AA13" s="543"/>
    </row>
    <row r="14" spans="1:28">
      <c r="A14" s="666">
        <v>1.6</v>
      </c>
      <c r="B14" s="696" t="s">
        <v>443</v>
      </c>
      <c r="C14" s="538">
        <v>1183494916.8888948</v>
      </c>
      <c r="D14" s="530">
        <v>1067583130.2842963</v>
      </c>
      <c r="E14" s="530">
        <v>18549668.053199988</v>
      </c>
      <c r="F14" s="530">
        <v>0</v>
      </c>
      <c r="G14" s="530">
        <v>0</v>
      </c>
      <c r="H14" s="530">
        <v>42368815.753799982</v>
      </c>
      <c r="I14" s="530">
        <v>8442253.2288999986</v>
      </c>
      <c r="J14" s="530">
        <v>7211204.689100001</v>
      </c>
      <c r="K14" s="530">
        <v>0</v>
      </c>
      <c r="L14" s="530">
        <v>73542970.850798562</v>
      </c>
      <c r="M14" s="530">
        <v>6884870.4487999985</v>
      </c>
      <c r="N14" s="530">
        <v>4673815.5568999974</v>
      </c>
      <c r="O14" s="530">
        <v>11882398.354800003</v>
      </c>
      <c r="P14" s="530">
        <v>9925628.0022999942</v>
      </c>
      <c r="Q14" s="530">
        <v>11439507.657600002</v>
      </c>
      <c r="R14" s="530">
        <v>12235142.240400011</v>
      </c>
      <c r="S14" s="530">
        <v>0</v>
      </c>
      <c r="T14" s="530"/>
      <c r="U14" s="530"/>
      <c r="V14" s="530"/>
      <c r="W14" s="530"/>
      <c r="X14" s="530"/>
      <c r="Y14" s="530"/>
      <c r="Z14" s="530"/>
      <c r="AA14" s="543"/>
    </row>
    <row r="15" spans="1:28">
      <c r="A15" s="695">
        <v>2</v>
      </c>
      <c r="B15" s="657" t="s">
        <v>444</v>
      </c>
      <c r="C15" s="532">
        <v>449635367.16264975</v>
      </c>
      <c r="D15" s="532">
        <v>449635367.16264975</v>
      </c>
      <c r="E15" s="532">
        <v>0</v>
      </c>
      <c r="F15" s="532">
        <v>0</v>
      </c>
      <c r="G15" s="532">
        <v>0</v>
      </c>
      <c r="H15" s="532">
        <v>0</v>
      </c>
      <c r="I15" s="532">
        <v>0</v>
      </c>
      <c r="J15" s="532">
        <v>0</v>
      </c>
      <c r="K15" s="532">
        <v>0</v>
      </c>
      <c r="L15" s="532">
        <v>0</v>
      </c>
      <c r="M15" s="532">
        <v>0</v>
      </c>
      <c r="N15" s="532">
        <v>0</v>
      </c>
      <c r="O15" s="532">
        <v>0</v>
      </c>
      <c r="P15" s="532">
        <v>0</v>
      </c>
      <c r="Q15" s="532">
        <v>0</v>
      </c>
      <c r="R15" s="532">
        <v>0</v>
      </c>
      <c r="S15" s="532">
        <v>0</v>
      </c>
      <c r="T15" s="532">
        <v>0</v>
      </c>
      <c r="U15" s="532">
        <v>0</v>
      </c>
      <c r="V15" s="532">
        <v>0</v>
      </c>
      <c r="W15" s="532">
        <v>0</v>
      </c>
      <c r="X15" s="532">
        <v>0</v>
      </c>
      <c r="Y15" s="532">
        <v>0</v>
      </c>
      <c r="Z15" s="532">
        <v>0</v>
      </c>
      <c r="AA15" s="541">
        <v>0</v>
      </c>
    </row>
    <row r="16" spans="1:28">
      <c r="A16" s="666">
        <v>2.1</v>
      </c>
      <c r="B16" s="696" t="s">
        <v>438</v>
      </c>
      <c r="C16" s="538">
        <v>0</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43"/>
    </row>
    <row r="17" spans="1:27">
      <c r="A17" s="666">
        <v>2.2000000000000002</v>
      </c>
      <c r="B17" s="696" t="s">
        <v>439</v>
      </c>
      <c r="C17" s="538">
        <v>361493601.53702438</v>
      </c>
      <c r="D17" s="530">
        <v>361493601.53702438</v>
      </c>
      <c r="E17" s="530"/>
      <c r="F17" s="530"/>
      <c r="G17" s="530"/>
      <c r="H17" s="530"/>
      <c r="I17" s="530"/>
      <c r="J17" s="530"/>
      <c r="K17" s="530"/>
      <c r="L17" s="530"/>
      <c r="M17" s="530"/>
      <c r="N17" s="530"/>
      <c r="O17" s="530"/>
      <c r="P17" s="530"/>
      <c r="Q17" s="530"/>
      <c r="R17" s="530"/>
      <c r="S17" s="530"/>
      <c r="T17" s="530"/>
      <c r="U17" s="530"/>
      <c r="V17" s="530"/>
      <c r="W17" s="530"/>
      <c r="X17" s="530"/>
      <c r="Y17" s="530"/>
      <c r="Z17" s="530"/>
      <c r="AA17" s="543"/>
    </row>
    <row r="18" spans="1:27">
      <c r="A18" s="666">
        <v>2.2999999999999998</v>
      </c>
      <c r="B18" s="696" t="s">
        <v>440</v>
      </c>
      <c r="C18" s="538">
        <v>10575897.509050468</v>
      </c>
      <c r="D18" s="530">
        <v>10575897.509050468</v>
      </c>
      <c r="E18" s="530"/>
      <c r="F18" s="530"/>
      <c r="G18" s="530"/>
      <c r="H18" s="530"/>
      <c r="I18" s="530"/>
      <c r="J18" s="530"/>
      <c r="K18" s="530"/>
      <c r="L18" s="530"/>
      <c r="M18" s="530"/>
      <c r="N18" s="530"/>
      <c r="O18" s="530"/>
      <c r="P18" s="530"/>
      <c r="Q18" s="530"/>
      <c r="R18" s="530"/>
      <c r="S18" s="530"/>
      <c r="T18" s="530"/>
      <c r="U18" s="530"/>
      <c r="V18" s="530"/>
      <c r="W18" s="530"/>
      <c r="X18" s="530"/>
      <c r="Y18" s="530"/>
      <c r="Z18" s="530"/>
      <c r="AA18" s="543"/>
    </row>
    <row r="19" spans="1:27">
      <c r="A19" s="666">
        <v>2.4</v>
      </c>
      <c r="B19" s="696" t="s">
        <v>441</v>
      </c>
      <c r="C19" s="538">
        <v>24526590.70656031</v>
      </c>
      <c r="D19" s="530">
        <v>24526590.70656031</v>
      </c>
      <c r="E19" s="530"/>
      <c r="F19" s="530"/>
      <c r="G19" s="530"/>
      <c r="H19" s="530"/>
      <c r="I19" s="530"/>
      <c r="J19" s="530"/>
      <c r="K19" s="530"/>
      <c r="L19" s="530"/>
      <c r="M19" s="530"/>
      <c r="N19" s="530"/>
      <c r="O19" s="530"/>
      <c r="P19" s="530"/>
      <c r="Q19" s="530"/>
      <c r="R19" s="530"/>
      <c r="S19" s="530"/>
      <c r="T19" s="530"/>
      <c r="U19" s="530"/>
      <c r="V19" s="530"/>
      <c r="W19" s="530"/>
      <c r="X19" s="530"/>
      <c r="Y19" s="530"/>
      <c r="Z19" s="530"/>
      <c r="AA19" s="543"/>
    </row>
    <row r="20" spans="1:27">
      <c r="A20" s="666">
        <v>2.5</v>
      </c>
      <c r="B20" s="696" t="s">
        <v>442</v>
      </c>
      <c r="C20" s="538">
        <v>53039277.410014577</v>
      </c>
      <c r="D20" s="530">
        <v>53039277.410014577</v>
      </c>
      <c r="E20" s="530"/>
      <c r="F20" s="530"/>
      <c r="G20" s="530"/>
      <c r="H20" s="530"/>
      <c r="I20" s="530"/>
      <c r="J20" s="530"/>
      <c r="K20" s="530"/>
      <c r="L20" s="530"/>
      <c r="M20" s="530"/>
      <c r="N20" s="530"/>
      <c r="O20" s="530"/>
      <c r="P20" s="530"/>
      <c r="Q20" s="530"/>
      <c r="R20" s="530"/>
      <c r="S20" s="530"/>
      <c r="T20" s="530"/>
      <c r="U20" s="530"/>
      <c r="V20" s="530"/>
      <c r="W20" s="530"/>
      <c r="X20" s="530"/>
      <c r="Y20" s="530"/>
      <c r="Z20" s="530"/>
      <c r="AA20" s="543"/>
    </row>
    <row r="21" spans="1:27">
      <c r="A21" s="666">
        <v>2.6</v>
      </c>
      <c r="B21" s="696" t="s">
        <v>443</v>
      </c>
      <c r="C21" s="538">
        <v>0</v>
      </c>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43"/>
    </row>
    <row r="22" spans="1:27">
      <c r="A22" s="695">
        <v>3</v>
      </c>
      <c r="B22" s="657" t="s">
        <v>484</v>
      </c>
      <c r="C22" s="532">
        <v>638125820.70369995</v>
      </c>
      <c r="D22" s="532">
        <v>602001034.00209999</v>
      </c>
      <c r="E22" s="539"/>
      <c r="F22" s="539"/>
      <c r="G22" s="539"/>
      <c r="H22" s="532">
        <v>34382489.031600013</v>
      </c>
      <c r="I22" s="539"/>
      <c r="J22" s="539"/>
      <c r="K22" s="539"/>
      <c r="L22" s="532">
        <v>1742297.67</v>
      </c>
      <c r="M22" s="539"/>
      <c r="N22" s="539"/>
      <c r="O22" s="539"/>
      <c r="P22" s="539"/>
      <c r="Q22" s="539"/>
      <c r="R22" s="539"/>
      <c r="S22" s="539"/>
      <c r="T22" s="532">
        <v>0</v>
      </c>
      <c r="U22" s="539"/>
      <c r="V22" s="539"/>
      <c r="W22" s="539"/>
      <c r="X22" s="539"/>
      <c r="Y22" s="539"/>
      <c r="Z22" s="539"/>
      <c r="AA22" s="697"/>
    </row>
    <row r="23" spans="1:27">
      <c r="A23" s="666">
        <v>3.1</v>
      </c>
      <c r="B23" s="696" t="s">
        <v>438</v>
      </c>
      <c r="C23" s="538">
        <v>0</v>
      </c>
      <c r="D23" s="532">
        <v>0</v>
      </c>
      <c r="E23" s="539"/>
      <c r="F23" s="539"/>
      <c r="G23" s="539"/>
      <c r="H23" s="532">
        <v>0</v>
      </c>
      <c r="I23" s="539"/>
      <c r="J23" s="539"/>
      <c r="K23" s="539"/>
      <c r="L23" s="532">
        <v>0</v>
      </c>
      <c r="M23" s="539"/>
      <c r="N23" s="539"/>
      <c r="O23" s="539"/>
      <c r="P23" s="539"/>
      <c r="Q23" s="539"/>
      <c r="R23" s="539"/>
      <c r="S23" s="539"/>
      <c r="T23" s="532">
        <v>0</v>
      </c>
      <c r="U23" s="539"/>
      <c r="V23" s="539"/>
      <c r="W23" s="539"/>
      <c r="X23" s="539"/>
      <c r="Y23" s="539"/>
      <c r="Z23" s="539"/>
      <c r="AA23" s="697"/>
    </row>
    <row r="24" spans="1:27">
      <c r="A24" s="666">
        <v>3.2</v>
      </c>
      <c r="B24" s="696" t="s">
        <v>439</v>
      </c>
      <c r="C24" s="538">
        <v>0</v>
      </c>
      <c r="D24" s="532">
        <v>0</v>
      </c>
      <c r="E24" s="539"/>
      <c r="F24" s="539"/>
      <c r="G24" s="539"/>
      <c r="H24" s="532">
        <v>0</v>
      </c>
      <c r="I24" s="539"/>
      <c r="J24" s="539"/>
      <c r="K24" s="539"/>
      <c r="L24" s="532">
        <v>0</v>
      </c>
      <c r="M24" s="539"/>
      <c r="N24" s="539"/>
      <c r="O24" s="539"/>
      <c r="P24" s="539"/>
      <c r="Q24" s="539"/>
      <c r="R24" s="539"/>
      <c r="S24" s="539"/>
      <c r="T24" s="532">
        <v>0</v>
      </c>
      <c r="U24" s="539"/>
      <c r="V24" s="539"/>
      <c r="W24" s="539"/>
      <c r="X24" s="539"/>
      <c r="Y24" s="539"/>
      <c r="Z24" s="539"/>
      <c r="AA24" s="697"/>
    </row>
    <row r="25" spans="1:27">
      <c r="A25" s="666">
        <v>3.3</v>
      </c>
      <c r="B25" s="696" t="s">
        <v>440</v>
      </c>
      <c r="C25" s="538">
        <v>0</v>
      </c>
      <c r="D25" s="532">
        <v>0</v>
      </c>
      <c r="E25" s="539"/>
      <c r="F25" s="539"/>
      <c r="G25" s="539"/>
      <c r="H25" s="532">
        <v>0</v>
      </c>
      <c r="I25" s="539"/>
      <c r="J25" s="539"/>
      <c r="K25" s="539"/>
      <c r="L25" s="532">
        <v>0</v>
      </c>
      <c r="M25" s="539"/>
      <c r="N25" s="539"/>
      <c r="O25" s="539"/>
      <c r="P25" s="539"/>
      <c r="Q25" s="539"/>
      <c r="R25" s="539"/>
      <c r="S25" s="539"/>
      <c r="T25" s="532">
        <v>0</v>
      </c>
      <c r="U25" s="539"/>
      <c r="V25" s="539"/>
      <c r="W25" s="539"/>
      <c r="X25" s="539"/>
      <c r="Y25" s="539"/>
      <c r="Z25" s="539"/>
      <c r="AA25" s="697"/>
    </row>
    <row r="26" spans="1:27">
      <c r="A26" s="666">
        <v>3.4</v>
      </c>
      <c r="B26" s="696" t="s">
        <v>441</v>
      </c>
      <c r="C26" s="538">
        <v>5827463.1110000005</v>
      </c>
      <c r="D26" s="532">
        <v>5827463.1110000005</v>
      </c>
      <c r="E26" s="539"/>
      <c r="F26" s="539"/>
      <c r="G26" s="539"/>
      <c r="H26" s="532">
        <v>0</v>
      </c>
      <c r="I26" s="539"/>
      <c r="J26" s="539"/>
      <c r="K26" s="539"/>
      <c r="L26" s="532">
        <v>0</v>
      </c>
      <c r="M26" s="539"/>
      <c r="N26" s="539"/>
      <c r="O26" s="539"/>
      <c r="P26" s="539"/>
      <c r="Q26" s="539"/>
      <c r="R26" s="539"/>
      <c r="S26" s="539"/>
      <c r="T26" s="532">
        <v>0</v>
      </c>
      <c r="U26" s="539"/>
      <c r="V26" s="539"/>
      <c r="W26" s="539"/>
      <c r="X26" s="539"/>
      <c r="Y26" s="539"/>
      <c r="Z26" s="539"/>
      <c r="AA26" s="697"/>
    </row>
    <row r="27" spans="1:27">
      <c r="A27" s="666">
        <v>3.5</v>
      </c>
      <c r="B27" s="696" t="s">
        <v>442</v>
      </c>
      <c r="C27" s="538">
        <v>598865273.26189995</v>
      </c>
      <c r="D27" s="532">
        <v>562919500.41429996</v>
      </c>
      <c r="E27" s="539"/>
      <c r="F27" s="539"/>
      <c r="G27" s="539"/>
      <c r="H27" s="532">
        <v>34241926.07760001</v>
      </c>
      <c r="I27" s="539"/>
      <c r="J27" s="539"/>
      <c r="K27" s="539"/>
      <c r="L27" s="532">
        <v>1703846.77</v>
      </c>
      <c r="M27" s="539"/>
      <c r="N27" s="539"/>
      <c r="O27" s="539"/>
      <c r="P27" s="539"/>
      <c r="Q27" s="539"/>
      <c r="R27" s="539"/>
      <c r="S27" s="539"/>
      <c r="T27" s="532">
        <v>0</v>
      </c>
      <c r="U27" s="539"/>
      <c r="V27" s="539"/>
      <c r="W27" s="539"/>
      <c r="X27" s="539"/>
      <c r="Y27" s="539"/>
      <c r="Z27" s="539"/>
      <c r="AA27" s="697"/>
    </row>
    <row r="28" spans="1:27" ht="13.5" thickBot="1">
      <c r="A28" s="667">
        <v>3.6</v>
      </c>
      <c r="B28" s="698" t="s">
        <v>443</v>
      </c>
      <c r="C28" s="699">
        <v>33433084.330800042</v>
      </c>
      <c r="D28" s="669">
        <v>33254070.476800043</v>
      </c>
      <c r="E28" s="700"/>
      <c r="F28" s="700"/>
      <c r="G28" s="700"/>
      <c r="H28" s="669">
        <v>140562.95399999991</v>
      </c>
      <c r="I28" s="700"/>
      <c r="J28" s="700"/>
      <c r="K28" s="700"/>
      <c r="L28" s="669">
        <v>38450.9</v>
      </c>
      <c r="M28" s="700"/>
      <c r="N28" s="700"/>
      <c r="O28" s="700"/>
      <c r="P28" s="700"/>
      <c r="Q28" s="700"/>
      <c r="R28" s="700"/>
      <c r="S28" s="700"/>
      <c r="T28" s="669">
        <v>0</v>
      </c>
      <c r="U28" s="700"/>
      <c r="V28" s="700"/>
      <c r="W28" s="700"/>
      <c r="X28" s="700"/>
      <c r="Y28" s="700"/>
      <c r="Z28" s="700"/>
      <c r="AA28" s="7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D46" sqref="D46"/>
    </sheetView>
  </sheetViews>
  <sheetFormatPr defaultColWidth="9.140625" defaultRowHeight="12.75"/>
  <cols>
    <col min="1" max="1" width="11.85546875" style="286" bestFit="1" customWidth="1"/>
    <col min="2" max="2" width="90.140625" style="286" bestFit="1" customWidth="1"/>
    <col min="3" max="3" width="20.140625" style="286" customWidth="1"/>
    <col min="4" max="4" width="22.140625" style="286" customWidth="1"/>
    <col min="5" max="7" width="17.140625" style="286" customWidth="1"/>
    <col min="8" max="8" width="22.140625" style="286" customWidth="1"/>
    <col min="9" max="10" width="17.140625" style="286" customWidth="1"/>
    <col min="11" max="27" width="22.140625" style="286" customWidth="1"/>
    <col min="28" max="16384" width="9.140625" style="286"/>
  </cols>
  <sheetData>
    <row r="1" spans="1:27" ht="13.5">
      <c r="A1" s="273" t="s">
        <v>30</v>
      </c>
      <c r="B1" s="281" t="str">
        <f>'Info '!C2</f>
        <v>JSC Basisbank</v>
      </c>
    </row>
    <row r="2" spans="1:27">
      <c r="A2" s="273" t="s">
        <v>31</v>
      </c>
      <c r="B2" s="280">
        <f>'1. key ratios '!B2</f>
        <v>45930</v>
      </c>
    </row>
    <row r="3" spans="1:27">
      <c r="A3" s="274" t="s">
        <v>446</v>
      </c>
      <c r="C3" s="288"/>
    </row>
    <row r="4" spans="1:27" ht="13.5" thickBot="1">
      <c r="A4" s="274"/>
      <c r="B4" s="288"/>
      <c r="C4" s="288"/>
    </row>
    <row r="5" spans="1:27" ht="13.5" customHeight="1">
      <c r="A5" s="828" t="s">
        <v>652</v>
      </c>
      <c r="B5" s="829"/>
      <c r="C5" s="838" t="s">
        <v>651</v>
      </c>
      <c r="D5" s="839"/>
      <c r="E5" s="839"/>
      <c r="F5" s="839"/>
      <c r="G5" s="839"/>
      <c r="H5" s="839"/>
      <c r="I5" s="839"/>
      <c r="J5" s="839"/>
      <c r="K5" s="839"/>
      <c r="L5" s="839"/>
      <c r="M5" s="839"/>
      <c r="N5" s="839"/>
      <c r="O5" s="839"/>
      <c r="P5" s="839"/>
      <c r="Q5" s="839"/>
      <c r="R5" s="839"/>
      <c r="S5" s="840"/>
      <c r="T5" s="295"/>
      <c r="U5" s="295"/>
      <c r="V5" s="295"/>
      <c r="W5" s="295"/>
      <c r="X5" s="295"/>
      <c r="Y5" s="295"/>
      <c r="Z5" s="295"/>
      <c r="AA5" s="294"/>
    </row>
    <row r="6" spans="1:27" ht="12" customHeight="1">
      <c r="A6" s="830"/>
      <c r="B6" s="831"/>
      <c r="C6" s="834" t="s">
        <v>64</v>
      </c>
      <c r="D6" s="824" t="s">
        <v>648</v>
      </c>
      <c r="E6" s="824"/>
      <c r="F6" s="824"/>
      <c r="G6" s="824"/>
      <c r="H6" s="824" t="s">
        <v>647</v>
      </c>
      <c r="I6" s="824"/>
      <c r="J6" s="824"/>
      <c r="K6" s="824"/>
      <c r="L6" s="293"/>
      <c r="M6" s="836" t="s">
        <v>646</v>
      </c>
      <c r="N6" s="836"/>
      <c r="O6" s="836"/>
      <c r="P6" s="836"/>
      <c r="Q6" s="836"/>
      <c r="R6" s="836"/>
      <c r="S6" s="837"/>
      <c r="T6" s="295"/>
      <c r="U6" s="826" t="s">
        <v>645</v>
      </c>
      <c r="V6" s="826"/>
      <c r="W6" s="826"/>
      <c r="X6" s="826"/>
      <c r="Y6" s="826"/>
      <c r="Z6" s="826"/>
      <c r="AA6" s="827"/>
    </row>
    <row r="7" spans="1:27" ht="25.5">
      <c r="A7" s="832"/>
      <c r="B7" s="833"/>
      <c r="C7" s="835"/>
      <c r="D7" s="292"/>
      <c r="E7" s="284" t="s">
        <v>436</v>
      </c>
      <c r="F7" s="284" t="s">
        <v>643</v>
      </c>
      <c r="G7" s="285" t="s">
        <v>644</v>
      </c>
      <c r="H7" s="287"/>
      <c r="I7" s="284" t="s">
        <v>436</v>
      </c>
      <c r="J7" s="284" t="s">
        <v>643</v>
      </c>
      <c r="K7" s="285" t="s">
        <v>644</v>
      </c>
      <c r="L7" s="291"/>
      <c r="M7" s="284" t="s">
        <v>436</v>
      </c>
      <c r="N7" s="284" t="s">
        <v>643</v>
      </c>
      <c r="O7" s="284" t="s">
        <v>642</v>
      </c>
      <c r="P7" s="284" t="s">
        <v>641</v>
      </c>
      <c r="Q7" s="284" t="s">
        <v>640</v>
      </c>
      <c r="R7" s="284" t="s">
        <v>639</v>
      </c>
      <c r="S7" s="316" t="s">
        <v>638</v>
      </c>
      <c r="T7" s="315"/>
      <c r="U7" s="284" t="s">
        <v>436</v>
      </c>
      <c r="V7" s="284" t="s">
        <v>643</v>
      </c>
      <c r="W7" s="284" t="s">
        <v>642</v>
      </c>
      <c r="X7" s="284" t="s">
        <v>641</v>
      </c>
      <c r="Y7" s="284" t="s">
        <v>640</v>
      </c>
      <c r="Z7" s="284" t="s">
        <v>639</v>
      </c>
      <c r="AA7" s="284" t="s">
        <v>638</v>
      </c>
    </row>
    <row r="8" spans="1:27">
      <c r="A8" s="314">
        <v>1</v>
      </c>
      <c r="B8" s="313" t="s">
        <v>437</v>
      </c>
      <c r="C8" s="540">
        <v>3133796581.719739</v>
      </c>
      <c r="D8" s="532">
        <v>2896959530.2836952</v>
      </c>
      <c r="E8" s="532">
        <v>44928337.098199993</v>
      </c>
      <c r="F8" s="532">
        <v>0</v>
      </c>
      <c r="G8" s="532">
        <v>0</v>
      </c>
      <c r="H8" s="532">
        <v>144456735.67439997</v>
      </c>
      <c r="I8" s="532">
        <v>13062863.229899999</v>
      </c>
      <c r="J8" s="532">
        <v>42774828.42750001</v>
      </c>
      <c r="K8" s="532">
        <v>0</v>
      </c>
      <c r="L8" s="532">
        <v>92380315.761698574</v>
      </c>
      <c r="M8" s="532">
        <v>9201694.5133999996</v>
      </c>
      <c r="N8" s="532">
        <v>9095527.6823999975</v>
      </c>
      <c r="O8" s="532">
        <v>13683797.368300002</v>
      </c>
      <c r="P8" s="532">
        <v>11185045.258299995</v>
      </c>
      <c r="Q8" s="532">
        <v>13108815.960700002</v>
      </c>
      <c r="R8" s="532">
        <v>15134691.798200011</v>
      </c>
      <c r="S8" s="532">
        <v>133433.7818</v>
      </c>
      <c r="T8" s="532">
        <v>0</v>
      </c>
      <c r="U8" s="532">
        <v>0</v>
      </c>
      <c r="V8" s="532">
        <v>0</v>
      </c>
      <c r="W8" s="532">
        <v>0</v>
      </c>
      <c r="X8" s="532">
        <v>0</v>
      </c>
      <c r="Y8" s="532">
        <v>0</v>
      </c>
      <c r="Z8" s="532">
        <v>0</v>
      </c>
      <c r="AA8" s="541">
        <v>0</v>
      </c>
    </row>
    <row r="9" spans="1:27">
      <c r="A9" s="306">
        <v>1.1000000000000001</v>
      </c>
      <c r="B9" s="312" t="s">
        <v>447</v>
      </c>
      <c r="C9" s="542">
        <v>2560707997.0290999</v>
      </c>
      <c r="D9" s="530">
        <v>2333654292.5985003</v>
      </c>
      <c r="E9" s="530">
        <v>42354104.728699997</v>
      </c>
      <c r="F9" s="530">
        <v>0</v>
      </c>
      <c r="G9" s="530">
        <v>0</v>
      </c>
      <c r="H9" s="530">
        <v>142067382.38510001</v>
      </c>
      <c r="I9" s="530">
        <v>12634887.025699999</v>
      </c>
      <c r="J9" s="530">
        <v>41822709.685999997</v>
      </c>
      <c r="K9" s="530">
        <v>0</v>
      </c>
      <c r="L9" s="530">
        <v>84986322.04550001</v>
      </c>
      <c r="M9" s="530">
        <v>8406967.1163999997</v>
      </c>
      <c r="N9" s="530">
        <v>8472618.8123000003</v>
      </c>
      <c r="O9" s="530">
        <v>11719009.8992</v>
      </c>
      <c r="P9" s="530">
        <v>9427566.2386000007</v>
      </c>
      <c r="Q9" s="530">
        <v>13072969.8945</v>
      </c>
      <c r="R9" s="530">
        <v>15133740.436000001</v>
      </c>
      <c r="S9" s="530">
        <v>133433.7818</v>
      </c>
      <c r="T9" s="530">
        <v>0</v>
      </c>
      <c r="U9" s="530"/>
      <c r="V9" s="530"/>
      <c r="W9" s="530"/>
      <c r="X9" s="530"/>
      <c r="Y9" s="530"/>
      <c r="Z9" s="530"/>
      <c r="AA9" s="543"/>
    </row>
    <row r="10" spans="1:27">
      <c r="A10" s="310" t="s">
        <v>14</v>
      </c>
      <c r="B10" s="311" t="s">
        <v>448</v>
      </c>
      <c r="C10" s="544">
        <v>2529969339.5566998</v>
      </c>
      <c r="D10" s="530">
        <v>2303523331.5748</v>
      </c>
      <c r="E10" s="530">
        <v>42281486.321599998</v>
      </c>
      <c r="F10" s="530">
        <v>0</v>
      </c>
      <c r="G10" s="530">
        <v>0</v>
      </c>
      <c r="H10" s="530">
        <v>141937377.94479999</v>
      </c>
      <c r="I10" s="530">
        <v>12630851.2936</v>
      </c>
      <c r="J10" s="530">
        <v>41719658.461199999</v>
      </c>
      <c r="K10" s="530">
        <v>0</v>
      </c>
      <c r="L10" s="530">
        <v>84508630.037100002</v>
      </c>
      <c r="M10" s="530">
        <v>8377354.3081999999</v>
      </c>
      <c r="N10" s="530">
        <v>8404466.3529000003</v>
      </c>
      <c r="O10" s="530">
        <v>11686392.9737</v>
      </c>
      <c r="P10" s="530">
        <v>9138212.9929000009</v>
      </c>
      <c r="Q10" s="530">
        <v>13072969.8945</v>
      </c>
      <c r="R10" s="530">
        <v>15133740.436000001</v>
      </c>
      <c r="S10" s="530">
        <v>133433.7818</v>
      </c>
      <c r="T10" s="530">
        <v>0</v>
      </c>
      <c r="U10" s="530">
        <v>0</v>
      </c>
      <c r="V10" s="530">
        <v>0</v>
      </c>
      <c r="W10" s="530">
        <v>0</v>
      </c>
      <c r="X10" s="530">
        <v>0</v>
      </c>
      <c r="Y10" s="530">
        <v>0</v>
      </c>
      <c r="Z10" s="530">
        <v>0</v>
      </c>
      <c r="AA10" s="543">
        <v>0</v>
      </c>
    </row>
    <row r="11" spans="1:27">
      <c r="A11" s="308" t="s">
        <v>449</v>
      </c>
      <c r="B11" s="309" t="s">
        <v>450</v>
      </c>
      <c r="C11" s="545">
        <v>1776081949.3021998</v>
      </c>
      <c r="D11" s="530">
        <v>1612818424.9826</v>
      </c>
      <c r="E11" s="530">
        <v>36009442.381499998</v>
      </c>
      <c r="F11" s="530">
        <v>0</v>
      </c>
      <c r="G11" s="530">
        <v>0</v>
      </c>
      <c r="H11" s="530">
        <v>110811391.97310001</v>
      </c>
      <c r="I11" s="530">
        <v>10313332.9113</v>
      </c>
      <c r="J11" s="530">
        <v>30042036.529300001</v>
      </c>
      <c r="K11" s="530">
        <v>0</v>
      </c>
      <c r="L11" s="530">
        <v>52452132.346500002</v>
      </c>
      <c r="M11" s="530">
        <v>5367211.7422000002</v>
      </c>
      <c r="N11" s="530">
        <v>3394107.3478999999</v>
      </c>
      <c r="O11" s="530">
        <v>6423678.1184999999</v>
      </c>
      <c r="P11" s="530">
        <v>5687344.659</v>
      </c>
      <c r="Q11" s="530">
        <v>7512276.6496000001</v>
      </c>
      <c r="R11" s="530">
        <v>7104252.6382999998</v>
      </c>
      <c r="S11" s="530">
        <v>133433.7818</v>
      </c>
      <c r="T11" s="530"/>
      <c r="U11" s="530"/>
      <c r="V11" s="530"/>
      <c r="W11" s="530"/>
      <c r="X11" s="530"/>
      <c r="Y11" s="530"/>
      <c r="Z11" s="530"/>
      <c r="AA11" s="543"/>
    </row>
    <row r="12" spans="1:27">
      <c r="A12" s="308" t="s">
        <v>451</v>
      </c>
      <c r="B12" s="309" t="s">
        <v>452</v>
      </c>
      <c r="C12" s="545">
        <v>263748121.7518</v>
      </c>
      <c r="D12" s="530">
        <v>226834900.95590001</v>
      </c>
      <c r="E12" s="530">
        <v>2083957.2601000001</v>
      </c>
      <c r="F12" s="530">
        <v>0</v>
      </c>
      <c r="G12" s="530">
        <v>0</v>
      </c>
      <c r="H12" s="530">
        <v>17041466.788399998</v>
      </c>
      <c r="I12" s="530">
        <v>2041092.1780000001</v>
      </c>
      <c r="J12" s="530">
        <v>2854739.5466999998</v>
      </c>
      <c r="K12" s="530">
        <v>0</v>
      </c>
      <c r="L12" s="530">
        <v>19871754.0075</v>
      </c>
      <c r="M12" s="530">
        <v>1998521.5998</v>
      </c>
      <c r="N12" s="530">
        <v>4143184.3418999999</v>
      </c>
      <c r="O12" s="530">
        <v>3091663.2067999998</v>
      </c>
      <c r="P12" s="530">
        <v>2769048.7826</v>
      </c>
      <c r="Q12" s="530">
        <v>1917977.3803000001</v>
      </c>
      <c r="R12" s="530">
        <v>4672007.3958999999</v>
      </c>
      <c r="S12" s="530">
        <v>0</v>
      </c>
      <c r="T12" s="530"/>
      <c r="U12" s="530"/>
      <c r="V12" s="530"/>
      <c r="W12" s="530"/>
      <c r="X12" s="530"/>
      <c r="Y12" s="530"/>
      <c r="Z12" s="530"/>
      <c r="AA12" s="543"/>
    </row>
    <row r="13" spans="1:27">
      <c r="A13" s="308" t="s">
        <v>453</v>
      </c>
      <c r="B13" s="309" t="s">
        <v>454</v>
      </c>
      <c r="C13" s="545">
        <v>102863789.40300001</v>
      </c>
      <c r="D13" s="530">
        <v>95260883.420000002</v>
      </c>
      <c r="E13" s="530">
        <v>348595.59149999998</v>
      </c>
      <c r="F13" s="530">
        <v>0</v>
      </c>
      <c r="G13" s="530">
        <v>0</v>
      </c>
      <c r="H13" s="530">
        <v>751303.72750000004</v>
      </c>
      <c r="I13" s="530">
        <v>276426.20429999998</v>
      </c>
      <c r="J13" s="530">
        <v>0</v>
      </c>
      <c r="K13" s="530">
        <v>0</v>
      </c>
      <c r="L13" s="530">
        <v>6851602.2555</v>
      </c>
      <c r="M13" s="530">
        <v>113061.3784</v>
      </c>
      <c r="N13" s="530">
        <v>0</v>
      </c>
      <c r="O13" s="530">
        <v>1141833.0636</v>
      </c>
      <c r="P13" s="530">
        <v>449125.78470000002</v>
      </c>
      <c r="Q13" s="530">
        <v>3307546.5713</v>
      </c>
      <c r="R13" s="530">
        <v>1657134.6624</v>
      </c>
      <c r="S13" s="530">
        <v>0</v>
      </c>
      <c r="T13" s="530"/>
      <c r="U13" s="530"/>
      <c r="V13" s="530"/>
      <c r="W13" s="530"/>
      <c r="X13" s="530"/>
      <c r="Y13" s="530"/>
      <c r="Z13" s="530"/>
      <c r="AA13" s="543"/>
    </row>
    <row r="14" spans="1:27">
      <c r="A14" s="308" t="s">
        <v>455</v>
      </c>
      <c r="B14" s="309" t="s">
        <v>456</v>
      </c>
      <c r="C14" s="545">
        <v>387275479.09970003</v>
      </c>
      <c r="D14" s="530">
        <v>368609122.21630001</v>
      </c>
      <c r="E14" s="530">
        <v>3839491.0885000001</v>
      </c>
      <c r="F14" s="530">
        <v>0</v>
      </c>
      <c r="G14" s="530">
        <v>0</v>
      </c>
      <c r="H14" s="530">
        <v>13333215.455800001</v>
      </c>
      <c r="I14" s="530">
        <v>0</v>
      </c>
      <c r="J14" s="530">
        <v>8822882.3851999994</v>
      </c>
      <c r="K14" s="530">
        <v>0</v>
      </c>
      <c r="L14" s="530">
        <v>5333141.4276000001</v>
      </c>
      <c r="M14" s="530">
        <v>898559.58779999998</v>
      </c>
      <c r="N14" s="530">
        <v>867174.66310000001</v>
      </c>
      <c r="O14" s="530">
        <v>1029218.5848</v>
      </c>
      <c r="P14" s="530">
        <v>232693.7666</v>
      </c>
      <c r="Q14" s="530">
        <v>335169.29330000002</v>
      </c>
      <c r="R14" s="530">
        <v>1700345.7394000001</v>
      </c>
      <c r="S14" s="530">
        <v>0</v>
      </c>
      <c r="T14" s="530"/>
      <c r="U14" s="530"/>
      <c r="V14" s="530"/>
      <c r="W14" s="530"/>
      <c r="X14" s="530"/>
      <c r="Y14" s="530"/>
      <c r="Z14" s="530"/>
      <c r="AA14" s="543"/>
    </row>
    <row r="15" spans="1:27">
      <c r="A15" s="307">
        <v>1.2</v>
      </c>
      <c r="B15" s="305" t="s">
        <v>650</v>
      </c>
      <c r="C15" s="542">
        <v>24957085.824638266</v>
      </c>
      <c r="D15" s="530">
        <v>4591385.0938200504</v>
      </c>
      <c r="E15" s="530">
        <v>77394.881679409998</v>
      </c>
      <c r="F15" s="530">
        <v>0</v>
      </c>
      <c r="G15" s="530">
        <v>0</v>
      </c>
      <c r="H15" s="530">
        <v>1891957.5070859301</v>
      </c>
      <c r="I15" s="530">
        <v>72196.114353330006</v>
      </c>
      <c r="J15" s="530">
        <v>917355.78554045002</v>
      </c>
      <c r="K15" s="530">
        <v>0</v>
      </c>
      <c r="L15" s="530">
        <v>18473743.223732285</v>
      </c>
      <c r="M15" s="530">
        <v>1805865.91380976</v>
      </c>
      <c r="N15" s="530">
        <v>2875581.80054022</v>
      </c>
      <c r="O15" s="530">
        <v>2654369.1156789199</v>
      </c>
      <c r="P15" s="530">
        <v>1847053.6754511399</v>
      </c>
      <c r="Q15" s="530">
        <v>2536752.3698071302</v>
      </c>
      <c r="R15" s="530">
        <v>3472818.3596168901</v>
      </c>
      <c r="S15" s="530">
        <v>6671.6890899999999</v>
      </c>
      <c r="T15" s="530">
        <v>0</v>
      </c>
      <c r="U15" s="530"/>
      <c r="V15" s="530"/>
      <c r="W15" s="530"/>
      <c r="X15" s="530"/>
      <c r="Y15" s="530"/>
      <c r="Z15" s="530"/>
      <c r="AA15" s="543"/>
    </row>
    <row r="16" spans="1:27">
      <c r="A16" s="306">
        <v>1.3</v>
      </c>
      <c r="B16" s="305" t="s">
        <v>495</v>
      </c>
      <c r="C16" s="546"/>
      <c r="D16" s="547"/>
      <c r="E16" s="547"/>
      <c r="F16" s="547"/>
      <c r="G16" s="547"/>
      <c r="H16" s="547"/>
      <c r="I16" s="547"/>
      <c r="J16" s="547"/>
      <c r="K16" s="547"/>
      <c r="L16" s="547"/>
      <c r="M16" s="547"/>
      <c r="N16" s="547"/>
      <c r="O16" s="547"/>
      <c r="P16" s="547"/>
      <c r="Q16" s="547"/>
      <c r="R16" s="547"/>
      <c r="S16" s="547"/>
      <c r="T16" s="547"/>
      <c r="U16" s="547"/>
      <c r="V16" s="547"/>
      <c r="W16" s="547"/>
      <c r="X16" s="547"/>
      <c r="Y16" s="547"/>
      <c r="Z16" s="547"/>
      <c r="AA16" s="548"/>
    </row>
    <row r="17" spans="1:27">
      <c r="A17" s="302" t="s">
        <v>457</v>
      </c>
      <c r="B17" s="304" t="s">
        <v>458</v>
      </c>
      <c r="C17" s="549">
        <v>2471055493.5617838</v>
      </c>
      <c r="D17" s="530">
        <v>2245693569.540482</v>
      </c>
      <c r="E17" s="530">
        <v>41322188.651271999</v>
      </c>
      <c r="F17" s="530">
        <v>0</v>
      </c>
      <c r="G17" s="530">
        <v>0</v>
      </c>
      <c r="H17" s="530">
        <v>141037867.23538798</v>
      </c>
      <c r="I17" s="530">
        <v>12634887.025699999</v>
      </c>
      <c r="J17" s="530">
        <v>41267648.589782998</v>
      </c>
      <c r="K17" s="530">
        <v>0</v>
      </c>
      <c r="L17" s="530">
        <v>84324056.785914004</v>
      </c>
      <c r="M17" s="530">
        <v>8324032.6770540001</v>
      </c>
      <c r="N17" s="530">
        <v>8456971.2315999996</v>
      </c>
      <c r="O17" s="530">
        <v>11436240.431999</v>
      </c>
      <c r="P17" s="530">
        <v>9416473.9824000001</v>
      </c>
      <c r="Q17" s="530">
        <v>13000975.776620001</v>
      </c>
      <c r="R17" s="530">
        <v>14947129.089540999</v>
      </c>
      <c r="S17" s="530">
        <v>133433.7818</v>
      </c>
      <c r="T17" s="530"/>
      <c r="U17" s="530"/>
      <c r="V17" s="530"/>
      <c r="W17" s="530"/>
      <c r="X17" s="530"/>
      <c r="Y17" s="530"/>
      <c r="Z17" s="530"/>
      <c r="AA17" s="543"/>
    </row>
    <row r="18" spans="1:27">
      <c r="A18" s="300" t="s">
        <v>459</v>
      </c>
      <c r="B18" s="301" t="s">
        <v>460</v>
      </c>
      <c r="C18" s="549">
        <v>2361969795.6241889</v>
      </c>
      <c r="D18" s="530">
        <v>2141614952.7657549</v>
      </c>
      <c r="E18" s="530">
        <v>41246586.787424996</v>
      </c>
      <c r="F18" s="530">
        <v>0</v>
      </c>
      <c r="G18" s="530">
        <v>0</v>
      </c>
      <c r="H18" s="530">
        <v>137038246.89833802</v>
      </c>
      <c r="I18" s="530">
        <v>12630851.2936</v>
      </c>
      <c r="J18" s="530">
        <v>38634217.824427001</v>
      </c>
      <c r="K18" s="530">
        <v>0</v>
      </c>
      <c r="L18" s="530">
        <v>83316595.960096002</v>
      </c>
      <c r="M18" s="530">
        <v>8081913.8866910003</v>
      </c>
      <c r="N18" s="530">
        <v>8376607.3275610004</v>
      </c>
      <c r="O18" s="530">
        <v>11403623.506499</v>
      </c>
      <c r="P18" s="530">
        <v>9127120.7367000002</v>
      </c>
      <c r="Q18" s="530">
        <v>13000975.776620001</v>
      </c>
      <c r="R18" s="530">
        <v>14658403.839725001</v>
      </c>
      <c r="S18" s="530">
        <v>133433.7818</v>
      </c>
      <c r="T18" s="530"/>
      <c r="U18" s="530"/>
      <c r="V18" s="530"/>
      <c r="W18" s="530"/>
      <c r="X18" s="530"/>
      <c r="Y18" s="530"/>
      <c r="Z18" s="530"/>
      <c r="AA18" s="543"/>
    </row>
    <row r="19" spans="1:27">
      <c r="A19" s="302" t="s">
        <v>461</v>
      </c>
      <c r="B19" s="303" t="s">
        <v>462</v>
      </c>
      <c r="C19" s="550">
        <v>4136121099.5767078</v>
      </c>
      <c r="D19" s="530">
        <v>3746185177.3022618</v>
      </c>
      <c r="E19" s="530">
        <v>75939924.039332002</v>
      </c>
      <c r="F19" s="530">
        <v>0</v>
      </c>
      <c r="G19" s="530">
        <v>0</v>
      </c>
      <c r="H19" s="530">
        <v>260984697.04739398</v>
      </c>
      <c r="I19" s="530">
        <v>18672299.843385</v>
      </c>
      <c r="J19" s="530">
        <v>64512783.748357996</v>
      </c>
      <c r="K19" s="530">
        <v>0</v>
      </c>
      <c r="L19" s="530">
        <v>128951225.227052</v>
      </c>
      <c r="M19" s="530">
        <v>12661672.620898999</v>
      </c>
      <c r="N19" s="530">
        <v>8916917.2730689999</v>
      </c>
      <c r="O19" s="530">
        <v>11201441.798154</v>
      </c>
      <c r="P19" s="530">
        <v>14135543.421004999</v>
      </c>
      <c r="Q19" s="530">
        <v>17753600.7949</v>
      </c>
      <c r="R19" s="530">
        <v>12633548.808793001</v>
      </c>
      <c r="S19" s="530">
        <v>388552.45336300001</v>
      </c>
      <c r="T19" s="530"/>
      <c r="U19" s="530"/>
      <c r="V19" s="530"/>
      <c r="W19" s="530"/>
      <c r="X19" s="530"/>
      <c r="Y19" s="530"/>
      <c r="Z19" s="530"/>
      <c r="AA19" s="543"/>
    </row>
    <row r="20" spans="1:27">
      <c r="A20" s="300" t="s">
        <v>463</v>
      </c>
      <c r="B20" s="301" t="s">
        <v>460</v>
      </c>
      <c r="C20" s="549">
        <v>3783162580.8263135</v>
      </c>
      <c r="D20" s="530">
        <v>3436055268.6959953</v>
      </c>
      <c r="E20" s="530">
        <v>75814975.977424994</v>
      </c>
      <c r="F20" s="530">
        <v>0</v>
      </c>
      <c r="G20" s="530">
        <v>0</v>
      </c>
      <c r="H20" s="530">
        <v>221518051.03900701</v>
      </c>
      <c r="I20" s="530">
        <v>18631607.749407001</v>
      </c>
      <c r="J20" s="530">
        <v>34137269.164056003</v>
      </c>
      <c r="K20" s="530">
        <v>0</v>
      </c>
      <c r="L20" s="530">
        <v>125589261.09131098</v>
      </c>
      <c r="M20" s="530">
        <v>11701304.535329999</v>
      </c>
      <c r="N20" s="530">
        <v>8209168.5637429999</v>
      </c>
      <c r="O20" s="530">
        <v>11170951.318125</v>
      </c>
      <c r="P20" s="530">
        <v>12718014.4276</v>
      </c>
      <c r="Q20" s="530">
        <v>17753600.7949</v>
      </c>
      <c r="R20" s="530">
        <v>12537624.458631</v>
      </c>
      <c r="S20" s="530">
        <v>388552.45336300001</v>
      </c>
      <c r="T20" s="530"/>
      <c r="U20" s="530"/>
      <c r="V20" s="530"/>
      <c r="W20" s="530"/>
      <c r="X20" s="530"/>
      <c r="Y20" s="530"/>
      <c r="Z20" s="530"/>
      <c r="AA20" s="543"/>
    </row>
    <row r="21" spans="1:27">
      <c r="A21" s="299">
        <v>1.4</v>
      </c>
      <c r="B21" s="298" t="s">
        <v>464</v>
      </c>
      <c r="C21" s="551">
        <v>35444606.359667979</v>
      </c>
      <c r="D21" s="530">
        <v>32462218.375701986</v>
      </c>
      <c r="E21" s="530">
        <v>1227713.5581699999</v>
      </c>
      <c r="F21" s="530">
        <v>0</v>
      </c>
      <c r="G21" s="530">
        <v>0</v>
      </c>
      <c r="H21" s="530">
        <v>87716.498549999989</v>
      </c>
      <c r="I21" s="530">
        <v>17500.626</v>
      </c>
      <c r="J21" s="530">
        <v>0</v>
      </c>
      <c r="K21" s="530">
        <v>0</v>
      </c>
      <c r="L21" s="530">
        <v>630713.29932999995</v>
      </c>
      <c r="M21" s="530">
        <v>32499.809820000002</v>
      </c>
      <c r="N21" s="530">
        <v>10751.737940000001</v>
      </c>
      <c r="O21" s="530">
        <v>916291.34033600008</v>
      </c>
      <c r="P21" s="530">
        <v>0</v>
      </c>
      <c r="Q21" s="530">
        <v>0</v>
      </c>
      <c r="R21" s="530">
        <v>59201.113820000006</v>
      </c>
      <c r="S21" s="530">
        <v>0</v>
      </c>
      <c r="T21" s="530">
        <v>0</v>
      </c>
      <c r="U21" s="530"/>
      <c r="V21" s="530"/>
      <c r="W21" s="530"/>
      <c r="X21" s="530"/>
      <c r="Y21" s="530"/>
      <c r="Z21" s="530"/>
      <c r="AA21" s="543"/>
    </row>
    <row r="22" spans="1:27" ht="13.5" thickBot="1">
      <c r="A22" s="297">
        <v>1.5</v>
      </c>
      <c r="B22" s="296" t="s">
        <v>465</v>
      </c>
      <c r="C22" s="552">
        <v>25920965.364799991</v>
      </c>
      <c r="D22" s="533">
        <v>25920965.364799991</v>
      </c>
      <c r="E22" s="533">
        <v>25920965.364799991</v>
      </c>
      <c r="F22" s="533">
        <v>0</v>
      </c>
      <c r="G22" s="533">
        <v>0</v>
      </c>
      <c r="H22" s="533">
        <v>0</v>
      </c>
      <c r="I22" s="533">
        <v>0</v>
      </c>
      <c r="J22" s="533">
        <v>0</v>
      </c>
      <c r="K22" s="533">
        <v>0</v>
      </c>
      <c r="L22" s="533">
        <v>0</v>
      </c>
      <c r="M22" s="533">
        <v>0</v>
      </c>
      <c r="N22" s="533">
        <v>0</v>
      </c>
      <c r="O22" s="533">
        <v>0</v>
      </c>
      <c r="P22" s="533">
        <v>0</v>
      </c>
      <c r="Q22" s="533">
        <v>0</v>
      </c>
      <c r="R22" s="533">
        <v>0</v>
      </c>
      <c r="S22" s="533">
        <v>0</v>
      </c>
      <c r="T22" s="533"/>
      <c r="U22" s="533"/>
      <c r="V22" s="533"/>
      <c r="W22" s="533"/>
      <c r="X22" s="533"/>
      <c r="Y22" s="533"/>
      <c r="Z22" s="533"/>
      <c r="AA22" s="55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zoomScale="80" zoomScaleNormal="80" workbookViewId="0">
      <selection activeCell="B73" sqref="B73"/>
    </sheetView>
  </sheetViews>
  <sheetFormatPr defaultColWidth="8.85546875" defaultRowHeight="15"/>
  <cols>
    <col min="1" max="1" width="8.85546875" style="374"/>
    <col min="2" max="2" width="69.140625" style="375" customWidth="1"/>
    <col min="3" max="8" width="17.85546875" style="366" bestFit="1" customWidth="1"/>
    <col min="9" max="16384" width="8.85546875" style="366"/>
  </cols>
  <sheetData>
    <row r="1" spans="1:8">
      <c r="A1" s="118" t="s">
        <v>30</v>
      </c>
      <c r="B1" s="365" t="str">
        <f>'Info '!C2</f>
        <v>JSC Basisbank</v>
      </c>
      <c r="C1" s="365"/>
    </row>
    <row r="2" spans="1:8">
      <c r="A2" s="118" t="s">
        <v>31</v>
      </c>
      <c r="B2" s="367">
        <f>'1. key ratios '!B2</f>
        <v>45930</v>
      </c>
      <c r="C2" s="365"/>
    </row>
    <row r="3" spans="1:8">
      <c r="A3" s="118"/>
      <c r="B3" s="365"/>
      <c r="C3" s="365"/>
    </row>
    <row r="4" spans="1:8" ht="21" customHeight="1">
      <c r="A4" s="724" t="s">
        <v>6</v>
      </c>
      <c r="B4" s="725" t="s">
        <v>521</v>
      </c>
      <c r="C4" s="727" t="s">
        <v>522</v>
      </c>
      <c r="D4" s="727"/>
      <c r="E4" s="727"/>
      <c r="F4" s="727" t="s">
        <v>523</v>
      </c>
      <c r="G4" s="727"/>
      <c r="H4" s="728"/>
    </row>
    <row r="5" spans="1:8" ht="21" customHeight="1">
      <c r="A5" s="724"/>
      <c r="B5" s="726"/>
      <c r="C5" s="368" t="s">
        <v>32</v>
      </c>
      <c r="D5" s="368" t="s">
        <v>33</v>
      </c>
      <c r="E5" s="368" t="s">
        <v>34</v>
      </c>
      <c r="F5" s="368" t="s">
        <v>32</v>
      </c>
      <c r="G5" s="368" t="s">
        <v>33</v>
      </c>
      <c r="H5" s="368" t="s">
        <v>34</v>
      </c>
    </row>
    <row r="6" spans="1:8" ht="26.45" customHeight="1" thickBot="1">
      <c r="A6" s="724"/>
      <c r="B6" s="369" t="s">
        <v>524</v>
      </c>
      <c r="C6" s="729"/>
      <c r="D6" s="730"/>
      <c r="E6" s="731"/>
      <c r="F6" s="730"/>
      <c r="G6" s="730"/>
      <c r="H6" s="732"/>
    </row>
    <row r="7" spans="1:8" ht="23.1" customHeight="1">
      <c r="A7" s="590">
        <v>1</v>
      </c>
      <c r="B7" s="591" t="s">
        <v>525</v>
      </c>
      <c r="C7" s="435">
        <f>SUM(C8:C10)</f>
        <v>100530489.042</v>
      </c>
      <c r="D7" s="435">
        <f>SUM(D8:D10)</f>
        <v>578105701.45449996</v>
      </c>
      <c r="E7" s="438">
        <f>C7+D7</f>
        <v>678636190.49650002</v>
      </c>
      <c r="F7" s="435">
        <v>73396592</v>
      </c>
      <c r="G7" s="435">
        <v>380682703</v>
      </c>
      <c r="H7" s="438">
        <f>F7+G7</f>
        <v>454079295</v>
      </c>
    </row>
    <row r="8" spans="1:8" ht="15.75">
      <c r="A8" s="590">
        <v>1.1000000000000001</v>
      </c>
      <c r="B8" s="592" t="s">
        <v>526</v>
      </c>
      <c r="C8" s="436">
        <v>29968421.5</v>
      </c>
      <c r="D8" s="436">
        <v>30774618.916000001</v>
      </c>
      <c r="E8" s="439">
        <f t="shared" ref="E8:E36" si="0">C8+D8</f>
        <v>60743040.416000001</v>
      </c>
      <c r="F8" s="436">
        <v>30456647</v>
      </c>
      <c r="G8" s="436">
        <v>31889396</v>
      </c>
      <c r="H8" s="439">
        <f t="shared" ref="H8:H36" si="1">F8+G8</f>
        <v>62346043</v>
      </c>
    </row>
    <row r="9" spans="1:8" ht="15.75">
      <c r="A9" s="590">
        <v>1.2</v>
      </c>
      <c r="B9" s="592" t="s">
        <v>527</v>
      </c>
      <c r="C9" s="436">
        <v>23142275.8772</v>
      </c>
      <c r="D9" s="436">
        <v>293282179.62699997</v>
      </c>
      <c r="E9" s="439">
        <f t="shared" si="0"/>
        <v>316424455.50419998</v>
      </c>
      <c r="F9" s="436">
        <v>37167395</v>
      </c>
      <c r="G9" s="436">
        <v>205586349</v>
      </c>
      <c r="H9" s="439">
        <f t="shared" si="1"/>
        <v>242753744</v>
      </c>
    </row>
    <row r="10" spans="1:8" ht="15.75">
      <c r="A10" s="590">
        <v>1.3</v>
      </c>
      <c r="B10" s="592" t="s">
        <v>528</v>
      </c>
      <c r="C10" s="436">
        <v>47419791.664800003</v>
      </c>
      <c r="D10" s="436">
        <v>254048902.91150004</v>
      </c>
      <c r="E10" s="439">
        <f t="shared" si="0"/>
        <v>301468694.57630002</v>
      </c>
      <c r="F10" s="436">
        <v>5772550</v>
      </c>
      <c r="G10" s="436">
        <v>143206957</v>
      </c>
      <c r="H10" s="439">
        <f t="shared" si="1"/>
        <v>148979507</v>
      </c>
    </row>
    <row r="11" spans="1:8" ht="15.75">
      <c r="A11" s="590">
        <v>2</v>
      </c>
      <c r="B11" s="593" t="s">
        <v>529</v>
      </c>
      <c r="C11" s="436">
        <v>0</v>
      </c>
      <c r="D11" s="436">
        <v>0</v>
      </c>
      <c r="E11" s="439">
        <f t="shared" si="0"/>
        <v>0</v>
      </c>
      <c r="F11" s="436">
        <v>9000</v>
      </c>
      <c r="G11" s="436">
        <v>0</v>
      </c>
      <c r="H11" s="439">
        <f t="shared" si="1"/>
        <v>9000</v>
      </c>
    </row>
    <row r="12" spans="1:8" ht="15.75">
      <c r="A12" s="590">
        <v>2.1</v>
      </c>
      <c r="B12" s="594" t="s">
        <v>530</v>
      </c>
      <c r="C12" s="436">
        <v>0</v>
      </c>
      <c r="D12" s="436">
        <v>0</v>
      </c>
      <c r="E12" s="439">
        <f t="shared" si="0"/>
        <v>0</v>
      </c>
      <c r="F12" s="436">
        <v>9000</v>
      </c>
      <c r="G12" s="436">
        <v>0</v>
      </c>
      <c r="H12" s="439">
        <f t="shared" si="1"/>
        <v>9000</v>
      </c>
    </row>
    <row r="13" spans="1:8" ht="26.45" customHeight="1">
      <c r="A13" s="590">
        <v>3</v>
      </c>
      <c r="B13" s="595" t="s">
        <v>531</v>
      </c>
      <c r="C13" s="436">
        <v>0</v>
      </c>
      <c r="D13" s="436">
        <v>0</v>
      </c>
      <c r="E13" s="439">
        <f t="shared" si="0"/>
        <v>0</v>
      </c>
      <c r="F13" s="436">
        <v>0</v>
      </c>
      <c r="G13" s="436">
        <v>0</v>
      </c>
      <c r="H13" s="439">
        <f t="shared" si="1"/>
        <v>0</v>
      </c>
    </row>
    <row r="14" spans="1:8" ht="26.45" customHeight="1">
      <c r="A14" s="590">
        <v>4</v>
      </c>
      <c r="B14" s="596" t="s">
        <v>532</v>
      </c>
      <c r="C14" s="436">
        <v>0</v>
      </c>
      <c r="D14" s="436">
        <v>0</v>
      </c>
      <c r="E14" s="439">
        <f t="shared" si="0"/>
        <v>0</v>
      </c>
      <c r="F14" s="436">
        <v>0</v>
      </c>
      <c r="G14" s="436">
        <v>0</v>
      </c>
      <c r="H14" s="439">
        <f t="shared" si="1"/>
        <v>0</v>
      </c>
    </row>
    <row r="15" spans="1:8" ht="24.6" customHeight="1">
      <c r="A15" s="590">
        <v>5</v>
      </c>
      <c r="B15" s="597" t="s">
        <v>533</v>
      </c>
      <c r="C15" s="437">
        <f>SUM(C16:C18)</f>
        <v>236402242.78999999</v>
      </c>
      <c r="D15" s="437">
        <f>SUM(D16:D18)</f>
        <v>0</v>
      </c>
      <c r="E15" s="440">
        <f t="shared" si="0"/>
        <v>236402242.78999999</v>
      </c>
      <c r="F15" s="437">
        <v>227525180</v>
      </c>
      <c r="G15" s="437">
        <v>0</v>
      </c>
      <c r="H15" s="440">
        <f t="shared" si="1"/>
        <v>227525180</v>
      </c>
    </row>
    <row r="16" spans="1:8" ht="15.75">
      <c r="A16" s="590">
        <v>5.0999999999999996</v>
      </c>
      <c r="B16" s="598" t="s">
        <v>534</v>
      </c>
      <c r="C16" s="436">
        <v>0</v>
      </c>
      <c r="D16" s="436">
        <v>0</v>
      </c>
      <c r="E16" s="439">
        <f t="shared" si="0"/>
        <v>0</v>
      </c>
      <c r="F16" s="436">
        <v>0</v>
      </c>
      <c r="G16" s="436">
        <v>0</v>
      </c>
      <c r="H16" s="439">
        <f t="shared" si="1"/>
        <v>0</v>
      </c>
    </row>
    <row r="17" spans="1:8" ht="15.75">
      <c r="A17" s="590">
        <v>5.2</v>
      </c>
      <c r="B17" s="598" t="s">
        <v>535</v>
      </c>
      <c r="C17" s="436">
        <v>236402242.78999999</v>
      </c>
      <c r="D17" s="436">
        <v>0</v>
      </c>
      <c r="E17" s="439">
        <f t="shared" si="0"/>
        <v>236402242.78999999</v>
      </c>
      <c r="F17" s="436">
        <v>227525180</v>
      </c>
      <c r="G17" s="436">
        <v>0</v>
      </c>
      <c r="H17" s="439">
        <f t="shared" si="1"/>
        <v>227525180</v>
      </c>
    </row>
    <row r="18" spans="1:8" ht="15.75">
      <c r="A18" s="590">
        <v>5.3</v>
      </c>
      <c r="B18" s="599" t="s">
        <v>536</v>
      </c>
      <c r="C18" s="436">
        <v>0</v>
      </c>
      <c r="D18" s="436">
        <v>0</v>
      </c>
      <c r="E18" s="439">
        <f t="shared" si="0"/>
        <v>0</v>
      </c>
      <c r="F18" s="436">
        <v>0</v>
      </c>
      <c r="G18" s="436">
        <v>0</v>
      </c>
      <c r="H18" s="439">
        <f t="shared" si="1"/>
        <v>0</v>
      </c>
    </row>
    <row r="19" spans="1:8" ht="15.75">
      <c r="A19" s="590">
        <v>6</v>
      </c>
      <c r="B19" s="595" t="s">
        <v>537</v>
      </c>
      <c r="C19" s="436">
        <f>SUM(C20:C21)</f>
        <v>1773526988.8299</v>
      </c>
      <c r="D19" s="436">
        <f>SUM(D20:D21)</f>
        <v>1537749087.5799997</v>
      </c>
      <c r="E19" s="439">
        <f t="shared" si="0"/>
        <v>3311276076.4098997</v>
      </c>
      <c r="F19" s="436">
        <v>1512857263</v>
      </c>
      <c r="G19" s="436">
        <v>1371953893</v>
      </c>
      <c r="H19" s="439">
        <f t="shared" si="1"/>
        <v>2884811156</v>
      </c>
    </row>
    <row r="20" spans="1:8" ht="15.75">
      <c r="A20" s="590">
        <v>6.1</v>
      </c>
      <c r="B20" s="598" t="s">
        <v>535</v>
      </c>
      <c r="C20" s="436">
        <v>212827593.62990001</v>
      </c>
      <c r="D20" s="436">
        <v>0</v>
      </c>
      <c r="E20" s="439">
        <f t="shared" si="0"/>
        <v>212827593.62990001</v>
      </c>
      <c r="F20" s="436">
        <v>137365840</v>
      </c>
      <c r="G20" s="436">
        <v>0</v>
      </c>
      <c r="H20" s="439">
        <f t="shared" si="1"/>
        <v>137365840</v>
      </c>
    </row>
    <row r="21" spans="1:8" ht="15.75">
      <c r="A21" s="590">
        <v>6.2</v>
      </c>
      <c r="B21" s="599" t="s">
        <v>536</v>
      </c>
      <c r="C21" s="436">
        <v>1560699395.2</v>
      </c>
      <c r="D21" s="436">
        <v>1537749087.5799997</v>
      </c>
      <c r="E21" s="439">
        <f t="shared" si="0"/>
        <v>3098448482.7799997</v>
      </c>
      <c r="F21" s="436">
        <v>1375491423</v>
      </c>
      <c r="G21" s="436">
        <v>1371953893</v>
      </c>
      <c r="H21" s="439">
        <f t="shared" si="1"/>
        <v>2747445316</v>
      </c>
    </row>
    <row r="22" spans="1:8" ht="15.75">
      <c r="A22" s="590">
        <v>7</v>
      </c>
      <c r="B22" s="593" t="s">
        <v>538</v>
      </c>
      <c r="C22" s="436">
        <v>27859354.66</v>
      </c>
      <c r="D22" s="436">
        <v>0</v>
      </c>
      <c r="E22" s="439">
        <f t="shared" si="0"/>
        <v>27859354.66</v>
      </c>
      <c r="F22" s="436">
        <v>27859355</v>
      </c>
      <c r="G22" s="436">
        <v>0</v>
      </c>
      <c r="H22" s="439">
        <f t="shared" si="1"/>
        <v>27859355</v>
      </c>
    </row>
    <row r="23" spans="1:8" ht="15.75">
      <c r="A23" s="590">
        <v>8</v>
      </c>
      <c r="B23" s="593" t="s">
        <v>539</v>
      </c>
      <c r="C23" s="436">
        <v>502177.41000000003</v>
      </c>
      <c r="D23" s="436">
        <v>0</v>
      </c>
      <c r="E23" s="439">
        <f t="shared" si="0"/>
        <v>502177.41000000003</v>
      </c>
      <c r="F23" s="436">
        <v>727146</v>
      </c>
      <c r="G23" s="436">
        <v>0</v>
      </c>
      <c r="H23" s="439">
        <f t="shared" si="1"/>
        <v>727146</v>
      </c>
    </row>
    <row r="24" spans="1:8" ht="15.75">
      <c r="A24" s="590">
        <v>9</v>
      </c>
      <c r="B24" s="596" t="s">
        <v>540</v>
      </c>
      <c r="C24" s="436">
        <f>SUM(C25:C26)</f>
        <v>135904116.28999999</v>
      </c>
      <c r="D24" s="436">
        <f>SUM(D25:D26)</f>
        <v>0</v>
      </c>
      <c r="E24" s="439">
        <f t="shared" si="0"/>
        <v>135904116.28999999</v>
      </c>
      <c r="F24" s="436">
        <v>110169755</v>
      </c>
      <c r="G24" s="436">
        <v>0</v>
      </c>
      <c r="H24" s="439">
        <f t="shared" si="1"/>
        <v>110169755</v>
      </c>
    </row>
    <row r="25" spans="1:8" ht="15.75">
      <c r="A25" s="590">
        <v>9.1</v>
      </c>
      <c r="B25" s="598" t="s">
        <v>541</v>
      </c>
      <c r="C25" s="436">
        <v>135904116.28999999</v>
      </c>
      <c r="D25" s="436">
        <v>0</v>
      </c>
      <c r="E25" s="439">
        <f t="shared" si="0"/>
        <v>135904116.28999999</v>
      </c>
      <c r="F25" s="436">
        <v>110169755</v>
      </c>
      <c r="G25" s="436">
        <v>0</v>
      </c>
      <c r="H25" s="439">
        <f t="shared" si="1"/>
        <v>110169755</v>
      </c>
    </row>
    <row r="26" spans="1:8" ht="15.75">
      <c r="A26" s="590">
        <v>9.1999999999999993</v>
      </c>
      <c r="B26" s="598" t="s">
        <v>542</v>
      </c>
      <c r="C26" s="436">
        <v>0</v>
      </c>
      <c r="D26" s="436">
        <v>0</v>
      </c>
      <c r="E26" s="439">
        <f t="shared" si="0"/>
        <v>0</v>
      </c>
      <c r="F26" s="436">
        <v>0</v>
      </c>
      <c r="G26" s="436">
        <v>0</v>
      </c>
      <c r="H26" s="439">
        <f t="shared" si="1"/>
        <v>0</v>
      </c>
    </row>
    <row r="27" spans="1:8" ht="15.75">
      <c r="A27" s="590">
        <v>10</v>
      </c>
      <c r="B27" s="596" t="s">
        <v>543</v>
      </c>
      <c r="C27" s="436">
        <f>SUM(C28:C29)</f>
        <v>16368052.66</v>
      </c>
      <c r="D27" s="436">
        <f>SUM(D28:D29)</f>
        <v>0</v>
      </c>
      <c r="E27" s="439">
        <f t="shared" si="0"/>
        <v>16368052.66</v>
      </c>
      <c r="F27" s="436">
        <v>13649646</v>
      </c>
      <c r="G27" s="436">
        <v>0</v>
      </c>
      <c r="H27" s="439">
        <f t="shared" si="1"/>
        <v>13649646</v>
      </c>
    </row>
    <row r="28" spans="1:8" ht="15.75">
      <c r="A28" s="590">
        <v>10.1</v>
      </c>
      <c r="B28" s="598" t="s">
        <v>544</v>
      </c>
      <c r="C28" s="436">
        <v>0</v>
      </c>
      <c r="D28" s="436">
        <v>0</v>
      </c>
      <c r="E28" s="439">
        <f t="shared" si="0"/>
        <v>0</v>
      </c>
      <c r="F28" s="436">
        <v>0</v>
      </c>
      <c r="G28" s="436">
        <v>0</v>
      </c>
      <c r="H28" s="439">
        <f t="shared" si="1"/>
        <v>0</v>
      </c>
    </row>
    <row r="29" spans="1:8" ht="15.75">
      <c r="A29" s="590">
        <v>10.199999999999999</v>
      </c>
      <c r="B29" s="598" t="s">
        <v>545</v>
      </c>
      <c r="C29" s="436">
        <v>16368052.66</v>
      </c>
      <c r="D29" s="436">
        <v>0</v>
      </c>
      <c r="E29" s="439">
        <f t="shared" si="0"/>
        <v>16368052.66</v>
      </c>
      <c r="F29" s="436">
        <v>13649646</v>
      </c>
      <c r="G29" s="436">
        <v>0</v>
      </c>
      <c r="H29" s="439">
        <f t="shared" si="1"/>
        <v>13649646</v>
      </c>
    </row>
    <row r="30" spans="1:8" ht="15.75">
      <c r="A30" s="590">
        <v>11</v>
      </c>
      <c r="B30" s="596" t="s">
        <v>546</v>
      </c>
      <c r="C30" s="436">
        <f>SUM(C31:C32)</f>
        <v>11388038.810000001</v>
      </c>
      <c r="D30" s="436">
        <f>SUM(D31:D32)</f>
        <v>0</v>
      </c>
      <c r="E30" s="439">
        <f t="shared" si="0"/>
        <v>11388038.810000001</v>
      </c>
      <c r="F30" s="436">
        <v>7457444</v>
      </c>
      <c r="G30" s="436">
        <v>0</v>
      </c>
      <c r="H30" s="439">
        <f t="shared" si="1"/>
        <v>7457444</v>
      </c>
    </row>
    <row r="31" spans="1:8" ht="15.75">
      <c r="A31" s="590">
        <v>11.1</v>
      </c>
      <c r="B31" s="598" t="s">
        <v>547</v>
      </c>
      <c r="C31" s="436">
        <v>11388038.810000001</v>
      </c>
      <c r="D31" s="436">
        <v>0</v>
      </c>
      <c r="E31" s="439">
        <f t="shared" si="0"/>
        <v>11388038.810000001</v>
      </c>
      <c r="F31" s="436">
        <v>7457444</v>
      </c>
      <c r="G31" s="436">
        <v>0</v>
      </c>
      <c r="H31" s="439">
        <f t="shared" si="1"/>
        <v>7457444</v>
      </c>
    </row>
    <row r="32" spans="1:8" ht="15.75">
      <c r="A32" s="590">
        <v>11.2</v>
      </c>
      <c r="B32" s="598" t="s">
        <v>548</v>
      </c>
      <c r="C32" s="436">
        <v>0</v>
      </c>
      <c r="D32" s="436">
        <v>0</v>
      </c>
      <c r="E32" s="439">
        <f t="shared" si="0"/>
        <v>0</v>
      </c>
      <c r="F32" s="436">
        <v>0</v>
      </c>
      <c r="G32" s="436">
        <v>0</v>
      </c>
      <c r="H32" s="439">
        <f t="shared" si="1"/>
        <v>0</v>
      </c>
    </row>
    <row r="33" spans="1:8" ht="15.75">
      <c r="A33" s="590">
        <v>13</v>
      </c>
      <c r="B33" s="596" t="s">
        <v>549</v>
      </c>
      <c r="C33" s="436">
        <v>55730699.170000002</v>
      </c>
      <c r="D33" s="436">
        <v>2051687.5</v>
      </c>
      <c r="E33" s="439">
        <f t="shared" si="0"/>
        <v>57782386.670000002</v>
      </c>
      <c r="F33" s="436">
        <v>33545837</v>
      </c>
      <c r="G33" s="436">
        <v>3580817</v>
      </c>
      <c r="H33" s="439">
        <f t="shared" si="1"/>
        <v>37126654</v>
      </c>
    </row>
    <row r="34" spans="1:8" ht="15.75">
      <c r="A34" s="590">
        <v>13.1</v>
      </c>
      <c r="B34" s="600" t="s">
        <v>550</v>
      </c>
      <c r="C34" s="436">
        <v>42765319.310000002</v>
      </c>
      <c r="D34" s="436">
        <v>0</v>
      </c>
      <c r="E34" s="439">
        <f t="shared" si="0"/>
        <v>42765319.310000002</v>
      </c>
      <c r="F34" s="436">
        <v>22942216</v>
      </c>
      <c r="G34" s="436">
        <v>0</v>
      </c>
      <c r="H34" s="439">
        <f t="shared" si="1"/>
        <v>22942216</v>
      </c>
    </row>
    <row r="35" spans="1:8" ht="15.75">
      <c r="A35" s="590">
        <v>13.2</v>
      </c>
      <c r="B35" s="600" t="s">
        <v>551</v>
      </c>
      <c r="C35" s="436">
        <v>0</v>
      </c>
      <c r="D35" s="436">
        <v>0</v>
      </c>
      <c r="E35" s="439">
        <f t="shared" si="0"/>
        <v>0</v>
      </c>
      <c r="F35" s="436">
        <v>0</v>
      </c>
      <c r="G35" s="436">
        <v>0</v>
      </c>
      <c r="H35" s="439">
        <f t="shared" si="1"/>
        <v>0</v>
      </c>
    </row>
    <row r="36" spans="1:8" ht="15.75">
      <c r="A36" s="590">
        <v>14</v>
      </c>
      <c r="B36" s="596" t="s">
        <v>552</v>
      </c>
      <c r="C36" s="436">
        <f>SUM(C7,C11,C13,C14,C15,C19,C22,C23,C24,C27,C30,C33)</f>
        <v>2358212159.6619</v>
      </c>
      <c r="D36" s="436">
        <f>SUM(D7,D11,D13,D14,D15,D19,D22,D23,D24,D27,D30,D33)</f>
        <v>2117906476.5344996</v>
      </c>
      <c r="E36" s="439">
        <f t="shared" si="0"/>
        <v>4476118636.1963997</v>
      </c>
      <c r="F36" s="436">
        <v>2007197218</v>
      </c>
      <c r="G36" s="436">
        <v>1756217413</v>
      </c>
      <c r="H36" s="439">
        <f t="shared" si="1"/>
        <v>3763414631</v>
      </c>
    </row>
    <row r="37" spans="1:8" ht="22.5" customHeight="1">
      <c r="A37" s="370"/>
      <c r="B37" s="371" t="s">
        <v>553</v>
      </c>
      <c r="C37" s="729"/>
      <c r="D37" s="730"/>
      <c r="E37" s="730"/>
      <c r="F37" s="730"/>
      <c r="G37" s="730"/>
      <c r="H37" s="732"/>
    </row>
    <row r="38" spans="1:8" ht="15.75">
      <c r="A38" s="590">
        <v>15</v>
      </c>
      <c r="B38" s="593" t="s">
        <v>554</v>
      </c>
      <c r="C38" s="436">
        <v>477499.99</v>
      </c>
      <c r="D38" s="436">
        <v>0</v>
      </c>
      <c r="E38" s="441">
        <f>C38+D38</f>
        <v>477499.99</v>
      </c>
      <c r="F38" s="436">
        <v>0</v>
      </c>
      <c r="G38" s="436">
        <v>0</v>
      </c>
      <c r="H38" s="442">
        <f>F38+G38</f>
        <v>0</v>
      </c>
    </row>
    <row r="39" spans="1:8" ht="15.75">
      <c r="A39" s="590">
        <v>15.1</v>
      </c>
      <c r="B39" s="594" t="s">
        <v>530</v>
      </c>
      <c r="C39" s="436">
        <v>477499.99</v>
      </c>
      <c r="D39" s="436">
        <v>0</v>
      </c>
      <c r="E39" s="441">
        <f t="shared" ref="E39:E53" si="2">C39+D39</f>
        <v>477499.99</v>
      </c>
      <c r="F39" s="436">
        <v>0</v>
      </c>
      <c r="G39" s="436">
        <v>0</v>
      </c>
      <c r="H39" s="442">
        <f t="shared" ref="H39:H53" si="3">F39+G39</f>
        <v>0</v>
      </c>
    </row>
    <row r="40" spans="1:8" ht="24" customHeight="1">
      <c r="A40" s="590">
        <v>16</v>
      </c>
      <c r="B40" s="593" t="s">
        <v>555</v>
      </c>
      <c r="C40" s="436">
        <v>0</v>
      </c>
      <c r="D40" s="436">
        <v>0</v>
      </c>
      <c r="E40" s="441">
        <f t="shared" si="2"/>
        <v>0</v>
      </c>
      <c r="F40" s="436">
        <v>0</v>
      </c>
      <c r="G40" s="436">
        <v>0</v>
      </c>
      <c r="H40" s="442">
        <f t="shared" si="3"/>
        <v>0</v>
      </c>
    </row>
    <row r="41" spans="1:8" ht="15.75">
      <c r="A41" s="590">
        <v>17</v>
      </c>
      <c r="B41" s="593" t="s">
        <v>556</v>
      </c>
      <c r="C41" s="436">
        <f>SUM(C42:C45)</f>
        <v>1592423866.0822001</v>
      </c>
      <c r="D41" s="436">
        <f>SUM(D42:D45)</f>
        <v>1995959363.7001994</v>
      </c>
      <c r="E41" s="441">
        <f t="shared" si="2"/>
        <v>3588383229.7823992</v>
      </c>
      <c r="F41" s="436">
        <v>1394658454</v>
      </c>
      <c r="G41" s="436">
        <v>1587918281</v>
      </c>
      <c r="H41" s="442">
        <f t="shared" si="3"/>
        <v>2982576735</v>
      </c>
    </row>
    <row r="42" spans="1:8" ht="15.75">
      <c r="A42" s="590">
        <v>17.100000000000001</v>
      </c>
      <c r="B42" s="601" t="s">
        <v>557</v>
      </c>
      <c r="C42" s="436">
        <v>1586793181.0899999</v>
      </c>
      <c r="D42" s="436">
        <v>1512729513.0037994</v>
      </c>
      <c r="E42" s="441">
        <f t="shared" si="2"/>
        <v>3099522694.0937996</v>
      </c>
      <c r="F42" s="436">
        <v>1183629923</v>
      </c>
      <c r="G42" s="436">
        <v>1178715839</v>
      </c>
      <c r="H42" s="442">
        <f t="shared" si="3"/>
        <v>2362345762</v>
      </c>
    </row>
    <row r="43" spans="1:8" ht="15.75">
      <c r="A43" s="590">
        <v>17.2</v>
      </c>
      <c r="B43" s="592" t="s">
        <v>558</v>
      </c>
      <c r="C43" s="436">
        <v>4057574.8021999998</v>
      </c>
      <c r="D43" s="436">
        <v>417628102.66639996</v>
      </c>
      <c r="E43" s="441">
        <f t="shared" si="2"/>
        <v>421685677.46859998</v>
      </c>
      <c r="F43" s="436">
        <v>209113150</v>
      </c>
      <c r="G43" s="436">
        <v>341762440</v>
      </c>
      <c r="H43" s="442">
        <f t="shared" si="3"/>
        <v>550875590</v>
      </c>
    </row>
    <row r="44" spans="1:8" ht="15.75">
      <c r="A44" s="590">
        <v>17.3</v>
      </c>
      <c r="B44" s="601" t="s">
        <v>559</v>
      </c>
      <c r="C44" s="436">
        <v>0</v>
      </c>
      <c r="D44" s="436">
        <v>54697106.989999995</v>
      </c>
      <c r="E44" s="441">
        <f t="shared" si="2"/>
        <v>54697106.989999995</v>
      </c>
      <c r="F44" s="436">
        <v>0</v>
      </c>
      <c r="G44" s="436">
        <v>55159070</v>
      </c>
      <c r="H44" s="442">
        <f t="shared" si="3"/>
        <v>55159070</v>
      </c>
    </row>
    <row r="45" spans="1:8" ht="15.75">
      <c r="A45" s="590">
        <v>17.399999999999999</v>
      </c>
      <c r="B45" s="601" t="s">
        <v>560</v>
      </c>
      <c r="C45" s="436">
        <v>1573110.19</v>
      </c>
      <c r="D45" s="436">
        <v>10904641.039999999</v>
      </c>
      <c r="E45" s="441">
        <f t="shared" si="2"/>
        <v>12477751.229999999</v>
      </c>
      <c r="F45" s="436">
        <v>1915382</v>
      </c>
      <c r="G45" s="436">
        <v>12280931</v>
      </c>
      <c r="H45" s="442">
        <f t="shared" si="3"/>
        <v>14196313</v>
      </c>
    </row>
    <row r="46" spans="1:8" ht="15.75">
      <c r="A46" s="590">
        <v>18</v>
      </c>
      <c r="B46" s="596" t="s">
        <v>561</v>
      </c>
      <c r="C46" s="436">
        <v>1619174.83</v>
      </c>
      <c r="D46" s="436">
        <v>563182.19999999995</v>
      </c>
      <c r="E46" s="441">
        <f t="shared" si="2"/>
        <v>2182357.0300000003</v>
      </c>
      <c r="F46" s="436">
        <v>1501200</v>
      </c>
      <c r="G46" s="436">
        <v>476605</v>
      </c>
      <c r="H46" s="442">
        <f t="shared" si="3"/>
        <v>1977805</v>
      </c>
    </row>
    <row r="47" spans="1:8" ht="15.75">
      <c r="A47" s="590">
        <v>19</v>
      </c>
      <c r="B47" s="596" t="s">
        <v>562</v>
      </c>
      <c r="C47" s="436">
        <f>SUM(C48:C49)</f>
        <v>14337928.74</v>
      </c>
      <c r="D47" s="436">
        <f>SUM(D48:D49)</f>
        <v>0</v>
      </c>
      <c r="E47" s="441">
        <f t="shared" si="2"/>
        <v>14337928.74</v>
      </c>
      <c r="F47" s="436">
        <v>3678273</v>
      </c>
      <c r="G47" s="436">
        <v>0</v>
      </c>
      <c r="H47" s="442">
        <f t="shared" si="3"/>
        <v>3678273</v>
      </c>
    </row>
    <row r="48" spans="1:8" ht="15.75">
      <c r="A48" s="590">
        <v>19.100000000000001</v>
      </c>
      <c r="B48" s="602" t="s">
        <v>563</v>
      </c>
      <c r="C48" s="436">
        <v>14026866.99</v>
      </c>
      <c r="D48" s="436">
        <v>0</v>
      </c>
      <c r="E48" s="441">
        <f t="shared" si="2"/>
        <v>14026866.99</v>
      </c>
      <c r="F48" s="436">
        <v>3498696</v>
      </c>
      <c r="G48" s="436">
        <v>0</v>
      </c>
      <c r="H48" s="442">
        <f t="shared" si="3"/>
        <v>3498696</v>
      </c>
    </row>
    <row r="49" spans="1:8" ht="15.75">
      <c r="A49" s="590">
        <v>19.2</v>
      </c>
      <c r="B49" s="602" t="s">
        <v>564</v>
      </c>
      <c r="C49" s="436">
        <v>311061.75</v>
      </c>
      <c r="D49" s="436">
        <v>0</v>
      </c>
      <c r="E49" s="441">
        <f t="shared" si="2"/>
        <v>311061.75</v>
      </c>
      <c r="F49" s="436">
        <v>179577</v>
      </c>
      <c r="G49" s="436">
        <v>0</v>
      </c>
      <c r="H49" s="442">
        <f t="shared" si="3"/>
        <v>179577</v>
      </c>
    </row>
    <row r="50" spans="1:8" ht="15.75">
      <c r="A50" s="590">
        <v>20</v>
      </c>
      <c r="B50" s="376" t="s">
        <v>565</v>
      </c>
      <c r="C50" s="436">
        <v>0</v>
      </c>
      <c r="D50" s="436">
        <v>189823087.34999999</v>
      </c>
      <c r="E50" s="441">
        <f t="shared" si="2"/>
        <v>189823087.34999999</v>
      </c>
      <c r="F50" s="436">
        <v>0</v>
      </c>
      <c r="G50" s="436">
        <v>163674959</v>
      </c>
      <c r="H50" s="442">
        <f t="shared" si="3"/>
        <v>163674959</v>
      </c>
    </row>
    <row r="51" spans="1:8" ht="15.75">
      <c r="A51" s="590">
        <v>21</v>
      </c>
      <c r="B51" s="593" t="s">
        <v>566</v>
      </c>
      <c r="C51" s="436">
        <v>23446421.82</v>
      </c>
      <c r="D51" s="436">
        <v>2102241.9699999997</v>
      </c>
      <c r="E51" s="441">
        <f t="shared" si="2"/>
        <v>25548663.789999999</v>
      </c>
      <c r="F51" s="436">
        <v>26511511</v>
      </c>
      <c r="G51" s="436">
        <v>5023305</v>
      </c>
      <c r="H51" s="442">
        <f t="shared" si="3"/>
        <v>31534816</v>
      </c>
    </row>
    <row r="52" spans="1:8" ht="15.75">
      <c r="A52" s="590">
        <v>21.1</v>
      </c>
      <c r="B52" s="592" t="s">
        <v>567</v>
      </c>
      <c r="C52" s="436">
        <v>0</v>
      </c>
      <c r="D52" s="436">
        <v>0</v>
      </c>
      <c r="E52" s="441">
        <f t="shared" si="2"/>
        <v>0</v>
      </c>
      <c r="F52" s="436">
        <v>0</v>
      </c>
      <c r="G52" s="436">
        <v>0</v>
      </c>
      <c r="H52" s="442">
        <f t="shared" si="3"/>
        <v>0</v>
      </c>
    </row>
    <row r="53" spans="1:8" ht="15.75">
      <c r="A53" s="590">
        <v>22</v>
      </c>
      <c r="B53" s="597" t="s">
        <v>568</v>
      </c>
      <c r="C53" s="436">
        <f>SUM(C38,C40,C41,C46,C47,C50,C51)</f>
        <v>1632304891.4621999</v>
      </c>
      <c r="D53" s="436">
        <f>SUM(D38,D40,D41,D46,D47,D50,D51)</f>
        <v>2188447875.2201991</v>
      </c>
      <c r="E53" s="441">
        <f t="shared" si="2"/>
        <v>3820752766.6823988</v>
      </c>
      <c r="F53" s="436">
        <f>SUM(F38,F40,F41,F46,F47,F50,F51)</f>
        <v>1426349438</v>
      </c>
      <c r="G53" s="436">
        <f>SUM(G38,G40,G41,G46,G47,G50,G51)</f>
        <v>1757093150</v>
      </c>
      <c r="H53" s="442">
        <f t="shared" si="3"/>
        <v>3183442588</v>
      </c>
    </row>
    <row r="54" spans="1:8" ht="24" customHeight="1">
      <c r="A54" s="372"/>
      <c r="B54" s="373" t="s">
        <v>569</v>
      </c>
      <c r="C54" s="721"/>
      <c r="D54" s="722"/>
      <c r="E54" s="722"/>
      <c r="F54" s="722"/>
      <c r="G54" s="722"/>
      <c r="H54" s="723"/>
    </row>
    <row r="55" spans="1:8" ht="15.75">
      <c r="A55" s="590">
        <v>23</v>
      </c>
      <c r="B55" s="376" t="s">
        <v>709</v>
      </c>
      <c r="C55" s="436">
        <v>18251557</v>
      </c>
      <c r="D55" s="436">
        <v>0</v>
      </c>
      <c r="E55" s="441">
        <f>C55+D55</f>
        <v>18251557</v>
      </c>
      <c r="F55" s="436">
        <v>18212575</v>
      </c>
      <c r="G55" s="436">
        <v>0</v>
      </c>
      <c r="H55" s="442">
        <f>F55+G55</f>
        <v>18212575</v>
      </c>
    </row>
    <row r="56" spans="1:8" ht="15.75">
      <c r="A56" s="590">
        <v>24</v>
      </c>
      <c r="B56" s="376" t="s">
        <v>571</v>
      </c>
      <c r="C56" s="436">
        <v>0</v>
      </c>
      <c r="D56" s="436"/>
      <c r="E56" s="441">
        <f t="shared" ref="E56:E69" si="4">C56+D56</f>
        <v>0</v>
      </c>
      <c r="F56" s="436">
        <v>0</v>
      </c>
      <c r="G56" s="436">
        <v>0</v>
      </c>
      <c r="H56" s="442">
        <f t="shared" ref="H56:H69" si="5">F56+G56</f>
        <v>0</v>
      </c>
    </row>
    <row r="57" spans="1:8" ht="15.75">
      <c r="A57" s="590">
        <v>25</v>
      </c>
      <c r="B57" s="596" t="s">
        <v>572</v>
      </c>
      <c r="C57" s="436">
        <v>131442316.56999999</v>
      </c>
      <c r="D57" s="436">
        <v>0</v>
      </c>
      <c r="E57" s="441">
        <f t="shared" si="4"/>
        <v>131442316.56999999</v>
      </c>
      <c r="F57" s="436">
        <v>130405755.95</v>
      </c>
      <c r="G57" s="436">
        <v>0</v>
      </c>
      <c r="H57" s="442">
        <f t="shared" si="5"/>
        <v>130405755.95</v>
      </c>
    </row>
    <row r="58" spans="1:8" ht="15.75">
      <c r="A58" s="590">
        <v>26</v>
      </c>
      <c r="B58" s="596" t="s">
        <v>573</v>
      </c>
      <c r="C58" s="436">
        <v>0</v>
      </c>
      <c r="D58" s="436"/>
      <c r="E58" s="441">
        <f t="shared" si="4"/>
        <v>0</v>
      </c>
      <c r="F58" s="436">
        <v>0</v>
      </c>
      <c r="G58" s="436">
        <v>0</v>
      </c>
      <c r="H58" s="442">
        <f t="shared" si="5"/>
        <v>0</v>
      </c>
    </row>
    <row r="59" spans="1:8" ht="15.75">
      <c r="A59" s="590">
        <v>27</v>
      </c>
      <c r="B59" s="596" t="s">
        <v>574</v>
      </c>
      <c r="C59" s="436">
        <f>SUM(C60:C61)</f>
        <v>0</v>
      </c>
      <c r="D59" s="436">
        <f>SUM(D60:D61)</f>
        <v>0</v>
      </c>
      <c r="E59" s="441">
        <f t="shared" si="4"/>
        <v>0</v>
      </c>
      <c r="F59" s="436">
        <v>0</v>
      </c>
      <c r="G59" s="436">
        <v>0</v>
      </c>
      <c r="H59" s="442">
        <f t="shared" si="5"/>
        <v>0</v>
      </c>
    </row>
    <row r="60" spans="1:8" ht="15.75">
      <c r="A60" s="590">
        <v>27.1</v>
      </c>
      <c r="B60" s="601" t="s">
        <v>575</v>
      </c>
      <c r="C60" s="436">
        <v>0</v>
      </c>
      <c r="D60" s="436">
        <v>0</v>
      </c>
      <c r="E60" s="441">
        <f t="shared" si="4"/>
        <v>0</v>
      </c>
      <c r="F60" s="436">
        <v>0</v>
      </c>
      <c r="G60" s="436">
        <v>0</v>
      </c>
      <c r="H60" s="442">
        <f t="shared" si="5"/>
        <v>0</v>
      </c>
    </row>
    <row r="61" spans="1:8" ht="15.75">
      <c r="A61" s="590">
        <v>27.2</v>
      </c>
      <c r="B61" s="601" t="s">
        <v>576</v>
      </c>
      <c r="C61" s="436">
        <v>0</v>
      </c>
      <c r="D61" s="436">
        <v>0</v>
      </c>
      <c r="E61" s="441">
        <f t="shared" si="4"/>
        <v>0</v>
      </c>
      <c r="F61" s="436">
        <v>0</v>
      </c>
      <c r="G61" s="436">
        <v>0</v>
      </c>
      <c r="H61" s="442">
        <f t="shared" si="5"/>
        <v>0</v>
      </c>
    </row>
    <row r="62" spans="1:8" ht="15.75">
      <c r="A62" s="590">
        <v>28</v>
      </c>
      <c r="B62" s="603" t="s">
        <v>577</v>
      </c>
      <c r="C62" s="436">
        <v>0</v>
      </c>
      <c r="D62" s="436">
        <v>0</v>
      </c>
      <c r="E62" s="441">
        <f t="shared" si="4"/>
        <v>0</v>
      </c>
      <c r="F62" s="436">
        <v>0</v>
      </c>
      <c r="G62" s="436">
        <v>0</v>
      </c>
      <c r="H62" s="442">
        <f t="shared" si="5"/>
        <v>0</v>
      </c>
    </row>
    <row r="63" spans="1:8" ht="15.75">
      <c r="A63" s="590">
        <v>29</v>
      </c>
      <c r="B63" s="596" t="s">
        <v>578</v>
      </c>
      <c r="C63" s="436">
        <f>SUM(C64:C66)</f>
        <v>13925884.060000006</v>
      </c>
      <c r="D63" s="436">
        <f>SUM(D64:D66)</f>
        <v>0</v>
      </c>
      <c r="E63" s="441">
        <f t="shared" si="4"/>
        <v>13925884.060000006</v>
      </c>
      <c r="F63" s="436">
        <v>12353034.17</v>
      </c>
      <c r="G63" s="436">
        <v>0</v>
      </c>
      <c r="H63" s="442">
        <f t="shared" si="5"/>
        <v>12353034.17</v>
      </c>
    </row>
    <row r="64" spans="1:8" ht="15.75">
      <c r="A64" s="590">
        <v>29.1</v>
      </c>
      <c r="B64" s="599" t="s">
        <v>579</v>
      </c>
      <c r="C64" s="436">
        <v>14362002.669999998</v>
      </c>
      <c r="D64" s="436"/>
      <c r="E64" s="441">
        <f t="shared" si="4"/>
        <v>14362002.669999998</v>
      </c>
      <c r="F64" s="436">
        <v>10870260.66</v>
      </c>
      <c r="G64" s="436">
        <v>0</v>
      </c>
      <c r="H64" s="442">
        <f t="shared" si="5"/>
        <v>10870260.66</v>
      </c>
    </row>
    <row r="65" spans="1:8" ht="24.95" customHeight="1">
      <c r="A65" s="590">
        <v>29.2</v>
      </c>
      <c r="B65" s="602" t="s">
        <v>580</v>
      </c>
      <c r="C65" s="436">
        <v>0</v>
      </c>
      <c r="D65" s="436">
        <v>0</v>
      </c>
      <c r="E65" s="441">
        <f t="shared" si="4"/>
        <v>0</v>
      </c>
      <c r="F65" s="436">
        <v>0</v>
      </c>
      <c r="G65" s="436">
        <v>0</v>
      </c>
      <c r="H65" s="442">
        <f t="shared" si="5"/>
        <v>0</v>
      </c>
    </row>
    <row r="66" spans="1:8" ht="22.5" customHeight="1">
      <c r="A66" s="590">
        <v>29.3</v>
      </c>
      <c r="B66" s="602" t="s">
        <v>581</v>
      </c>
      <c r="C66" s="436">
        <v>-436118.60999999288</v>
      </c>
      <c r="D66" s="436"/>
      <c r="E66" s="441">
        <f t="shared" si="4"/>
        <v>-436118.60999999288</v>
      </c>
      <c r="F66" s="436">
        <v>1482773.5099999998</v>
      </c>
      <c r="G66" s="436">
        <v>0</v>
      </c>
      <c r="H66" s="442">
        <f t="shared" si="5"/>
        <v>1482773.5099999998</v>
      </c>
    </row>
    <row r="67" spans="1:8" ht="15.75">
      <c r="A67" s="590">
        <v>30</v>
      </c>
      <c r="B67" s="596" t="s">
        <v>582</v>
      </c>
      <c r="C67" s="436">
        <v>491746112.31999999</v>
      </c>
      <c r="D67" s="436"/>
      <c r="E67" s="441">
        <f t="shared" si="4"/>
        <v>491746112.31999999</v>
      </c>
      <c r="F67" s="436">
        <v>419000677.69</v>
      </c>
      <c r="G67" s="436">
        <v>0</v>
      </c>
      <c r="H67" s="442">
        <f t="shared" si="5"/>
        <v>419000677.69</v>
      </c>
    </row>
    <row r="68" spans="1:8" ht="15.75">
      <c r="A68" s="590">
        <v>31</v>
      </c>
      <c r="B68" s="604" t="s">
        <v>751</v>
      </c>
      <c r="C68" s="436">
        <f>SUM(C55,C56,C57,C58,C59,C62,C63,C67)</f>
        <v>655365869.95000005</v>
      </c>
      <c r="D68" s="436">
        <f>SUM(D55,D56,D57,D58,D59,D62,D63,D67)</f>
        <v>0</v>
      </c>
      <c r="E68" s="441">
        <f t="shared" si="4"/>
        <v>655365869.95000005</v>
      </c>
      <c r="F68" s="436">
        <f>SUM(F55,F56,F57,F58,F59,F62,F63,F67)</f>
        <v>579972042.80999994</v>
      </c>
      <c r="G68" s="436">
        <f>SUM(G55,G56,G57,G58,G59,G62,G63,G67)</f>
        <v>0</v>
      </c>
      <c r="H68" s="442">
        <f t="shared" si="5"/>
        <v>579972042.80999994</v>
      </c>
    </row>
    <row r="69" spans="1:8" ht="16.5" thickBot="1">
      <c r="A69" s="590">
        <v>32</v>
      </c>
      <c r="B69" s="596" t="s">
        <v>584</v>
      </c>
      <c r="C69" s="443">
        <f>SUM(C53,C68)</f>
        <v>2287670761.4122</v>
      </c>
      <c r="D69" s="443">
        <f>SUM(D53,D68)</f>
        <v>2188447875.2201991</v>
      </c>
      <c r="E69" s="444">
        <f t="shared" si="4"/>
        <v>4476118636.6323986</v>
      </c>
      <c r="F69" s="443">
        <f>SUM(F68)</f>
        <v>579972042.80999994</v>
      </c>
      <c r="G69" s="443">
        <f>SUM(G68)</f>
        <v>0</v>
      </c>
      <c r="H69" s="445">
        <f t="shared" si="5"/>
        <v>579972042.80999994</v>
      </c>
    </row>
    <row r="72" spans="1:8">
      <c r="B72" s="418"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B39" sqref="B39"/>
    </sheetView>
  </sheetViews>
  <sheetFormatPr defaultColWidth="9.140625" defaultRowHeight="12.75"/>
  <cols>
    <col min="1" max="1" width="11.85546875" style="286" bestFit="1" customWidth="1"/>
    <col min="2" max="2" width="93.42578125" style="286" customWidth="1"/>
    <col min="3" max="3" width="17.140625" style="286" bestFit="1" customWidth="1"/>
    <col min="4" max="4" width="17.42578125" style="286" bestFit="1" customWidth="1"/>
    <col min="5" max="5" width="16.140625" style="286" customWidth="1"/>
    <col min="6" max="6" width="16.140625" style="290" customWidth="1"/>
    <col min="7" max="7" width="25.140625" style="290" customWidth="1"/>
    <col min="8" max="8" width="16.140625" style="286" customWidth="1"/>
    <col min="9" max="11" width="16.140625" style="290" customWidth="1"/>
    <col min="12" max="12" width="26.140625" style="290" customWidth="1"/>
    <col min="13" max="16384" width="9.140625" style="286"/>
  </cols>
  <sheetData>
    <row r="1" spans="1:12" ht="13.5">
      <c r="A1" s="273" t="s">
        <v>30</v>
      </c>
      <c r="B1" s="281" t="str">
        <f>'Info '!C2</f>
        <v>JSC Basisbank</v>
      </c>
      <c r="F1" s="286"/>
      <c r="G1" s="286"/>
      <c r="I1" s="286"/>
      <c r="J1" s="286"/>
      <c r="K1" s="286"/>
      <c r="L1" s="286"/>
    </row>
    <row r="2" spans="1:12">
      <c r="A2" s="273" t="s">
        <v>31</v>
      </c>
      <c r="B2" s="280">
        <f>'1. key ratios '!B2</f>
        <v>45930</v>
      </c>
      <c r="F2" s="286"/>
      <c r="G2" s="286"/>
      <c r="I2" s="286"/>
      <c r="J2" s="286"/>
      <c r="K2" s="286"/>
      <c r="L2" s="286"/>
    </row>
    <row r="3" spans="1:12">
      <c r="A3" s="274" t="s">
        <v>466</v>
      </c>
      <c r="F3" s="286"/>
      <c r="G3" s="286"/>
      <c r="I3" s="286"/>
      <c r="J3" s="286"/>
      <c r="K3" s="286"/>
      <c r="L3" s="286"/>
    </row>
    <row r="4" spans="1:12" ht="13.5" thickBot="1">
      <c r="F4" s="286"/>
      <c r="G4" s="286"/>
      <c r="I4" s="286"/>
      <c r="J4" s="286"/>
      <c r="K4" s="286"/>
      <c r="L4" s="286"/>
    </row>
    <row r="5" spans="1:12" ht="37.5" customHeight="1">
      <c r="A5" s="841" t="s">
        <v>483</v>
      </c>
      <c r="B5" s="786"/>
      <c r="C5" s="843" t="s">
        <v>467</v>
      </c>
      <c r="D5" s="844"/>
      <c r="E5" s="844"/>
      <c r="F5" s="844"/>
      <c r="G5" s="844"/>
      <c r="H5" s="843" t="s">
        <v>627</v>
      </c>
      <c r="I5" s="845"/>
      <c r="J5" s="845"/>
      <c r="K5" s="845"/>
      <c r="L5" s="846"/>
    </row>
    <row r="6" spans="1:12" ht="39.6" customHeight="1">
      <c r="A6" s="842"/>
      <c r="B6" s="790"/>
      <c r="C6" s="556"/>
      <c r="D6" s="557" t="s">
        <v>648</v>
      </c>
      <c r="E6" s="557" t="s">
        <v>647</v>
      </c>
      <c r="F6" s="557" t="s">
        <v>646</v>
      </c>
      <c r="G6" s="557" t="s">
        <v>645</v>
      </c>
      <c r="H6" s="291"/>
      <c r="I6" s="557" t="s">
        <v>648</v>
      </c>
      <c r="J6" s="557" t="s">
        <v>647</v>
      </c>
      <c r="K6" s="557" t="s">
        <v>646</v>
      </c>
      <c r="L6" s="558" t="s">
        <v>645</v>
      </c>
    </row>
    <row r="7" spans="1:12">
      <c r="A7" s="559">
        <v>1</v>
      </c>
      <c r="B7" s="560" t="s">
        <v>486</v>
      </c>
      <c r="C7" s="561">
        <v>63649568.150899991</v>
      </c>
      <c r="D7" s="562">
        <v>59992526.588499993</v>
      </c>
      <c r="E7" s="562">
        <v>1155920.1162</v>
      </c>
      <c r="F7" s="563">
        <v>2501121.4462000001</v>
      </c>
      <c r="G7" s="563">
        <v>0</v>
      </c>
      <c r="H7" s="562">
        <v>1181049.4423805387</v>
      </c>
      <c r="I7" s="563">
        <v>349516.24136006716</v>
      </c>
      <c r="J7" s="563">
        <v>11536.153231859915</v>
      </c>
      <c r="K7" s="563">
        <v>819997.04778861161</v>
      </c>
      <c r="L7" s="564">
        <v>0</v>
      </c>
    </row>
    <row r="8" spans="1:12">
      <c r="A8" s="559">
        <v>2</v>
      </c>
      <c r="B8" s="560" t="s">
        <v>399</v>
      </c>
      <c r="C8" s="561">
        <v>296309907.66539943</v>
      </c>
      <c r="D8" s="562">
        <v>291104782.38969946</v>
      </c>
      <c r="E8" s="562">
        <v>660545.52730000007</v>
      </c>
      <c r="F8" s="563">
        <v>4544579.7483999999</v>
      </c>
      <c r="G8" s="563">
        <v>0</v>
      </c>
      <c r="H8" s="562">
        <v>1895235.19571609</v>
      </c>
      <c r="I8" s="563">
        <v>902975.50680239277</v>
      </c>
      <c r="J8" s="563">
        <v>4504.8232968930351</v>
      </c>
      <c r="K8" s="563">
        <v>987754.86561680411</v>
      </c>
      <c r="L8" s="564">
        <v>0</v>
      </c>
    </row>
    <row r="9" spans="1:12">
      <c r="A9" s="559">
        <v>3</v>
      </c>
      <c r="B9" s="560" t="s">
        <v>400</v>
      </c>
      <c r="C9" s="561">
        <v>57599.903400000003</v>
      </c>
      <c r="D9" s="562">
        <v>57599.903400000003</v>
      </c>
      <c r="E9" s="562">
        <v>0</v>
      </c>
      <c r="F9" s="563">
        <v>0</v>
      </c>
      <c r="G9" s="563">
        <v>0</v>
      </c>
      <c r="H9" s="562">
        <v>4.0926183951637976</v>
      </c>
      <c r="I9" s="563">
        <v>4.0926183951637976</v>
      </c>
      <c r="J9" s="563">
        <v>0</v>
      </c>
      <c r="K9" s="563">
        <v>0</v>
      </c>
      <c r="L9" s="564">
        <v>0</v>
      </c>
    </row>
    <row r="10" spans="1:12">
      <c r="A10" s="559">
        <v>4</v>
      </c>
      <c r="B10" s="560" t="s">
        <v>487</v>
      </c>
      <c r="C10" s="561">
        <v>256303126.16269994</v>
      </c>
      <c r="D10" s="562">
        <v>242278214.00849995</v>
      </c>
      <c r="E10" s="562">
        <v>6310195.9953999901</v>
      </c>
      <c r="F10" s="563">
        <v>7714716.1588000003</v>
      </c>
      <c r="G10" s="563">
        <v>0</v>
      </c>
      <c r="H10" s="562">
        <v>1638622.8524730809</v>
      </c>
      <c r="I10" s="563">
        <v>424056.90289460233</v>
      </c>
      <c r="J10" s="563">
        <v>63816.901148666533</v>
      </c>
      <c r="K10" s="563">
        <v>1150749.0484298121</v>
      </c>
      <c r="L10" s="564">
        <v>0</v>
      </c>
    </row>
    <row r="11" spans="1:12">
      <c r="A11" s="559">
        <v>5</v>
      </c>
      <c r="B11" s="560" t="s">
        <v>401</v>
      </c>
      <c r="C11" s="561">
        <v>257334284.93819886</v>
      </c>
      <c r="D11" s="562">
        <v>233091365.48729897</v>
      </c>
      <c r="E11" s="562">
        <v>20290334.198499896</v>
      </c>
      <c r="F11" s="563">
        <v>3952585.2523999996</v>
      </c>
      <c r="G11" s="563">
        <v>0</v>
      </c>
      <c r="H11" s="562">
        <v>1007609.8143513791</v>
      </c>
      <c r="I11" s="563">
        <v>308308.98923190328</v>
      </c>
      <c r="J11" s="563">
        <v>133249.82049311438</v>
      </c>
      <c r="K11" s="563">
        <v>566051.00462636142</v>
      </c>
      <c r="L11" s="564">
        <v>0</v>
      </c>
    </row>
    <row r="12" spans="1:12">
      <c r="A12" s="559">
        <v>6</v>
      </c>
      <c r="B12" s="560" t="s">
        <v>402</v>
      </c>
      <c r="C12" s="561">
        <v>69600058.196499899</v>
      </c>
      <c r="D12" s="562">
        <v>65326555.335499905</v>
      </c>
      <c r="E12" s="562">
        <v>1317085.0225</v>
      </c>
      <c r="F12" s="563">
        <v>2956417.8385000001</v>
      </c>
      <c r="G12" s="563">
        <v>0</v>
      </c>
      <c r="H12" s="562">
        <v>1143330.0407593038</v>
      </c>
      <c r="I12" s="563">
        <v>222127.37920313352</v>
      </c>
      <c r="J12" s="563">
        <v>17930.471891027199</v>
      </c>
      <c r="K12" s="563">
        <v>903272.18966514303</v>
      </c>
      <c r="L12" s="564">
        <v>0</v>
      </c>
    </row>
    <row r="13" spans="1:12">
      <c r="A13" s="559">
        <v>7</v>
      </c>
      <c r="B13" s="560" t="s">
        <v>403</v>
      </c>
      <c r="C13" s="561">
        <v>83853426.192499772</v>
      </c>
      <c r="D13" s="562">
        <v>79369397.034799784</v>
      </c>
      <c r="E13" s="562">
        <v>4355850.0567999901</v>
      </c>
      <c r="F13" s="563">
        <v>128179.1009</v>
      </c>
      <c r="G13" s="563">
        <v>0</v>
      </c>
      <c r="H13" s="562">
        <v>373531.86033794261</v>
      </c>
      <c r="I13" s="563">
        <v>281991.96761106164</v>
      </c>
      <c r="J13" s="563">
        <v>37544.785659961293</v>
      </c>
      <c r="K13" s="563">
        <v>53995.107066919692</v>
      </c>
      <c r="L13" s="564">
        <v>0</v>
      </c>
    </row>
    <row r="14" spans="1:12">
      <c r="A14" s="559">
        <v>8</v>
      </c>
      <c r="B14" s="560" t="s">
        <v>404</v>
      </c>
      <c r="C14" s="561">
        <v>126533042.68929999</v>
      </c>
      <c r="D14" s="562">
        <v>114554530.55119997</v>
      </c>
      <c r="E14" s="562">
        <v>9647964.7160999998</v>
      </c>
      <c r="F14" s="563">
        <v>2330547.4220000003</v>
      </c>
      <c r="G14" s="563">
        <v>0</v>
      </c>
      <c r="H14" s="562">
        <v>1238577.9104002046</v>
      </c>
      <c r="I14" s="563">
        <v>257768.59897684268</v>
      </c>
      <c r="J14" s="563">
        <v>142778.58985095372</v>
      </c>
      <c r="K14" s="563">
        <v>838030.72157240822</v>
      </c>
      <c r="L14" s="564">
        <v>0</v>
      </c>
    </row>
    <row r="15" spans="1:12">
      <c r="A15" s="559">
        <v>9</v>
      </c>
      <c r="B15" s="560" t="s">
        <v>405</v>
      </c>
      <c r="C15" s="561">
        <v>76077923.708299875</v>
      </c>
      <c r="D15" s="562">
        <v>51637633.997999884</v>
      </c>
      <c r="E15" s="562">
        <v>23813715.98729999</v>
      </c>
      <c r="F15" s="563">
        <v>626573.723</v>
      </c>
      <c r="G15" s="563">
        <v>0</v>
      </c>
      <c r="H15" s="562">
        <v>495888.62979747431</v>
      </c>
      <c r="I15" s="563">
        <v>137956.94987497016</v>
      </c>
      <c r="J15" s="563">
        <v>227474.79349760845</v>
      </c>
      <c r="K15" s="563">
        <v>130456.88642489567</v>
      </c>
      <c r="L15" s="564">
        <v>0</v>
      </c>
    </row>
    <row r="16" spans="1:12">
      <c r="A16" s="559">
        <v>10</v>
      </c>
      <c r="B16" s="560" t="s">
        <v>406</v>
      </c>
      <c r="C16" s="561">
        <v>33924944.488999993</v>
      </c>
      <c r="D16" s="562">
        <v>33014818.448599994</v>
      </c>
      <c r="E16" s="562">
        <v>149188.0992</v>
      </c>
      <c r="F16" s="563">
        <v>760937.9412</v>
      </c>
      <c r="G16" s="563">
        <v>0</v>
      </c>
      <c r="H16" s="562">
        <v>511465.72267053142</v>
      </c>
      <c r="I16" s="563">
        <v>40897.837955316143</v>
      </c>
      <c r="J16" s="563">
        <v>385.04173667581171</v>
      </c>
      <c r="K16" s="563">
        <v>470182.84297853947</v>
      </c>
      <c r="L16" s="564">
        <v>0</v>
      </c>
    </row>
    <row r="17" spans="1:12">
      <c r="A17" s="559">
        <v>11</v>
      </c>
      <c r="B17" s="560" t="s">
        <v>407</v>
      </c>
      <c r="C17" s="561">
        <v>2616545.7687999997</v>
      </c>
      <c r="D17" s="562">
        <v>2616545.7687999997</v>
      </c>
      <c r="E17" s="562">
        <v>0</v>
      </c>
      <c r="F17" s="563">
        <v>0</v>
      </c>
      <c r="G17" s="563">
        <v>0</v>
      </c>
      <c r="H17" s="562">
        <v>2191.0966186261326</v>
      </c>
      <c r="I17" s="563">
        <v>2191.0966186261326</v>
      </c>
      <c r="J17" s="563">
        <v>0</v>
      </c>
      <c r="K17" s="563">
        <v>0</v>
      </c>
      <c r="L17" s="564">
        <v>0</v>
      </c>
    </row>
    <row r="18" spans="1:12">
      <c r="A18" s="559">
        <v>12</v>
      </c>
      <c r="B18" s="560" t="s">
        <v>408</v>
      </c>
      <c r="C18" s="561">
        <v>45894513.277499996</v>
      </c>
      <c r="D18" s="562">
        <v>43723572.654299989</v>
      </c>
      <c r="E18" s="562">
        <v>1229208.1142</v>
      </c>
      <c r="F18" s="563">
        <v>941732.50900000008</v>
      </c>
      <c r="G18" s="563">
        <v>0</v>
      </c>
      <c r="H18" s="562">
        <v>452851.48732276435</v>
      </c>
      <c r="I18" s="563">
        <v>134104.86233850438</v>
      </c>
      <c r="J18" s="563">
        <v>5938.9013021661431</v>
      </c>
      <c r="K18" s="563">
        <v>312807.72368209384</v>
      </c>
      <c r="L18" s="564">
        <v>0</v>
      </c>
    </row>
    <row r="19" spans="1:12">
      <c r="A19" s="559">
        <v>13</v>
      </c>
      <c r="B19" s="560" t="s">
        <v>409</v>
      </c>
      <c r="C19" s="561">
        <v>77434027.440499797</v>
      </c>
      <c r="D19" s="562">
        <v>75406913.547999799</v>
      </c>
      <c r="E19" s="562">
        <v>1348937.5353999999</v>
      </c>
      <c r="F19" s="563">
        <v>678176.35710000002</v>
      </c>
      <c r="G19" s="563">
        <v>0</v>
      </c>
      <c r="H19" s="562">
        <v>427174.24389725679</v>
      </c>
      <c r="I19" s="563">
        <v>162937.10774477763</v>
      </c>
      <c r="J19" s="563">
        <v>6013.8039062874459</v>
      </c>
      <c r="K19" s="563">
        <v>258223.33224619168</v>
      </c>
      <c r="L19" s="564">
        <v>0</v>
      </c>
    </row>
    <row r="20" spans="1:12">
      <c r="A20" s="559">
        <v>14</v>
      </c>
      <c r="B20" s="560" t="s">
        <v>410</v>
      </c>
      <c r="C20" s="561">
        <v>202040454.13399985</v>
      </c>
      <c r="D20" s="562">
        <v>153848384.57069987</v>
      </c>
      <c r="E20" s="562">
        <v>28888098.868999999</v>
      </c>
      <c r="F20" s="563">
        <v>19303970.6943</v>
      </c>
      <c r="G20" s="563">
        <v>0</v>
      </c>
      <c r="H20" s="562">
        <v>6417705.8912682766</v>
      </c>
      <c r="I20" s="563">
        <v>217170.57137690089</v>
      </c>
      <c r="J20" s="563">
        <v>547828.9692450458</v>
      </c>
      <c r="K20" s="563">
        <v>5652706.35064633</v>
      </c>
      <c r="L20" s="564">
        <v>0</v>
      </c>
    </row>
    <row r="21" spans="1:12">
      <c r="A21" s="559">
        <v>15</v>
      </c>
      <c r="B21" s="560" t="s">
        <v>411</v>
      </c>
      <c r="C21" s="561">
        <v>67194623.816</v>
      </c>
      <c r="D21" s="562">
        <v>65699184.264500007</v>
      </c>
      <c r="E21" s="562">
        <v>467353.65140000003</v>
      </c>
      <c r="F21" s="563">
        <v>1028085.9001000001</v>
      </c>
      <c r="G21" s="563">
        <v>0</v>
      </c>
      <c r="H21" s="562">
        <v>151942.79421735293</v>
      </c>
      <c r="I21" s="563">
        <v>91400.631710521091</v>
      </c>
      <c r="J21" s="563">
        <v>9047.0190018318499</v>
      </c>
      <c r="K21" s="563">
        <v>51495.143504999993</v>
      </c>
      <c r="L21" s="564">
        <v>0</v>
      </c>
    </row>
    <row r="22" spans="1:12">
      <c r="A22" s="559">
        <v>16</v>
      </c>
      <c r="B22" s="560" t="s">
        <v>412</v>
      </c>
      <c r="C22" s="561">
        <v>10482611.723499991</v>
      </c>
      <c r="D22" s="562">
        <v>3332297.4432000001</v>
      </c>
      <c r="E22" s="562">
        <v>7141960.27399999</v>
      </c>
      <c r="F22" s="563">
        <v>8354.0062999999991</v>
      </c>
      <c r="G22" s="563">
        <v>0</v>
      </c>
      <c r="H22" s="562">
        <v>582071.17870948045</v>
      </c>
      <c r="I22" s="563">
        <v>8182.8246361223792</v>
      </c>
      <c r="J22" s="563">
        <v>566557.37866774504</v>
      </c>
      <c r="K22" s="563">
        <v>7330.9754056130969</v>
      </c>
      <c r="L22" s="564">
        <v>0</v>
      </c>
    </row>
    <row r="23" spans="1:12">
      <c r="A23" s="559">
        <v>17</v>
      </c>
      <c r="B23" s="560" t="s">
        <v>490</v>
      </c>
      <c r="C23" s="561">
        <v>69762464.304999888</v>
      </c>
      <c r="D23" s="562">
        <v>69411048.136299893</v>
      </c>
      <c r="E23" s="562">
        <v>0</v>
      </c>
      <c r="F23" s="563">
        <v>351416.16869999998</v>
      </c>
      <c r="G23" s="563">
        <v>0</v>
      </c>
      <c r="H23" s="562">
        <v>657523.17224003747</v>
      </c>
      <c r="I23" s="563">
        <v>582354.63833284762</v>
      </c>
      <c r="J23" s="563">
        <v>0</v>
      </c>
      <c r="K23" s="563">
        <v>75168.533907189863</v>
      </c>
      <c r="L23" s="564">
        <v>0</v>
      </c>
    </row>
    <row r="24" spans="1:12">
      <c r="A24" s="559">
        <v>18</v>
      </c>
      <c r="B24" s="560" t="s">
        <v>413</v>
      </c>
      <c r="C24" s="561">
        <v>198628011.89819899</v>
      </c>
      <c r="D24" s="562">
        <v>197365225.123799</v>
      </c>
      <c r="E24" s="562">
        <v>215666.69020000001</v>
      </c>
      <c r="F24" s="563">
        <v>1047120.0842</v>
      </c>
      <c r="G24" s="563">
        <v>0</v>
      </c>
      <c r="H24" s="562">
        <v>848863.02561315987</v>
      </c>
      <c r="I24" s="563">
        <v>531630.97531139595</v>
      </c>
      <c r="J24" s="563">
        <v>1627.8346599778199</v>
      </c>
      <c r="K24" s="563">
        <v>315604.21564178617</v>
      </c>
      <c r="L24" s="564">
        <v>0</v>
      </c>
    </row>
    <row r="25" spans="1:12">
      <c r="A25" s="559">
        <v>19</v>
      </c>
      <c r="B25" s="560" t="s">
        <v>414</v>
      </c>
      <c r="C25" s="561">
        <v>14202498.9218999</v>
      </c>
      <c r="D25" s="562">
        <v>14202491.451899899</v>
      </c>
      <c r="E25" s="562">
        <v>0</v>
      </c>
      <c r="F25" s="563">
        <v>7.47</v>
      </c>
      <c r="G25" s="563">
        <v>0</v>
      </c>
      <c r="H25" s="562">
        <v>49391.993352818979</v>
      </c>
      <c r="I25" s="563">
        <v>49384.523352818978</v>
      </c>
      <c r="J25" s="563">
        <v>0</v>
      </c>
      <c r="K25" s="563">
        <v>7.47</v>
      </c>
      <c r="L25" s="564">
        <v>0</v>
      </c>
    </row>
    <row r="26" spans="1:12">
      <c r="A26" s="559">
        <v>20</v>
      </c>
      <c r="B26" s="560" t="s">
        <v>489</v>
      </c>
      <c r="C26" s="561">
        <v>161502585.71260002</v>
      </c>
      <c r="D26" s="562">
        <v>159393748.92920002</v>
      </c>
      <c r="E26" s="562">
        <v>604134.31350000005</v>
      </c>
      <c r="F26" s="563">
        <v>1504702.4698999999</v>
      </c>
      <c r="G26" s="563">
        <v>0</v>
      </c>
      <c r="H26" s="562">
        <v>865068.3610366463</v>
      </c>
      <c r="I26" s="563">
        <v>573975.56752625341</v>
      </c>
      <c r="J26" s="563">
        <v>2319.4708629025245</v>
      </c>
      <c r="K26" s="563">
        <v>288773.32264749042</v>
      </c>
      <c r="L26" s="564">
        <v>0</v>
      </c>
    </row>
    <row r="27" spans="1:12">
      <c r="A27" s="559">
        <v>21</v>
      </c>
      <c r="B27" s="560" t="s">
        <v>415</v>
      </c>
      <c r="C27" s="561">
        <v>43080817.253700003</v>
      </c>
      <c r="D27" s="562">
        <v>42118108.503300004</v>
      </c>
      <c r="E27" s="562">
        <v>380790.4889</v>
      </c>
      <c r="F27" s="563">
        <v>581918.26150000002</v>
      </c>
      <c r="G27" s="563">
        <v>0</v>
      </c>
      <c r="H27" s="562">
        <v>193465.04290982895</v>
      </c>
      <c r="I27" s="563">
        <v>61088.819563515819</v>
      </c>
      <c r="J27" s="563">
        <v>2403.0102670954248</v>
      </c>
      <c r="K27" s="563">
        <v>129973.2130792177</v>
      </c>
      <c r="L27" s="564">
        <v>0</v>
      </c>
    </row>
    <row r="28" spans="1:12">
      <c r="A28" s="559">
        <v>22</v>
      </c>
      <c r="B28" s="560" t="s">
        <v>416</v>
      </c>
      <c r="C28" s="561">
        <v>5323792.1905000005</v>
      </c>
      <c r="D28" s="562">
        <v>4881700.7708000001</v>
      </c>
      <c r="E28" s="562">
        <v>240820.2647</v>
      </c>
      <c r="F28" s="563">
        <v>201271.155</v>
      </c>
      <c r="G28" s="563">
        <v>0</v>
      </c>
      <c r="H28" s="562">
        <v>62290.504295945699</v>
      </c>
      <c r="I28" s="563">
        <v>16942.08560083534</v>
      </c>
      <c r="J28" s="563">
        <v>1158.2579305972226</v>
      </c>
      <c r="K28" s="563">
        <v>44190.160764513137</v>
      </c>
      <c r="L28" s="564">
        <v>0</v>
      </c>
    </row>
    <row r="29" spans="1:12">
      <c r="A29" s="559">
        <v>23</v>
      </c>
      <c r="B29" s="560" t="s">
        <v>417</v>
      </c>
      <c r="C29" s="561">
        <v>366063974.3999998</v>
      </c>
      <c r="D29" s="562">
        <v>350379028.43179977</v>
      </c>
      <c r="E29" s="562">
        <v>6345303.728600001</v>
      </c>
      <c r="F29" s="563">
        <v>9339642.2396000009</v>
      </c>
      <c r="G29" s="563">
        <v>0</v>
      </c>
      <c r="H29" s="562">
        <v>3431451.3002387057</v>
      </c>
      <c r="I29" s="563">
        <v>1174903.1669308415</v>
      </c>
      <c r="J29" s="563">
        <v>38056.834805090133</v>
      </c>
      <c r="K29" s="563">
        <v>2218491.298502774</v>
      </c>
      <c r="L29" s="564">
        <v>0</v>
      </c>
    </row>
    <row r="30" spans="1:12">
      <c r="A30" s="559">
        <v>24</v>
      </c>
      <c r="B30" s="560" t="s">
        <v>488</v>
      </c>
      <c r="C30" s="561">
        <v>181447414.371299</v>
      </c>
      <c r="D30" s="562">
        <v>162137786.06719902</v>
      </c>
      <c r="E30" s="562">
        <v>14805584.917299991</v>
      </c>
      <c r="F30" s="563">
        <v>4504043.3867999902</v>
      </c>
      <c r="G30" s="563">
        <v>0</v>
      </c>
      <c r="H30" s="562">
        <v>1826507.3845750806</v>
      </c>
      <c r="I30" s="563">
        <v>224567.71448541895</v>
      </c>
      <c r="J30" s="563">
        <v>34635.297881020655</v>
      </c>
      <c r="K30" s="563">
        <v>1567304.3722086409</v>
      </c>
      <c r="L30" s="564">
        <v>0</v>
      </c>
    </row>
    <row r="31" spans="1:12">
      <c r="A31" s="559">
        <v>25</v>
      </c>
      <c r="B31" s="560" t="s">
        <v>418</v>
      </c>
      <c r="C31" s="561">
        <v>296101671.09339988</v>
      </c>
      <c r="D31" s="562">
        <v>270268536.77119988</v>
      </c>
      <c r="E31" s="562">
        <v>10622555.255799999</v>
      </c>
      <c r="F31" s="563">
        <v>15210579.066400001</v>
      </c>
      <c r="G31" s="563">
        <v>0</v>
      </c>
      <c r="H31" s="562">
        <v>5731952.3182726633</v>
      </c>
      <c r="I31" s="563">
        <v>632110.93764622707</v>
      </c>
      <c r="J31" s="563">
        <v>57221.706546309506</v>
      </c>
      <c r="K31" s="563">
        <v>5042619.6740801269</v>
      </c>
      <c r="L31" s="564">
        <v>0</v>
      </c>
    </row>
    <row r="32" spans="1:12">
      <c r="A32" s="559">
        <v>26</v>
      </c>
      <c r="B32" s="560" t="s">
        <v>485</v>
      </c>
      <c r="C32" s="561">
        <v>128376693.31669995</v>
      </c>
      <c r="D32" s="562">
        <v>111747534.10319996</v>
      </c>
      <c r="E32" s="562">
        <v>4465521.8520999998</v>
      </c>
      <c r="F32" s="563">
        <v>12163637.361399986</v>
      </c>
      <c r="G32" s="563">
        <v>0</v>
      </c>
      <c r="H32" s="562">
        <v>4162333.8442300162</v>
      </c>
      <c r="I32" s="563">
        <v>823697.98263707152</v>
      </c>
      <c r="J32" s="563">
        <v>64400.044745028841</v>
      </c>
      <c r="K32" s="563">
        <v>3274235.8168479158</v>
      </c>
      <c r="L32" s="564">
        <v>0</v>
      </c>
    </row>
    <row r="33" spans="1:12" ht="13.5" thickBot="1">
      <c r="A33" s="565">
        <v>27</v>
      </c>
      <c r="B33" s="566" t="s">
        <v>64</v>
      </c>
      <c r="C33" s="554">
        <f t="shared" ref="C33:L33" si="0">SUM(C7:C32)</f>
        <v>3133796581.7197943</v>
      </c>
      <c r="D33" s="554">
        <f t="shared" si="0"/>
        <v>2896959530.2836952</v>
      </c>
      <c r="E33" s="554">
        <f t="shared" si="0"/>
        <v>144456735.67439985</v>
      </c>
      <c r="F33" s="554">
        <f t="shared" si="0"/>
        <v>92380315.761699975</v>
      </c>
      <c r="G33" s="554">
        <f t="shared" si="0"/>
        <v>0</v>
      </c>
      <c r="H33" s="554">
        <f t="shared" si="0"/>
        <v>35348099.200303599</v>
      </c>
      <c r="I33" s="554">
        <f t="shared" si="0"/>
        <v>8212247.9723413624</v>
      </c>
      <c r="J33" s="554">
        <f t="shared" si="0"/>
        <v>1976429.9106278587</v>
      </c>
      <c r="K33" s="554">
        <f t="shared" si="0"/>
        <v>25159421.31733438</v>
      </c>
      <c r="L33" s="555">
        <f t="shared" si="0"/>
        <v>0</v>
      </c>
    </row>
    <row r="35" spans="1:12">
      <c r="B35" s="317"/>
      <c r="C35" s="31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D35" sqref="D35"/>
    </sheetView>
  </sheetViews>
  <sheetFormatPr defaultColWidth="8.85546875" defaultRowHeight="12"/>
  <cols>
    <col min="1" max="1" width="11.85546875" style="318" bestFit="1" customWidth="1"/>
    <col min="2" max="2" width="68.85546875" style="318" customWidth="1"/>
    <col min="3" max="11" width="28.140625" style="318" customWidth="1"/>
    <col min="12" max="16384" width="8.85546875" style="318"/>
  </cols>
  <sheetData>
    <row r="1" spans="1:11" s="286" customFormat="1" ht="13.5">
      <c r="A1" s="273" t="s">
        <v>30</v>
      </c>
      <c r="B1" s="281" t="str">
        <f>'Info '!C2</f>
        <v>JSC Basisbank</v>
      </c>
    </row>
    <row r="2" spans="1:11" s="286" customFormat="1" ht="12.75">
      <c r="A2" s="273" t="s">
        <v>31</v>
      </c>
      <c r="B2" s="280">
        <f>'1. key ratios '!B2</f>
        <v>45930</v>
      </c>
    </row>
    <row r="3" spans="1:11" s="286" customFormat="1" ht="12.75">
      <c r="A3" s="274" t="s">
        <v>468</v>
      </c>
    </row>
    <row r="4" spans="1:11" ht="12.75" thickBot="1">
      <c r="C4" s="320" t="s">
        <v>662</v>
      </c>
      <c r="D4" s="320" t="s">
        <v>661</v>
      </c>
      <c r="E4" s="320" t="s">
        <v>660</v>
      </c>
      <c r="F4" s="320" t="s">
        <v>659</v>
      </c>
      <c r="G4" s="320" t="s">
        <v>658</v>
      </c>
      <c r="H4" s="320" t="s">
        <v>657</v>
      </c>
      <c r="I4" s="320" t="s">
        <v>656</v>
      </c>
      <c r="J4" s="320" t="s">
        <v>655</v>
      </c>
      <c r="K4" s="320" t="s">
        <v>654</v>
      </c>
    </row>
    <row r="5" spans="1:11" ht="104.1" customHeight="1">
      <c r="A5" s="847" t="s">
        <v>653</v>
      </c>
      <c r="B5" s="848"/>
      <c r="C5" s="702" t="s">
        <v>469</v>
      </c>
      <c r="D5" s="702" t="s">
        <v>470</v>
      </c>
      <c r="E5" s="702" t="s">
        <v>471</v>
      </c>
      <c r="F5" s="702" t="s">
        <v>472</v>
      </c>
      <c r="G5" s="702" t="s">
        <v>473</v>
      </c>
      <c r="H5" s="702" t="s">
        <v>474</v>
      </c>
      <c r="I5" s="702" t="s">
        <v>475</v>
      </c>
      <c r="J5" s="702" t="s">
        <v>476</v>
      </c>
      <c r="K5" s="703" t="s">
        <v>477</v>
      </c>
    </row>
    <row r="6" spans="1:11" ht="12.75">
      <c r="A6" s="666">
        <v>1</v>
      </c>
      <c r="B6" s="559" t="s">
        <v>437</v>
      </c>
      <c r="C6" s="530">
        <v>135451748.49919707</v>
      </c>
      <c r="D6" s="530">
        <v>35444606.359667979</v>
      </c>
      <c r="E6" s="530">
        <v>10772640.046622999</v>
      </c>
      <c r="F6" s="530">
        <v>0</v>
      </c>
      <c r="G6" s="530">
        <v>2321695673.025773</v>
      </c>
      <c r="H6" s="530">
        <v>227586662.44855016</v>
      </c>
      <c r="I6" s="530">
        <v>104741939.68102288</v>
      </c>
      <c r="J6" s="530">
        <v>49677171.132192016</v>
      </c>
      <c r="K6" s="543">
        <v>248426140.52678013</v>
      </c>
    </row>
    <row r="7" spans="1:11" ht="12.75">
      <c r="A7" s="666">
        <v>2</v>
      </c>
      <c r="B7" s="559" t="s">
        <v>478</v>
      </c>
      <c r="C7" s="530"/>
      <c r="D7" s="530"/>
      <c r="E7" s="530"/>
      <c r="F7" s="530"/>
      <c r="G7" s="530"/>
      <c r="H7" s="530"/>
      <c r="I7" s="530"/>
      <c r="J7" s="530"/>
      <c r="K7" s="543">
        <v>88141765.625625372</v>
      </c>
    </row>
    <row r="8" spans="1:11" ht="12.75">
      <c r="A8" s="666">
        <v>3</v>
      </c>
      <c r="B8" s="559" t="s">
        <v>445</v>
      </c>
      <c r="C8" s="530">
        <v>82750713.77700004</v>
      </c>
      <c r="D8" s="530">
        <v>0</v>
      </c>
      <c r="E8" s="530">
        <v>1730097.6215000001</v>
      </c>
      <c r="F8" s="530">
        <v>0</v>
      </c>
      <c r="G8" s="530">
        <v>382576960.84135193</v>
      </c>
      <c r="H8" s="530">
        <v>901832.75764099997</v>
      </c>
      <c r="I8" s="530">
        <v>43197919.785243019</v>
      </c>
      <c r="J8" s="530">
        <v>70324158.004518002</v>
      </c>
      <c r="K8" s="543">
        <v>56644137.916446209</v>
      </c>
    </row>
    <row r="9" spans="1:11" ht="12.75">
      <c r="A9" s="666">
        <v>4</v>
      </c>
      <c r="B9" s="696" t="s">
        <v>479</v>
      </c>
      <c r="C9" s="567">
        <v>1136749.499999</v>
      </c>
      <c r="D9" s="567">
        <v>1649457.301246</v>
      </c>
      <c r="E9" s="567">
        <v>0</v>
      </c>
      <c r="F9" s="567">
        <v>0</v>
      </c>
      <c r="G9" s="567">
        <v>81006525.08025296</v>
      </c>
      <c r="H9" s="567">
        <v>0</v>
      </c>
      <c r="I9" s="567">
        <v>782743.39901599986</v>
      </c>
      <c r="J9" s="567">
        <v>236061.91565099999</v>
      </c>
      <c r="K9" s="704">
        <v>7568778.5655350881</v>
      </c>
    </row>
    <row r="10" spans="1:11" ht="12.75">
      <c r="A10" s="666">
        <v>5</v>
      </c>
      <c r="B10" s="696" t="s">
        <v>480</v>
      </c>
      <c r="C10" s="567"/>
      <c r="D10" s="567"/>
      <c r="E10" s="567"/>
      <c r="F10" s="567"/>
      <c r="G10" s="567"/>
      <c r="H10" s="567"/>
      <c r="I10" s="567"/>
      <c r="J10" s="567"/>
      <c r="K10" s="704">
        <v>0</v>
      </c>
    </row>
    <row r="11" spans="1:11" ht="13.5" thickBot="1">
      <c r="A11" s="667">
        <v>6</v>
      </c>
      <c r="B11" s="698" t="s">
        <v>481</v>
      </c>
      <c r="C11" s="705">
        <v>351418.97019999998</v>
      </c>
      <c r="D11" s="705">
        <v>0</v>
      </c>
      <c r="E11" s="705">
        <v>0</v>
      </c>
      <c r="F11" s="705">
        <v>0</v>
      </c>
      <c r="G11" s="705">
        <v>1353093.6098000002</v>
      </c>
      <c r="H11" s="705">
        <v>0</v>
      </c>
      <c r="I11" s="705">
        <v>0</v>
      </c>
      <c r="J11" s="705">
        <v>0.14200000000000013</v>
      </c>
      <c r="K11" s="706">
        <v>37784.948000000004</v>
      </c>
    </row>
    <row r="13" spans="1:11" ht="15">
      <c r="B13" s="319"/>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J33" sqref="J33"/>
    </sheetView>
  </sheetViews>
  <sheetFormatPr defaultColWidth="8.85546875" defaultRowHeight="15"/>
  <cols>
    <col min="1" max="1" width="10" style="321" bestFit="1" customWidth="1"/>
    <col min="2" max="2" width="71.85546875" style="321" customWidth="1"/>
    <col min="3" max="3" width="15.85546875" style="321" bestFit="1" customWidth="1"/>
    <col min="4" max="7" width="15.5703125" style="321" customWidth="1"/>
    <col min="8" max="8" width="15.5703125" style="321" bestFit="1" customWidth="1"/>
    <col min="9" max="12" width="17.140625" style="321" customWidth="1"/>
    <col min="13" max="13" width="14.140625" style="321" bestFit="1" customWidth="1"/>
    <col min="14" max="17" width="16.140625" style="321" customWidth="1"/>
    <col min="18" max="18" width="12.140625" style="321" bestFit="1" customWidth="1"/>
    <col min="19" max="19" width="46.85546875" style="321" bestFit="1" customWidth="1"/>
    <col min="20" max="20" width="43.42578125" style="321" bestFit="1" customWidth="1"/>
    <col min="21" max="21" width="45.85546875" style="321" bestFit="1" customWidth="1"/>
    <col min="22" max="22" width="43.42578125" style="321" bestFit="1" customWidth="1"/>
    <col min="23" max="16384" width="8.85546875" style="321"/>
  </cols>
  <sheetData>
    <row r="1" spans="1:22">
      <c r="A1" s="273" t="s">
        <v>30</v>
      </c>
      <c r="B1" s="281" t="str">
        <f>'Info '!C2</f>
        <v>JSC Basisbank</v>
      </c>
    </row>
    <row r="2" spans="1:22">
      <c r="A2" s="273" t="s">
        <v>31</v>
      </c>
      <c r="B2" s="280">
        <f>'1. key ratios '!B2</f>
        <v>45930</v>
      </c>
    </row>
    <row r="3" spans="1:22">
      <c r="A3" s="274" t="s">
        <v>496</v>
      </c>
      <c r="B3" s="286"/>
    </row>
    <row r="4" spans="1:22" ht="15.75" thickBot="1">
      <c r="A4" s="274"/>
      <c r="B4" s="286"/>
    </row>
    <row r="5" spans="1:22" ht="24" customHeight="1">
      <c r="A5" s="849" t="s">
        <v>497</v>
      </c>
      <c r="B5" s="850"/>
      <c r="C5" s="857" t="s">
        <v>663</v>
      </c>
      <c r="D5" s="857"/>
      <c r="E5" s="857"/>
      <c r="F5" s="857"/>
      <c r="G5" s="857"/>
      <c r="H5" s="857" t="s">
        <v>515</v>
      </c>
      <c r="I5" s="857"/>
      <c r="J5" s="857"/>
      <c r="K5" s="857"/>
      <c r="L5" s="857"/>
      <c r="M5" s="857" t="s">
        <v>627</v>
      </c>
      <c r="N5" s="857"/>
      <c r="O5" s="857"/>
      <c r="P5" s="857"/>
      <c r="Q5" s="857"/>
      <c r="R5" s="855" t="s">
        <v>498</v>
      </c>
      <c r="S5" s="855" t="s">
        <v>512</v>
      </c>
      <c r="T5" s="855" t="s">
        <v>513</v>
      </c>
      <c r="U5" s="855" t="s">
        <v>671</v>
      </c>
      <c r="V5" s="853" t="s">
        <v>672</v>
      </c>
    </row>
    <row r="6" spans="1:22" ht="36" customHeight="1">
      <c r="A6" s="851"/>
      <c r="B6" s="852"/>
      <c r="C6" s="326"/>
      <c r="D6" s="557" t="s">
        <v>648</v>
      </c>
      <c r="E6" s="557" t="s">
        <v>647</v>
      </c>
      <c r="F6" s="557" t="s">
        <v>646</v>
      </c>
      <c r="G6" s="557" t="s">
        <v>645</v>
      </c>
      <c r="H6" s="326"/>
      <c r="I6" s="557" t="s">
        <v>648</v>
      </c>
      <c r="J6" s="557" t="s">
        <v>647</v>
      </c>
      <c r="K6" s="557" t="s">
        <v>646</v>
      </c>
      <c r="L6" s="557" t="s">
        <v>645</v>
      </c>
      <c r="M6" s="326"/>
      <c r="N6" s="557" t="s">
        <v>648</v>
      </c>
      <c r="O6" s="557" t="s">
        <v>647</v>
      </c>
      <c r="P6" s="557" t="s">
        <v>646</v>
      </c>
      <c r="Q6" s="557" t="s">
        <v>645</v>
      </c>
      <c r="R6" s="856"/>
      <c r="S6" s="856"/>
      <c r="T6" s="856"/>
      <c r="U6" s="856"/>
      <c r="V6" s="854"/>
    </row>
    <row r="7" spans="1:22">
      <c r="A7" s="707">
        <v>1</v>
      </c>
      <c r="B7" s="325" t="s">
        <v>506</v>
      </c>
      <c r="C7" s="567">
        <v>1386988.9668000001</v>
      </c>
      <c r="D7" s="567">
        <v>1063955.6768</v>
      </c>
      <c r="E7" s="567">
        <v>124440.98</v>
      </c>
      <c r="F7" s="567">
        <v>198592.31</v>
      </c>
      <c r="G7" s="567">
        <v>0</v>
      </c>
      <c r="H7" s="567">
        <v>1407753.8935</v>
      </c>
      <c r="I7" s="567">
        <v>1072655.1658000001</v>
      </c>
      <c r="J7" s="567">
        <v>130004.4403</v>
      </c>
      <c r="K7" s="567">
        <v>205094.2874</v>
      </c>
      <c r="L7" s="567">
        <v>0</v>
      </c>
      <c r="M7" s="567">
        <v>106671.53786150487</v>
      </c>
      <c r="N7" s="567">
        <v>4660.1318691802635</v>
      </c>
      <c r="O7" s="567">
        <v>1319.4138314138331</v>
      </c>
      <c r="P7" s="567">
        <v>100691.99216091077</v>
      </c>
      <c r="Q7" s="567">
        <v>0</v>
      </c>
      <c r="R7" s="567">
        <v>73</v>
      </c>
      <c r="S7" s="568">
        <v>0</v>
      </c>
      <c r="T7" s="568">
        <v>0</v>
      </c>
      <c r="U7" s="568">
        <v>0.13869300000000001</v>
      </c>
      <c r="V7" s="704">
        <v>20.651616000000001</v>
      </c>
    </row>
    <row r="8" spans="1:22">
      <c r="A8" s="707">
        <v>2</v>
      </c>
      <c r="B8" s="324" t="s">
        <v>505</v>
      </c>
      <c r="C8" s="567">
        <v>361740973.98290002</v>
      </c>
      <c r="D8" s="567">
        <v>334725775.23400003</v>
      </c>
      <c r="E8" s="567">
        <v>9233132.5964000002</v>
      </c>
      <c r="F8" s="567">
        <v>17782066.1525</v>
      </c>
      <c r="G8" s="567">
        <v>0</v>
      </c>
      <c r="H8" s="567">
        <v>363807298.71299988</v>
      </c>
      <c r="I8" s="567">
        <v>335778205.6552999</v>
      </c>
      <c r="J8" s="567">
        <v>9331180.3235999998</v>
      </c>
      <c r="K8" s="567">
        <v>18697912.734099999</v>
      </c>
      <c r="L8" s="567">
        <v>0</v>
      </c>
      <c r="M8" s="567">
        <v>11164463.621293424</v>
      </c>
      <c r="N8" s="567">
        <v>2701089.7862678762</v>
      </c>
      <c r="O8" s="567">
        <v>107364.21239733846</v>
      </c>
      <c r="P8" s="567">
        <v>8356009.6226282092</v>
      </c>
      <c r="Q8" s="567">
        <v>0</v>
      </c>
      <c r="R8" s="567">
        <v>15390</v>
      </c>
      <c r="S8" s="568">
        <v>8.991367154553434E-2</v>
      </c>
      <c r="T8" s="568">
        <v>0.10197433424968973</v>
      </c>
      <c r="U8" s="568">
        <v>0.122321</v>
      </c>
      <c r="V8" s="704">
        <v>51.496794000000001</v>
      </c>
    </row>
    <row r="9" spans="1:22">
      <c r="A9" s="707">
        <v>3</v>
      </c>
      <c r="B9" s="324" t="s">
        <v>504</v>
      </c>
      <c r="C9" s="567">
        <v>0</v>
      </c>
      <c r="D9" s="567">
        <v>0</v>
      </c>
      <c r="E9" s="567">
        <v>0</v>
      </c>
      <c r="F9" s="567">
        <v>0</v>
      </c>
      <c r="G9" s="567">
        <v>0</v>
      </c>
      <c r="H9" s="567">
        <v>0</v>
      </c>
      <c r="I9" s="567">
        <v>0</v>
      </c>
      <c r="J9" s="567">
        <v>0</v>
      </c>
      <c r="K9" s="567">
        <v>0</v>
      </c>
      <c r="L9" s="567">
        <v>0</v>
      </c>
      <c r="M9" s="567">
        <v>0</v>
      </c>
      <c r="N9" s="567">
        <v>0</v>
      </c>
      <c r="O9" s="567">
        <v>0</v>
      </c>
      <c r="P9" s="567">
        <v>0</v>
      </c>
      <c r="Q9" s="567">
        <v>0</v>
      </c>
      <c r="R9" s="567">
        <v>0</v>
      </c>
      <c r="S9" s="568">
        <v>0</v>
      </c>
      <c r="T9" s="568">
        <v>0</v>
      </c>
      <c r="U9" s="568">
        <v>0</v>
      </c>
      <c r="V9" s="704">
        <v>0</v>
      </c>
    </row>
    <row r="10" spans="1:22">
      <c r="A10" s="707">
        <v>4</v>
      </c>
      <c r="B10" s="324" t="s">
        <v>503</v>
      </c>
      <c r="C10" s="567">
        <v>211687.99</v>
      </c>
      <c r="D10" s="567">
        <v>207311.66</v>
      </c>
      <c r="E10" s="567">
        <v>0</v>
      </c>
      <c r="F10" s="567">
        <v>4376.33</v>
      </c>
      <c r="G10" s="567">
        <v>0</v>
      </c>
      <c r="H10" s="567">
        <v>211884.8988</v>
      </c>
      <c r="I10" s="567">
        <v>207155.1709</v>
      </c>
      <c r="J10" s="567">
        <v>0</v>
      </c>
      <c r="K10" s="567">
        <v>4729.7278999999999</v>
      </c>
      <c r="L10" s="567">
        <v>0</v>
      </c>
      <c r="M10" s="567">
        <v>7522.2876788611193</v>
      </c>
      <c r="N10" s="567">
        <v>3427.3953504931656</v>
      </c>
      <c r="O10" s="567">
        <v>0</v>
      </c>
      <c r="P10" s="567">
        <v>4094.8923283679542</v>
      </c>
      <c r="Q10" s="567">
        <v>0</v>
      </c>
      <c r="R10" s="567">
        <v>46</v>
      </c>
      <c r="S10" s="568">
        <v>2.0263212003458184E-2</v>
      </c>
      <c r="T10" s="568">
        <v>3.02867715526202E-2</v>
      </c>
      <c r="U10" s="568">
        <v>1.7874000000000001E-2</v>
      </c>
      <c r="V10" s="704">
        <v>12.479305999999999</v>
      </c>
    </row>
    <row r="11" spans="1:22">
      <c r="A11" s="707">
        <v>5</v>
      </c>
      <c r="B11" s="324" t="s">
        <v>502</v>
      </c>
      <c r="C11" s="567">
        <v>769886.81109999993</v>
      </c>
      <c r="D11" s="567">
        <v>747524.68109999993</v>
      </c>
      <c r="E11" s="567">
        <v>6263.28</v>
      </c>
      <c r="F11" s="567">
        <v>16098.85</v>
      </c>
      <c r="G11" s="567">
        <v>0</v>
      </c>
      <c r="H11" s="567">
        <v>772075.52919999987</v>
      </c>
      <c r="I11" s="567">
        <v>749424.84109999996</v>
      </c>
      <c r="J11" s="567">
        <v>6366.83</v>
      </c>
      <c r="K11" s="567">
        <v>16283.858099999999</v>
      </c>
      <c r="L11" s="567">
        <v>0</v>
      </c>
      <c r="M11" s="567">
        <v>25981.922876202203</v>
      </c>
      <c r="N11" s="567">
        <v>10506.008155016534</v>
      </c>
      <c r="O11" s="567">
        <v>636.53505956393019</v>
      </c>
      <c r="P11" s="567">
        <v>14839.379661621741</v>
      </c>
      <c r="Q11" s="567">
        <v>0</v>
      </c>
      <c r="R11" s="567">
        <v>1773</v>
      </c>
      <c r="S11" s="568">
        <v>0.17555927347215414</v>
      </c>
      <c r="T11" s="568">
        <v>0.23107061107140592</v>
      </c>
      <c r="U11" s="568">
        <v>0.17698</v>
      </c>
      <c r="V11" s="704">
        <v>9.7892170000000007</v>
      </c>
    </row>
    <row r="12" spans="1:22">
      <c r="A12" s="707">
        <v>6</v>
      </c>
      <c r="B12" s="324" t="s">
        <v>501</v>
      </c>
      <c r="C12" s="567">
        <v>17319833.98610336</v>
      </c>
      <c r="D12" s="567">
        <v>16338566.72180336</v>
      </c>
      <c r="E12" s="567">
        <v>439211.95209999999</v>
      </c>
      <c r="F12" s="567">
        <v>542055.31219999993</v>
      </c>
      <c r="G12" s="567">
        <v>0</v>
      </c>
      <c r="H12" s="567">
        <v>17628209.812000003</v>
      </c>
      <c r="I12" s="567">
        <v>16604000.2092</v>
      </c>
      <c r="J12" s="567">
        <v>453399.7108</v>
      </c>
      <c r="K12" s="567">
        <v>570809.89200000011</v>
      </c>
      <c r="L12" s="567">
        <v>0</v>
      </c>
      <c r="M12" s="567">
        <v>862942.72719234438</v>
      </c>
      <c r="N12" s="567">
        <v>294677.36389144656</v>
      </c>
      <c r="O12" s="567">
        <v>48435.14543445954</v>
      </c>
      <c r="P12" s="567">
        <v>519830.21786643827</v>
      </c>
      <c r="Q12" s="567">
        <v>0</v>
      </c>
      <c r="R12" s="567">
        <v>19426</v>
      </c>
      <c r="S12" s="568">
        <v>0.19799381780446029</v>
      </c>
      <c r="T12" s="568">
        <v>0.32558698123304003</v>
      </c>
      <c r="U12" s="568">
        <v>0.209596</v>
      </c>
      <c r="V12" s="704">
        <v>23.437961999999999</v>
      </c>
    </row>
    <row r="13" spans="1:22">
      <c r="A13" s="707">
        <v>7</v>
      </c>
      <c r="B13" s="324" t="s">
        <v>500</v>
      </c>
      <c r="C13" s="567">
        <v>526808393.68380004</v>
      </c>
      <c r="D13" s="567">
        <v>480718660.35710001</v>
      </c>
      <c r="E13" s="567">
        <v>17035011.788500004</v>
      </c>
      <c r="F13" s="567">
        <v>29054721.538200002</v>
      </c>
      <c r="G13" s="567">
        <v>0</v>
      </c>
      <c r="H13" s="567">
        <v>533643259.53239983</v>
      </c>
      <c r="I13" s="567">
        <v>485060162.83159983</v>
      </c>
      <c r="J13" s="567">
        <v>17163192.995999999</v>
      </c>
      <c r="K13" s="567">
        <v>31419903.704799999</v>
      </c>
      <c r="L13" s="567">
        <v>0</v>
      </c>
      <c r="M13" s="567">
        <v>5852457.0470432378</v>
      </c>
      <c r="N13" s="567">
        <v>425935.40373698715</v>
      </c>
      <c r="O13" s="567">
        <v>38607.139761934064</v>
      </c>
      <c r="P13" s="567">
        <v>5387914.5035443166</v>
      </c>
      <c r="Q13" s="567">
        <v>0</v>
      </c>
      <c r="R13" s="567">
        <v>6852</v>
      </c>
      <c r="S13" s="568">
        <v>0.11835981344804078</v>
      </c>
      <c r="T13" s="568">
        <v>0.13353499999999999</v>
      </c>
      <c r="U13" s="568">
        <v>0.107589</v>
      </c>
      <c r="V13" s="704">
        <v>109.053021</v>
      </c>
    </row>
    <row r="14" spans="1:22">
      <c r="A14" s="708">
        <v>7.1</v>
      </c>
      <c r="B14" s="322" t="s">
        <v>509</v>
      </c>
      <c r="C14" s="567">
        <v>395440136.39820004</v>
      </c>
      <c r="D14" s="567">
        <v>357156265.26320004</v>
      </c>
      <c r="E14" s="567">
        <v>12899092.1127</v>
      </c>
      <c r="F14" s="567">
        <v>25384779.022300001</v>
      </c>
      <c r="G14" s="567">
        <v>0</v>
      </c>
      <c r="H14" s="567">
        <v>400926684.81939977</v>
      </c>
      <c r="I14" s="567">
        <v>360455884.36089981</v>
      </c>
      <c r="J14" s="567">
        <v>13024872.791499998</v>
      </c>
      <c r="K14" s="567">
        <v>27445927.666999999</v>
      </c>
      <c r="L14" s="567">
        <v>0</v>
      </c>
      <c r="M14" s="567">
        <v>5086422.5996505683</v>
      </c>
      <c r="N14" s="567">
        <v>297136.67003619607</v>
      </c>
      <c r="O14" s="567">
        <v>28757.756016465279</v>
      </c>
      <c r="P14" s="567">
        <v>4760528.1735979067</v>
      </c>
      <c r="Q14" s="567">
        <v>0</v>
      </c>
      <c r="R14" s="567">
        <v>5001</v>
      </c>
      <c r="S14" s="568">
        <v>0.11577644491066354</v>
      </c>
      <c r="T14" s="568">
        <v>0.131772</v>
      </c>
      <c r="U14" s="568">
        <v>0.104794</v>
      </c>
      <c r="V14" s="704">
        <v>108.514242</v>
      </c>
    </row>
    <row r="15" spans="1:22">
      <c r="A15" s="708">
        <v>7.2</v>
      </c>
      <c r="B15" s="322" t="s">
        <v>511</v>
      </c>
      <c r="C15" s="567">
        <v>103065018.20290001</v>
      </c>
      <c r="D15" s="567">
        <v>96609130.429700002</v>
      </c>
      <c r="E15" s="567">
        <v>3030285.9958000001</v>
      </c>
      <c r="F15" s="567">
        <v>3425601.7774</v>
      </c>
      <c r="G15" s="567">
        <v>0</v>
      </c>
      <c r="H15" s="567">
        <v>104176440.25420001</v>
      </c>
      <c r="I15" s="567">
        <v>97418774.452300012</v>
      </c>
      <c r="J15" s="567">
        <v>3060912.4567999998</v>
      </c>
      <c r="K15" s="567">
        <v>3696753.3451000005</v>
      </c>
      <c r="L15" s="567">
        <v>0</v>
      </c>
      <c r="M15" s="567">
        <v>701194.47619054606</v>
      </c>
      <c r="N15" s="567">
        <v>105249.41448770225</v>
      </c>
      <c r="O15" s="567">
        <v>8086.6810892383792</v>
      </c>
      <c r="P15" s="567">
        <v>587858.38061360549</v>
      </c>
      <c r="Q15" s="567">
        <v>0</v>
      </c>
      <c r="R15" s="567">
        <v>1299</v>
      </c>
      <c r="S15" s="568">
        <v>0.13213215330403927</v>
      </c>
      <c r="T15" s="568">
        <v>0.14410000000000001</v>
      </c>
      <c r="U15" s="568">
        <v>0.11722</v>
      </c>
      <c r="V15" s="704">
        <v>110.93072600000001</v>
      </c>
    </row>
    <row r="16" spans="1:22">
      <c r="A16" s="708">
        <v>7.3</v>
      </c>
      <c r="B16" s="322" t="s">
        <v>508</v>
      </c>
      <c r="C16" s="567">
        <v>28303239.082699995</v>
      </c>
      <c r="D16" s="567">
        <v>26953264.664199997</v>
      </c>
      <c r="E16" s="567">
        <v>1105633.68</v>
      </c>
      <c r="F16" s="567">
        <v>244340.73850000001</v>
      </c>
      <c r="G16" s="567">
        <v>0</v>
      </c>
      <c r="H16" s="567">
        <v>28540134.458799999</v>
      </c>
      <c r="I16" s="567">
        <v>27185504.018400002</v>
      </c>
      <c r="J16" s="567">
        <v>1077407.7476999999</v>
      </c>
      <c r="K16" s="567">
        <v>277222.69270000001</v>
      </c>
      <c r="L16" s="567">
        <v>0</v>
      </c>
      <c r="M16" s="567">
        <v>64839.971202124078</v>
      </c>
      <c r="N16" s="567">
        <v>23549.319213088813</v>
      </c>
      <c r="O16" s="567">
        <v>1762.7026562304095</v>
      </c>
      <c r="P16" s="567">
        <v>39527.949332804856</v>
      </c>
      <c r="Q16" s="567">
        <v>0</v>
      </c>
      <c r="R16" s="567">
        <v>552</v>
      </c>
      <c r="S16" s="568">
        <v>0.11726311369888748</v>
      </c>
      <c r="T16" s="568">
        <v>0.13572899999999999</v>
      </c>
      <c r="U16" s="568">
        <v>0.111697</v>
      </c>
      <c r="V16" s="704">
        <v>109.76775000000001</v>
      </c>
    </row>
    <row r="17" spans="1:22">
      <c r="A17" s="707">
        <v>8</v>
      </c>
      <c r="B17" s="324" t="s">
        <v>507</v>
      </c>
      <c r="C17" s="567">
        <v>0</v>
      </c>
      <c r="D17" s="567">
        <v>0</v>
      </c>
      <c r="E17" s="567">
        <v>0</v>
      </c>
      <c r="F17" s="567">
        <v>0</v>
      </c>
      <c r="G17" s="567">
        <v>0</v>
      </c>
      <c r="H17" s="567">
        <v>0</v>
      </c>
      <c r="I17" s="567">
        <v>0</v>
      </c>
      <c r="J17" s="567">
        <v>0</v>
      </c>
      <c r="K17" s="567">
        <v>0</v>
      </c>
      <c r="L17" s="567">
        <v>0</v>
      </c>
      <c r="M17" s="567">
        <v>0</v>
      </c>
      <c r="N17" s="567">
        <v>0</v>
      </c>
      <c r="O17" s="567">
        <v>0</v>
      </c>
      <c r="P17" s="567">
        <v>0</v>
      </c>
      <c r="Q17" s="567">
        <v>0</v>
      </c>
      <c r="R17" s="567">
        <v>0</v>
      </c>
      <c r="S17" s="568">
        <v>0</v>
      </c>
      <c r="T17" s="568">
        <v>0</v>
      </c>
      <c r="U17" s="568">
        <v>0</v>
      </c>
      <c r="V17" s="704">
        <v>0</v>
      </c>
    </row>
    <row r="18" spans="1:22">
      <c r="A18" s="709">
        <v>9</v>
      </c>
      <c r="B18" s="323" t="s">
        <v>499</v>
      </c>
      <c r="C18" s="569">
        <v>0</v>
      </c>
      <c r="D18" s="569">
        <v>0</v>
      </c>
      <c r="E18" s="569">
        <v>0</v>
      </c>
      <c r="F18" s="569">
        <v>0</v>
      </c>
      <c r="G18" s="569">
        <v>0</v>
      </c>
      <c r="H18" s="569">
        <v>0</v>
      </c>
      <c r="I18" s="569">
        <v>0</v>
      </c>
      <c r="J18" s="569">
        <v>0</v>
      </c>
      <c r="K18" s="569">
        <v>0</v>
      </c>
      <c r="L18" s="569">
        <v>0</v>
      </c>
      <c r="M18" s="569">
        <v>0</v>
      </c>
      <c r="N18" s="569">
        <v>0</v>
      </c>
      <c r="O18" s="569">
        <v>0</v>
      </c>
      <c r="P18" s="569">
        <v>0</v>
      </c>
      <c r="Q18" s="569">
        <v>0</v>
      </c>
      <c r="R18" s="569">
        <v>0</v>
      </c>
      <c r="S18" s="570">
        <v>0</v>
      </c>
      <c r="T18" s="570">
        <v>0</v>
      </c>
      <c r="U18" s="570">
        <v>0</v>
      </c>
      <c r="V18" s="710">
        <v>0</v>
      </c>
    </row>
    <row r="19" spans="1:22">
      <c r="A19" s="707">
        <v>10</v>
      </c>
      <c r="B19" s="711" t="s">
        <v>510</v>
      </c>
      <c r="C19" s="571">
        <v>908230684.73809993</v>
      </c>
      <c r="D19" s="571">
        <v>833794713.64819992</v>
      </c>
      <c r="E19" s="571">
        <v>26838060.597000003</v>
      </c>
      <c r="F19" s="571">
        <v>47597910.492900006</v>
      </c>
      <c r="G19" s="571">
        <v>0</v>
      </c>
      <c r="H19" s="571">
        <v>917470482.37889981</v>
      </c>
      <c r="I19" s="571">
        <v>839471603.87389982</v>
      </c>
      <c r="J19" s="571">
        <v>27084144.300700001</v>
      </c>
      <c r="K19" s="571">
        <v>50914734.204299994</v>
      </c>
      <c r="L19" s="571">
        <v>0</v>
      </c>
      <c r="M19" s="571">
        <v>18020039.143945575</v>
      </c>
      <c r="N19" s="571">
        <v>3440296.0892709997</v>
      </c>
      <c r="O19" s="571">
        <v>196362.44648470983</v>
      </c>
      <c r="P19" s="571">
        <v>14383380.608189866</v>
      </c>
      <c r="Q19" s="571">
        <v>0</v>
      </c>
      <c r="R19" s="571">
        <v>43560</v>
      </c>
      <c r="S19" s="572">
        <v>0.11238344976021947</v>
      </c>
      <c r="T19" s="572">
        <v>0.13208303183707062</v>
      </c>
      <c r="U19" s="572">
        <v>0.115476</v>
      </c>
      <c r="V19" s="712">
        <v>84.343599999999995</v>
      </c>
    </row>
    <row r="20" spans="1:22" ht="26.25" thickBot="1">
      <c r="A20" s="713">
        <v>10.1</v>
      </c>
      <c r="B20" s="714" t="s">
        <v>514</v>
      </c>
      <c r="C20" s="705">
        <v>0</v>
      </c>
      <c r="D20" s="705">
        <v>0</v>
      </c>
      <c r="E20" s="705">
        <v>0</v>
      </c>
      <c r="F20" s="705">
        <v>0</v>
      </c>
      <c r="G20" s="705">
        <v>0</v>
      </c>
      <c r="H20" s="705">
        <v>0</v>
      </c>
      <c r="I20" s="705">
        <v>0</v>
      </c>
      <c r="J20" s="705">
        <v>0</v>
      </c>
      <c r="K20" s="705">
        <v>0</v>
      </c>
      <c r="L20" s="705">
        <v>0</v>
      </c>
      <c r="M20" s="705">
        <v>0</v>
      </c>
      <c r="N20" s="705">
        <v>0</v>
      </c>
      <c r="O20" s="705">
        <v>0</v>
      </c>
      <c r="P20" s="705">
        <v>0</v>
      </c>
      <c r="Q20" s="705">
        <v>0</v>
      </c>
      <c r="R20" s="705">
        <v>0</v>
      </c>
      <c r="S20" s="715">
        <v>0</v>
      </c>
      <c r="T20" s="715">
        <v>0</v>
      </c>
      <c r="U20" s="715">
        <v>0</v>
      </c>
      <c r="V20" s="70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C1" sqref="C1"/>
    </sheetView>
  </sheetViews>
  <sheetFormatPr defaultRowHeight="15"/>
  <cols>
    <col min="2" max="2" width="66.5703125" customWidth="1"/>
    <col min="3" max="8" width="17.85546875" customWidth="1"/>
  </cols>
  <sheetData>
    <row r="1" spans="1:8" s="8" customFormat="1" ht="14.25">
      <c r="A1" s="5" t="s">
        <v>30</v>
      </c>
      <c r="B1" s="6" t="str">
        <f>'Info '!C2</f>
        <v>JSC Basisbank</v>
      </c>
      <c r="C1" s="6"/>
      <c r="D1" s="7"/>
      <c r="E1" s="7"/>
      <c r="F1" s="7"/>
      <c r="G1" s="7"/>
    </row>
    <row r="2" spans="1:8" s="8" customFormat="1" ht="14.25">
      <c r="A2" s="5" t="s">
        <v>31</v>
      </c>
      <c r="B2" s="234">
        <f>'1. key ratios '!B2</f>
        <v>45930</v>
      </c>
      <c r="C2" s="6"/>
      <c r="D2" s="7"/>
      <c r="E2" s="7"/>
      <c r="F2" s="7"/>
      <c r="G2" s="7"/>
    </row>
    <row r="3" spans="1:8" ht="15.75" thickBot="1"/>
    <row r="4" spans="1:8">
      <c r="A4" s="733" t="s">
        <v>6</v>
      </c>
      <c r="B4" s="735" t="s">
        <v>585</v>
      </c>
      <c r="C4" s="737" t="s">
        <v>522</v>
      </c>
      <c r="D4" s="737"/>
      <c r="E4" s="737"/>
      <c r="F4" s="737" t="s">
        <v>523</v>
      </c>
      <c r="G4" s="737"/>
      <c r="H4" s="738"/>
    </row>
    <row r="5" spans="1:8" ht="15.6" customHeight="1">
      <c r="A5" s="734"/>
      <c r="B5" s="736"/>
      <c r="C5" s="610" t="s">
        <v>32</v>
      </c>
      <c r="D5" s="610" t="s">
        <v>33</v>
      </c>
      <c r="E5" s="610" t="s">
        <v>34</v>
      </c>
      <c r="F5" s="610" t="s">
        <v>32</v>
      </c>
      <c r="G5" s="610" t="s">
        <v>33</v>
      </c>
      <c r="H5" s="611" t="s">
        <v>34</v>
      </c>
    </row>
    <row r="6" spans="1:8">
      <c r="A6" s="612">
        <v>1</v>
      </c>
      <c r="B6" s="605" t="s">
        <v>586</v>
      </c>
      <c r="C6" s="436">
        <f>SUM(C7:C12)</f>
        <v>187997532.41999999</v>
      </c>
      <c r="D6" s="436">
        <f>SUM(D7:D12)</f>
        <v>112788694.09999999</v>
      </c>
      <c r="E6" s="441">
        <f>C6+D6</f>
        <v>300786226.51999998</v>
      </c>
      <c r="F6" s="436">
        <v>155733223.78999999</v>
      </c>
      <c r="G6" s="436">
        <v>73118408.01000002</v>
      </c>
      <c r="H6" s="442">
        <f>F6+G6</f>
        <v>228851631.80000001</v>
      </c>
    </row>
    <row r="7" spans="1:8">
      <c r="A7" s="612">
        <v>1.1000000000000001</v>
      </c>
      <c r="B7" s="485" t="s">
        <v>529</v>
      </c>
      <c r="C7" s="436">
        <v>0</v>
      </c>
      <c r="D7" s="436">
        <v>539010.72</v>
      </c>
      <c r="E7" s="441">
        <f t="shared" ref="E7:E45" si="0">C7+D7</f>
        <v>539010.72</v>
      </c>
      <c r="F7" s="436">
        <v>0</v>
      </c>
      <c r="G7" s="436">
        <v>0</v>
      </c>
      <c r="H7" s="442">
        <f t="shared" ref="H7:H44" si="1">F7+G7</f>
        <v>0</v>
      </c>
    </row>
    <row r="8" spans="1:8">
      <c r="A8" s="612">
        <v>1.2</v>
      </c>
      <c r="B8" s="485" t="s">
        <v>531</v>
      </c>
      <c r="C8" s="436">
        <v>0</v>
      </c>
      <c r="D8" s="436">
        <v>0</v>
      </c>
      <c r="E8" s="441">
        <f t="shared" si="0"/>
        <v>0</v>
      </c>
      <c r="F8" s="436">
        <v>0</v>
      </c>
      <c r="G8" s="436">
        <v>0</v>
      </c>
      <c r="H8" s="442">
        <f t="shared" si="1"/>
        <v>0</v>
      </c>
    </row>
    <row r="9" spans="1:8" ht="21.6" customHeight="1">
      <c r="A9" s="612">
        <v>1.3</v>
      </c>
      <c r="B9" s="485" t="s">
        <v>587</v>
      </c>
      <c r="C9" s="436">
        <v>0</v>
      </c>
      <c r="D9" s="436">
        <v>0</v>
      </c>
      <c r="E9" s="441">
        <f t="shared" si="0"/>
        <v>0</v>
      </c>
      <c r="F9" s="436">
        <v>0</v>
      </c>
      <c r="G9" s="436">
        <v>0</v>
      </c>
      <c r="H9" s="442">
        <f t="shared" si="1"/>
        <v>0</v>
      </c>
    </row>
    <row r="10" spans="1:8">
      <c r="A10" s="612">
        <v>1.4</v>
      </c>
      <c r="B10" s="485" t="s">
        <v>533</v>
      </c>
      <c r="C10" s="436">
        <v>14641811.369999999</v>
      </c>
      <c r="D10" s="436">
        <v>0</v>
      </c>
      <c r="E10" s="441">
        <f t="shared" si="0"/>
        <v>14641811.369999999</v>
      </c>
      <c r="F10" s="436">
        <v>14227073.24</v>
      </c>
      <c r="G10" s="436"/>
      <c r="H10" s="442">
        <f t="shared" si="1"/>
        <v>14227073.24</v>
      </c>
    </row>
    <row r="11" spans="1:8">
      <c r="A11" s="612">
        <v>1.5</v>
      </c>
      <c r="B11" s="485" t="s">
        <v>537</v>
      </c>
      <c r="C11" s="436">
        <v>170194517.13</v>
      </c>
      <c r="D11" s="436">
        <v>110082772.72</v>
      </c>
      <c r="E11" s="441">
        <f t="shared" si="0"/>
        <v>280277289.85000002</v>
      </c>
      <c r="F11" s="436">
        <v>141506150.54999998</v>
      </c>
      <c r="G11" s="436">
        <v>73118408.01000002</v>
      </c>
      <c r="H11" s="442">
        <f t="shared" si="1"/>
        <v>214624558.56</v>
      </c>
    </row>
    <row r="12" spans="1:8">
      <c r="A12" s="612">
        <v>1.6</v>
      </c>
      <c r="B12" s="485" t="s">
        <v>419</v>
      </c>
      <c r="C12" s="436">
        <v>3161203.92</v>
      </c>
      <c r="D12" s="436">
        <v>2166910.66</v>
      </c>
      <c r="E12" s="441">
        <f t="shared" si="0"/>
        <v>5328114.58</v>
      </c>
      <c r="F12" s="436">
        <v>0</v>
      </c>
      <c r="G12" s="436">
        <v>0</v>
      </c>
      <c r="H12" s="442">
        <f t="shared" si="1"/>
        <v>0</v>
      </c>
    </row>
    <row r="13" spans="1:8">
      <c r="A13" s="612">
        <v>2</v>
      </c>
      <c r="B13" s="605" t="s">
        <v>588</v>
      </c>
      <c r="C13" s="436">
        <f>SUM(C14:C17)</f>
        <v>-105243737.45999999</v>
      </c>
      <c r="D13" s="436">
        <f>SUM(D14:D17)</f>
        <v>-62123655.350000001</v>
      </c>
      <c r="E13" s="441">
        <f t="shared" si="0"/>
        <v>-167367392.81</v>
      </c>
      <c r="F13" s="436">
        <v>-93383297.660000011</v>
      </c>
      <c r="G13" s="436">
        <v>-33992318.129999995</v>
      </c>
      <c r="H13" s="442">
        <f t="shared" si="1"/>
        <v>-127375615.79000001</v>
      </c>
    </row>
    <row r="14" spans="1:8">
      <c r="A14" s="612">
        <v>2.1</v>
      </c>
      <c r="B14" s="485" t="s">
        <v>589</v>
      </c>
      <c r="C14" s="436">
        <v>-1057592.23</v>
      </c>
      <c r="D14" s="436">
        <v>0</v>
      </c>
      <c r="E14" s="441">
        <f t="shared" si="0"/>
        <v>-1057592.23</v>
      </c>
      <c r="F14" s="436">
        <v>0</v>
      </c>
      <c r="G14" s="436">
        <v>0</v>
      </c>
      <c r="H14" s="442">
        <f t="shared" si="1"/>
        <v>0</v>
      </c>
    </row>
    <row r="15" spans="1:8" ht="24.6" customHeight="1">
      <c r="A15" s="612">
        <v>2.2000000000000002</v>
      </c>
      <c r="B15" s="485" t="s">
        <v>590</v>
      </c>
      <c r="C15" s="436">
        <v>0</v>
      </c>
      <c r="D15" s="436">
        <v>0</v>
      </c>
      <c r="E15" s="441">
        <f t="shared" si="0"/>
        <v>0</v>
      </c>
      <c r="F15" s="436">
        <v>0</v>
      </c>
      <c r="G15" s="436">
        <v>0</v>
      </c>
      <c r="H15" s="442">
        <f t="shared" si="1"/>
        <v>0</v>
      </c>
    </row>
    <row r="16" spans="1:8" ht="20.45" customHeight="1">
      <c r="A16" s="612">
        <v>2.2999999999999998</v>
      </c>
      <c r="B16" s="485" t="s">
        <v>591</v>
      </c>
      <c r="C16" s="436">
        <v>-104186145.22999999</v>
      </c>
      <c r="D16" s="436">
        <v>-62123655.350000001</v>
      </c>
      <c r="E16" s="441">
        <f t="shared" si="0"/>
        <v>-166309800.57999998</v>
      </c>
      <c r="F16" s="436">
        <v>-93383297.660000011</v>
      </c>
      <c r="G16" s="436">
        <v>-33992318.129999995</v>
      </c>
      <c r="H16" s="442">
        <f t="shared" si="1"/>
        <v>-127375615.79000001</v>
      </c>
    </row>
    <row r="17" spans="1:8">
      <c r="A17" s="612">
        <v>2.4</v>
      </c>
      <c r="B17" s="485" t="s">
        <v>592</v>
      </c>
      <c r="C17" s="436">
        <v>0</v>
      </c>
      <c r="D17" s="436">
        <v>0</v>
      </c>
      <c r="E17" s="441">
        <f t="shared" si="0"/>
        <v>0</v>
      </c>
      <c r="F17" s="436">
        <v>0</v>
      </c>
      <c r="G17" s="436">
        <v>0</v>
      </c>
      <c r="H17" s="442">
        <f t="shared" si="1"/>
        <v>0</v>
      </c>
    </row>
    <row r="18" spans="1:8">
      <c r="A18" s="612">
        <v>3</v>
      </c>
      <c r="B18" s="605" t="s">
        <v>593</v>
      </c>
      <c r="C18" s="436">
        <v>0</v>
      </c>
      <c r="D18" s="436">
        <v>0</v>
      </c>
      <c r="E18" s="441">
        <f t="shared" si="0"/>
        <v>0</v>
      </c>
      <c r="F18" s="436">
        <v>0</v>
      </c>
      <c r="G18" s="436">
        <v>0</v>
      </c>
      <c r="H18" s="442">
        <f t="shared" si="1"/>
        <v>0</v>
      </c>
    </row>
    <row r="19" spans="1:8">
      <c r="A19" s="612">
        <v>4</v>
      </c>
      <c r="B19" s="605" t="s">
        <v>594</v>
      </c>
      <c r="C19" s="436">
        <v>14399223.439999999</v>
      </c>
      <c r="D19" s="436">
        <v>6075304.9499999993</v>
      </c>
      <c r="E19" s="441">
        <f t="shared" si="0"/>
        <v>20474528.390000001</v>
      </c>
      <c r="F19" s="436">
        <v>8202522.0800000001</v>
      </c>
      <c r="G19" s="436">
        <v>2989277.52</v>
      </c>
      <c r="H19" s="442">
        <f t="shared" si="1"/>
        <v>11191799.6</v>
      </c>
    </row>
    <row r="20" spans="1:8">
      <c r="A20" s="612">
        <v>5</v>
      </c>
      <c r="B20" s="605" t="s">
        <v>595</v>
      </c>
      <c r="C20" s="436">
        <v>-1619876.03</v>
      </c>
      <c r="D20" s="436">
        <v>-4787520.03</v>
      </c>
      <c r="E20" s="441">
        <f t="shared" si="0"/>
        <v>-6407396.0600000005</v>
      </c>
      <c r="F20" s="436">
        <v>-1256841.54</v>
      </c>
      <c r="G20" s="436">
        <v>-3504294.0399999996</v>
      </c>
      <c r="H20" s="442">
        <f t="shared" si="1"/>
        <v>-4761135.58</v>
      </c>
    </row>
    <row r="21" spans="1:8" ht="24" customHeight="1">
      <c r="A21" s="612">
        <v>6</v>
      </c>
      <c r="B21" s="605" t="s">
        <v>596</v>
      </c>
      <c r="C21" s="436">
        <v>0</v>
      </c>
      <c r="D21" s="436">
        <v>2212.9</v>
      </c>
      <c r="E21" s="441">
        <f t="shared" si="0"/>
        <v>2212.9</v>
      </c>
      <c r="F21" s="436">
        <v>252.64</v>
      </c>
      <c r="G21" s="436">
        <v>54918.77</v>
      </c>
      <c r="H21" s="442">
        <f t="shared" si="1"/>
        <v>55171.409999999996</v>
      </c>
    </row>
    <row r="22" spans="1:8" ht="18.600000000000001" customHeight="1">
      <c r="A22" s="612">
        <v>7</v>
      </c>
      <c r="B22" s="605" t="s">
        <v>597</v>
      </c>
      <c r="C22" s="436">
        <v>359200.02</v>
      </c>
      <c r="D22" s="436">
        <v>0</v>
      </c>
      <c r="E22" s="441">
        <f t="shared" si="0"/>
        <v>359200.02</v>
      </c>
      <c r="F22" s="436">
        <v>635000</v>
      </c>
      <c r="G22" s="436">
        <v>0</v>
      </c>
      <c r="H22" s="442">
        <f t="shared" si="1"/>
        <v>635000</v>
      </c>
    </row>
    <row r="23" spans="1:8" ht="25.5" customHeight="1">
      <c r="A23" s="612">
        <v>8</v>
      </c>
      <c r="B23" s="606" t="s">
        <v>598</v>
      </c>
      <c r="C23" s="436">
        <v>0</v>
      </c>
      <c r="D23" s="436">
        <v>0</v>
      </c>
      <c r="E23" s="441">
        <f t="shared" si="0"/>
        <v>0</v>
      </c>
      <c r="F23" s="436">
        <v>0</v>
      </c>
      <c r="G23" s="436">
        <v>0</v>
      </c>
      <c r="H23" s="442">
        <f t="shared" si="1"/>
        <v>0</v>
      </c>
    </row>
    <row r="24" spans="1:8" ht="34.5" customHeight="1">
      <c r="A24" s="612">
        <v>9</v>
      </c>
      <c r="B24" s="606" t="s">
        <v>599</v>
      </c>
      <c r="C24" s="436">
        <v>0</v>
      </c>
      <c r="D24" s="436">
        <v>0</v>
      </c>
      <c r="E24" s="441">
        <f t="shared" si="0"/>
        <v>0</v>
      </c>
      <c r="F24" s="436">
        <v>0</v>
      </c>
      <c r="G24" s="436">
        <v>0</v>
      </c>
      <c r="H24" s="442">
        <f t="shared" si="1"/>
        <v>0</v>
      </c>
    </row>
    <row r="25" spans="1:8">
      <c r="A25" s="612">
        <v>10</v>
      </c>
      <c r="B25" s="605" t="s">
        <v>600</v>
      </c>
      <c r="C25" s="436">
        <v>11364378.239999998</v>
      </c>
      <c r="D25" s="436">
        <v>0</v>
      </c>
      <c r="E25" s="441">
        <f t="shared" si="0"/>
        <v>11364378.239999998</v>
      </c>
      <c r="F25" s="436">
        <v>4664435.2899999991</v>
      </c>
      <c r="G25" s="436">
        <v>0</v>
      </c>
      <c r="H25" s="442">
        <f t="shared" si="1"/>
        <v>4664435.2899999991</v>
      </c>
    </row>
    <row r="26" spans="1:8">
      <c r="A26" s="612">
        <v>11</v>
      </c>
      <c r="B26" s="607" t="s">
        <v>601</v>
      </c>
      <c r="C26" s="436">
        <v>1194886.47</v>
      </c>
      <c r="D26" s="436">
        <v>0</v>
      </c>
      <c r="E26" s="441">
        <f t="shared" si="0"/>
        <v>1194886.47</v>
      </c>
      <c r="F26" s="436">
        <v>288972.93999999994</v>
      </c>
      <c r="G26" s="436">
        <v>0</v>
      </c>
      <c r="H26" s="442">
        <f t="shared" si="1"/>
        <v>288972.93999999994</v>
      </c>
    </row>
    <row r="27" spans="1:8">
      <c r="A27" s="612">
        <v>12</v>
      </c>
      <c r="B27" s="605" t="s">
        <v>602</v>
      </c>
      <c r="C27" s="436">
        <v>447564.27999999997</v>
      </c>
      <c r="D27" s="436">
        <v>851453.21</v>
      </c>
      <c r="E27" s="441">
        <f t="shared" si="0"/>
        <v>1299017.49</v>
      </c>
      <c r="F27" s="436">
        <v>99757.34</v>
      </c>
      <c r="G27" s="436">
        <v>0</v>
      </c>
      <c r="H27" s="442">
        <f t="shared" si="1"/>
        <v>99757.34</v>
      </c>
    </row>
    <row r="28" spans="1:8">
      <c r="A28" s="612">
        <v>13</v>
      </c>
      <c r="B28" s="605" t="s">
        <v>603</v>
      </c>
      <c r="C28" s="436">
        <v>-3111575.1100000003</v>
      </c>
      <c r="D28" s="436">
        <v>-56943.360000000001</v>
      </c>
      <c r="E28" s="441">
        <f t="shared" si="0"/>
        <v>-3168518.47</v>
      </c>
      <c r="F28" s="436">
        <v>-11043951.51</v>
      </c>
      <c r="G28" s="436">
        <v>-51612.18</v>
      </c>
      <c r="H28" s="442">
        <f t="shared" si="1"/>
        <v>-11095563.689999999</v>
      </c>
    </row>
    <row r="29" spans="1:8">
      <c r="A29" s="612">
        <v>14</v>
      </c>
      <c r="B29" s="605" t="s">
        <v>604</v>
      </c>
      <c r="C29" s="436">
        <f>SUM(C30:C31)</f>
        <v>-55220191.00999999</v>
      </c>
      <c r="D29" s="436">
        <f>SUM(D30:D31)</f>
        <v>-824468.62000000011</v>
      </c>
      <c r="E29" s="441">
        <f t="shared" si="0"/>
        <v>-56044659.629999988</v>
      </c>
      <c r="F29" s="436">
        <v>-42030255.07</v>
      </c>
      <c r="G29" s="436">
        <v>-716302.91</v>
      </c>
      <c r="H29" s="442">
        <f t="shared" si="1"/>
        <v>-42746557.979999997</v>
      </c>
    </row>
    <row r="30" spans="1:8">
      <c r="A30" s="612">
        <v>14.1</v>
      </c>
      <c r="B30" s="480" t="s">
        <v>605</v>
      </c>
      <c r="C30" s="436">
        <v>-41351818.099999994</v>
      </c>
      <c r="D30" s="436">
        <v>-2.0000000000003126E-2</v>
      </c>
      <c r="E30" s="441">
        <f t="shared" si="0"/>
        <v>-41351818.119999997</v>
      </c>
      <c r="F30" s="436">
        <v>-37647718.630000003</v>
      </c>
      <c r="G30" s="436">
        <v>0</v>
      </c>
      <c r="H30" s="442">
        <f t="shared" si="1"/>
        <v>-37647718.630000003</v>
      </c>
    </row>
    <row r="31" spans="1:8">
      <c r="A31" s="612">
        <v>14.2</v>
      </c>
      <c r="B31" s="480" t="s">
        <v>606</v>
      </c>
      <c r="C31" s="436">
        <v>-13868372.91</v>
      </c>
      <c r="D31" s="436">
        <v>-824468.60000000009</v>
      </c>
      <c r="E31" s="441">
        <f t="shared" si="0"/>
        <v>-14692841.51</v>
      </c>
      <c r="F31" s="436">
        <v>-4382536.4399999995</v>
      </c>
      <c r="G31" s="436">
        <v>-716302.91</v>
      </c>
      <c r="H31" s="442">
        <f t="shared" si="1"/>
        <v>-5098839.3499999996</v>
      </c>
    </row>
    <row r="32" spans="1:8">
      <c r="A32" s="612">
        <v>15</v>
      </c>
      <c r="B32" s="605" t="s">
        <v>607</v>
      </c>
      <c r="C32" s="436">
        <v>-7763234.3000000007</v>
      </c>
      <c r="D32" s="436">
        <v>0</v>
      </c>
      <c r="E32" s="441">
        <f t="shared" si="0"/>
        <v>-7763234.3000000007</v>
      </c>
      <c r="F32" s="436">
        <v>-7165405.6900000004</v>
      </c>
      <c r="G32" s="436">
        <v>0</v>
      </c>
      <c r="H32" s="442">
        <f t="shared" si="1"/>
        <v>-7165405.6900000004</v>
      </c>
    </row>
    <row r="33" spans="1:8" ht="22.5" customHeight="1">
      <c r="A33" s="612">
        <v>16</v>
      </c>
      <c r="B33" s="478" t="s">
        <v>608</v>
      </c>
      <c r="C33" s="436">
        <v>0</v>
      </c>
      <c r="D33" s="436">
        <v>0</v>
      </c>
      <c r="E33" s="441">
        <f t="shared" si="0"/>
        <v>0</v>
      </c>
      <c r="F33" s="436">
        <v>0</v>
      </c>
      <c r="G33" s="436">
        <v>0</v>
      </c>
      <c r="H33" s="442">
        <f t="shared" si="1"/>
        <v>0</v>
      </c>
    </row>
    <row r="34" spans="1:8">
      <c r="A34" s="612">
        <v>17</v>
      </c>
      <c r="B34" s="605" t="s">
        <v>609</v>
      </c>
      <c r="C34" s="436">
        <f>SUM(C35:C36)</f>
        <v>-3621.3500000000004</v>
      </c>
      <c r="D34" s="436">
        <f>SUM(D35:D36)</f>
        <v>-60588.680000000008</v>
      </c>
      <c r="E34" s="441">
        <f t="shared" si="0"/>
        <v>-64210.030000000006</v>
      </c>
      <c r="F34" s="436">
        <v>997386.12</v>
      </c>
      <c r="G34" s="436">
        <v>-796553.73</v>
      </c>
      <c r="H34" s="442">
        <f t="shared" si="1"/>
        <v>200832.39</v>
      </c>
    </row>
    <row r="35" spans="1:8">
      <c r="A35" s="612">
        <v>17.100000000000001</v>
      </c>
      <c r="B35" s="480" t="s">
        <v>610</v>
      </c>
      <c r="C35" s="436">
        <v>-3621.3500000000004</v>
      </c>
      <c r="D35" s="436">
        <v>-60588.680000000008</v>
      </c>
      <c r="E35" s="441">
        <f t="shared" si="0"/>
        <v>-64210.030000000006</v>
      </c>
      <c r="F35" s="436">
        <v>719758.79</v>
      </c>
      <c r="G35" s="436">
        <v>-890169.83</v>
      </c>
      <c r="H35" s="442">
        <f t="shared" si="1"/>
        <v>-170411.03999999992</v>
      </c>
    </row>
    <row r="36" spans="1:8">
      <c r="A36" s="612">
        <v>17.2</v>
      </c>
      <c r="B36" s="480" t="s">
        <v>611</v>
      </c>
      <c r="C36" s="446">
        <v>0</v>
      </c>
      <c r="D36" s="446">
        <v>0</v>
      </c>
      <c r="E36" s="441">
        <f t="shared" si="0"/>
        <v>0</v>
      </c>
      <c r="F36" s="436">
        <v>277627.32999999996</v>
      </c>
      <c r="G36" s="436">
        <v>93616.099999999991</v>
      </c>
      <c r="H36" s="442">
        <f t="shared" si="1"/>
        <v>371243.42999999993</v>
      </c>
    </row>
    <row r="37" spans="1:8" ht="41.45" customHeight="1">
      <c r="A37" s="612">
        <v>18</v>
      </c>
      <c r="B37" s="608" t="s">
        <v>612</v>
      </c>
      <c r="C37" s="436">
        <f>SUM(C38:C39)</f>
        <v>-5828859.4600000009</v>
      </c>
      <c r="D37" s="436">
        <f>SUM(D38:D39)</f>
        <v>3602067.1499999994</v>
      </c>
      <c r="E37" s="441">
        <f t="shared" si="0"/>
        <v>-2226792.3100000015</v>
      </c>
      <c r="F37" s="436">
        <v>-4157666.1000000024</v>
      </c>
      <c r="G37" s="447">
        <v>2242034.4199999981</v>
      </c>
      <c r="H37" s="442">
        <f t="shared" si="1"/>
        <v>-1915631.6800000044</v>
      </c>
    </row>
    <row r="38" spans="1:8">
      <c r="A38" s="612">
        <v>18.100000000000001</v>
      </c>
      <c r="B38" s="609" t="s">
        <v>613</v>
      </c>
      <c r="C38" s="436">
        <v>0</v>
      </c>
      <c r="D38" s="436">
        <v>0</v>
      </c>
      <c r="E38" s="441">
        <f t="shared" si="0"/>
        <v>0</v>
      </c>
      <c r="F38" s="436">
        <v>0</v>
      </c>
      <c r="G38" s="436">
        <v>0</v>
      </c>
      <c r="H38" s="442">
        <f t="shared" si="1"/>
        <v>0</v>
      </c>
    </row>
    <row r="39" spans="1:8">
      <c r="A39" s="612">
        <v>18.2</v>
      </c>
      <c r="B39" s="609" t="s">
        <v>614</v>
      </c>
      <c r="C39" s="436">
        <v>-5828859.4600000009</v>
      </c>
      <c r="D39" s="436">
        <v>3602067.1499999994</v>
      </c>
      <c r="E39" s="441">
        <f t="shared" si="0"/>
        <v>-2226792.3100000015</v>
      </c>
      <c r="F39" s="436">
        <v>-4157666.1000000024</v>
      </c>
      <c r="G39" s="436">
        <v>2242034.4199999981</v>
      </c>
      <c r="H39" s="442">
        <f t="shared" si="1"/>
        <v>-1915631.6800000044</v>
      </c>
    </row>
    <row r="40" spans="1:8" ht="24.6" customHeight="1">
      <c r="A40" s="612">
        <v>19</v>
      </c>
      <c r="B40" s="608" t="s">
        <v>615</v>
      </c>
      <c r="C40" s="436">
        <v>0</v>
      </c>
      <c r="D40" s="436">
        <v>0</v>
      </c>
      <c r="E40" s="441">
        <f t="shared" si="0"/>
        <v>0</v>
      </c>
      <c r="F40" s="436">
        <v>0</v>
      </c>
      <c r="G40" s="436">
        <v>0</v>
      </c>
      <c r="H40" s="442">
        <f t="shared" si="1"/>
        <v>0</v>
      </c>
    </row>
    <row r="41" spans="1:8" ht="17.45" customHeight="1">
      <c r="A41" s="612">
        <v>20</v>
      </c>
      <c r="B41" s="608" t="s">
        <v>616</v>
      </c>
      <c r="C41" s="436">
        <v>6911.14</v>
      </c>
      <c r="D41" s="436">
        <v>0</v>
      </c>
      <c r="E41" s="441">
        <f t="shared" si="0"/>
        <v>6911.14</v>
      </c>
      <c r="F41" s="436">
        <v>957.52</v>
      </c>
      <c r="G41" s="436">
        <v>0</v>
      </c>
      <c r="H41" s="442">
        <f t="shared" si="1"/>
        <v>957.52</v>
      </c>
    </row>
    <row r="42" spans="1:8" ht="26.45" customHeight="1">
      <c r="A42" s="612">
        <v>21</v>
      </c>
      <c r="B42" s="608" t="s">
        <v>617</v>
      </c>
      <c r="C42" s="436">
        <v>0</v>
      </c>
      <c r="D42" s="436">
        <v>0</v>
      </c>
      <c r="E42" s="441">
        <f t="shared" si="0"/>
        <v>0</v>
      </c>
      <c r="F42" s="436">
        <v>0</v>
      </c>
      <c r="G42" s="436">
        <v>0</v>
      </c>
      <c r="H42" s="442">
        <f t="shared" si="1"/>
        <v>0</v>
      </c>
    </row>
    <row r="43" spans="1:8">
      <c r="A43" s="612">
        <v>22</v>
      </c>
      <c r="B43" s="479" t="s">
        <v>618</v>
      </c>
      <c r="C43" s="436">
        <f>SUM(C6,C13,C18,C19,C20,C21,C22,C23,C24,C25,C26,C27,C28,C29,C32,C33,C34,C37,C40,C41,C42)</f>
        <v>36978601.289999992</v>
      </c>
      <c r="D43" s="436">
        <f>SUM(D6,D13,D18,D19,D20,D21,D22,D23,D24,D25,D26,D27,D28,D29,D32,D33,D34,D37,D40,D41,D42)</f>
        <v>55466556.269999988</v>
      </c>
      <c r="E43" s="441">
        <f t="shared" si="0"/>
        <v>92445157.559999973</v>
      </c>
      <c r="F43" s="436">
        <v>11585090.149999961</v>
      </c>
      <c r="G43" s="436">
        <v>39343557.730000034</v>
      </c>
      <c r="H43" s="442">
        <f t="shared" si="1"/>
        <v>50928647.879999995</v>
      </c>
    </row>
    <row r="44" spans="1:8">
      <c r="A44" s="612">
        <v>23</v>
      </c>
      <c r="B44" s="479" t="s">
        <v>619</v>
      </c>
      <c r="C44" s="436">
        <v>-13076105.76</v>
      </c>
      <c r="D44" s="436">
        <v>0</v>
      </c>
      <c r="E44" s="441">
        <f t="shared" si="0"/>
        <v>-13076105.76</v>
      </c>
      <c r="F44" s="436">
        <v>-4131815.62</v>
      </c>
      <c r="G44" s="436">
        <v>0</v>
      </c>
      <c r="H44" s="442">
        <f t="shared" si="1"/>
        <v>-4131815.62</v>
      </c>
    </row>
    <row r="45" spans="1:8" ht="15.75" thickBot="1">
      <c r="A45" s="613">
        <v>24</v>
      </c>
      <c r="B45" s="614" t="s">
        <v>620</v>
      </c>
      <c r="C45" s="443">
        <f>C43+C44</f>
        <v>23902495.529999994</v>
      </c>
      <c r="D45" s="443">
        <f>D43+D44</f>
        <v>55466556.269999988</v>
      </c>
      <c r="E45" s="444">
        <f t="shared" si="0"/>
        <v>79369051.799999982</v>
      </c>
      <c r="F45" s="443">
        <v>7453274.5299999611</v>
      </c>
      <c r="G45" s="443">
        <v>39343557.730000034</v>
      </c>
      <c r="H45" s="445">
        <f>F45+G45</f>
        <v>46796832.259999998</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M28" sqref="M28"/>
    </sheetView>
  </sheetViews>
  <sheetFormatPr defaultColWidth="8.85546875" defaultRowHeight="15"/>
  <cols>
    <col min="1" max="1" width="8.85546875" style="374"/>
    <col min="2" max="2" width="87.5703125" style="366" bestFit="1" customWidth="1"/>
    <col min="3" max="8" width="15.42578125" style="366" customWidth="1"/>
    <col min="9" max="16384" width="8.85546875" style="366"/>
  </cols>
  <sheetData>
    <row r="1" spans="1:8">
      <c r="A1" s="118" t="s">
        <v>30</v>
      </c>
      <c r="B1" s="365" t="str">
        <f>'Info '!C2</f>
        <v>JSC Basisbank</v>
      </c>
      <c r="C1" s="365"/>
    </row>
    <row r="2" spans="1:8">
      <c r="A2" s="118" t="s">
        <v>31</v>
      </c>
      <c r="B2" s="367">
        <f>'1. key ratios '!B2</f>
        <v>45930</v>
      </c>
      <c r="C2" s="365"/>
    </row>
    <row r="3" spans="1:8" ht="15.75" thickBot="1">
      <c r="A3" s="366"/>
    </row>
    <row r="4" spans="1:8">
      <c r="A4" s="739" t="s">
        <v>6</v>
      </c>
      <c r="B4" s="740" t="s">
        <v>94</v>
      </c>
      <c r="C4" s="742" t="s">
        <v>522</v>
      </c>
      <c r="D4" s="742"/>
      <c r="E4" s="742"/>
      <c r="F4" s="742" t="s">
        <v>523</v>
      </c>
      <c r="G4" s="742"/>
      <c r="H4" s="743"/>
    </row>
    <row r="5" spans="1:8">
      <c r="A5" s="739"/>
      <c r="B5" s="741"/>
      <c r="C5" s="610" t="s">
        <v>32</v>
      </c>
      <c r="D5" s="610" t="s">
        <v>33</v>
      </c>
      <c r="E5" s="610" t="s">
        <v>34</v>
      </c>
      <c r="F5" s="610" t="s">
        <v>32</v>
      </c>
      <c r="G5" s="610" t="s">
        <v>33</v>
      </c>
      <c r="H5" s="611" t="s">
        <v>34</v>
      </c>
    </row>
    <row r="6" spans="1:8">
      <c r="A6" s="615">
        <v>1</v>
      </c>
      <c r="B6" s="616" t="s">
        <v>621</v>
      </c>
      <c r="C6" s="617">
        <v>92426400</v>
      </c>
      <c r="D6" s="617">
        <v>78917948.459999993</v>
      </c>
      <c r="E6" s="618">
        <f t="shared" ref="E6:E43" si="0">C6+D6</f>
        <v>171344348.45999998</v>
      </c>
      <c r="F6" s="617">
        <v>0</v>
      </c>
      <c r="G6" s="617">
        <v>136202508.86000001</v>
      </c>
      <c r="H6" s="448">
        <f t="shared" ref="H6:H43" si="1">F6+G6</f>
        <v>136202508.86000001</v>
      </c>
    </row>
    <row r="7" spans="1:8">
      <c r="A7" s="615">
        <v>2</v>
      </c>
      <c r="B7" s="616" t="s">
        <v>183</v>
      </c>
      <c r="C7" s="617">
        <v>0</v>
      </c>
      <c r="D7" s="617">
        <v>109597306.86</v>
      </c>
      <c r="E7" s="618">
        <f t="shared" si="0"/>
        <v>109597306.86</v>
      </c>
      <c r="F7" s="617">
        <v>0</v>
      </c>
      <c r="G7" s="617">
        <v>27824345.77</v>
      </c>
      <c r="H7" s="448">
        <f t="shared" si="1"/>
        <v>27824345.77</v>
      </c>
    </row>
    <row r="8" spans="1:8">
      <c r="A8" s="615">
        <v>3</v>
      </c>
      <c r="B8" s="616" t="s">
        <v>193</v>
      </c>
      <c r="C8" s="617">
        <f>C9+C10</f>
        <v>115592878.08</v>
      </c>
      <c r="D8" s="617">
        <f>D9+D10</f>
        <v>3301268745.4500003</v>
      </c>
      <c r="E8" s="618">
        <f t="shared" si="0"/>
        <v>3416861623.5300002</v>
      </c>
      <c r="F8" s="617">
        <v>75243097.719999999</v>
      </c>
      <c r="G8" s="617">
        <v>2737806639.3000002</v>
      </c>
      <c r="H8" s="448">
        <f t="shared" si="1"/>
        <v>2813049737.02</v>
      </c>
    </row>
    <row r="9" spans="1:8">
      <c r="A9" s="615">
        <v>3.1</v>
      </c>
      <c r="B9" s="619" t="s">
        <v>184</v>
      </c>
      <c r="C9" s="617">
        <v>92251556.409999996</v>
      </c>
      <c r="D9" s="617">
        <v>3294866642.1700001</v>
      </c>
      <c r="E9" s="618">
        <f t="shared" si="0"/>
        <v>3387118198.5799999</v>
      </c>
      <c r="F9" s="617">
        <v>61283467.049999997</v>
      </c>
      <c r="G9" s="617">
        <v>2724324453.3200002</v>
      </c>
      <c r="H9" s="448">
        <f t="shared" si="1"/>
        <v>2785607920.3700004</v>
      </c>
    </row>
    <row r="10" spans="1:8">
      <c r="A10" s="615">
        <v>3.2</v>
      </c>
      <c r="B10" s="619" t="s">
        <v>180</v>
      </c>
      <c r="C10" s="617">
        <v>23341321.670000002</v>
      </c>
      <c r="D10" s="617">
        <v>6402103.2800000003</v>
      </c>
      <c r="E10" s="618">
        <f t="shared" si="0"/>
        <v>29743424.950000003</v>
      </c>
      <c r="F10" s="617">
        <v>13959630.67</v>
      </c>
      <c r="G10" s="617">
        <v>13482185.98</v>
      </c>
      <c r="H10" s="448">
        <f t="shared" si="1"/>
        <v>27441816.649999999</v>
      </c>
    </row>
    <row r="11" spans="1:8">
      <c r="A11" s="615">
        <v>4</v>
      </c>
      <c r="B11" s="616" t="s">
        <v>182</v>
      </c>
      <c r="C11" s="617">
        <f>C12+C13</f>
        <v>115533000</v>
      </c>
      <c r="D11" s="617">
        <f>D12+D13</f>
        <v>0</v>
      </c>
      <c r="E11" s="618">
        <f t="shared" si="0"/>
        <v>115533000</v>
      </c>
      <c r="F11" s="617">
        <v>226641000</v>
      </c>
      <c r="G11" s="617">
        <v>0</v>
      </c>
      <c r="H11" s="448">
        <f t="shared" si="1"/>
        <v>226641000</v>
      </c>
    </row>
    <row r="12" spans="1:8">
      <c r="A12" s="615">
        <v>4.0999999999999996</v>
      </c>
      <c r="B12" s="619" t="s">
        <v>166</v>
      </c>
      <c r="C12" s="617">
        <v>115533000</v>
      </c>
      <c r="D12" s="617">
        <v>0</v>
      </c>
      <c r="E12" s="618">
        <f t="shared" si="0"/>
        <v>115533000</v>
      </c>
      <c r="F12" s="617">
        <v>226641000</v>
      </c>
      <c r="G12" s="617">
        <v>0</v>
      </c>
      <c r="H12" s="448">
        <f t="shared" si="1"/>
        <v>226641000</v>
      </c>
    </row>
    <row r="13" spans="1:8">
      <c r="A13" s="615">
        <v>4.2</v>
      </c>
      <c r="B13" s="619" t="s">
        <v>167</v>
      </c>
      <c r="C13" s="617">
        <v>0</v>
      </c>
      <c r="D13" s="617">
        <v>0</v>
      </c>
      <c r="E13" s="618">
        <f t="shared" si="0"/>
        <v>0</v>
      </c>
      <c r="F13" s="617"/>
      <c r="G13" s="617"/>
      <c r="H13" s="448">
        <f t="shared" si="1"/>
        <v>0</v>
      </c>
    </row>
    <row r="14" spans="1:8">
      <c r="A14" s="615">
        <v>5</v>
      </c>
      <c r="B14" s="616" t="s">
        <v>192</v>
      </c>
      <c r="C14" s="617">
        <f>C15+C16+C17+C23+C24+C25+C26</f>
        <v>78006740.079999983</v>
      </c>
      <c r="D14" s="617">
        <f>D15+D16+D17+D23+D24+D25+D26</f>
        <v>5331936419.1099997</v>
      </c>
      <c r="E14" s="618">
        <f t="shared" si="0"/>
        <v>5409943159.1899996</v>
      </c>
      <c r="F14" s="617">
        <v>121578748.12</v>
      </c>
      <c r="G14" s="617">
        <v>4391397185.9300003</v>
      </c>
      <c r="H14" s="448">
        <f t="shared" si="1"/>
        <v>4512975934.0500002</v>
      </c>
    </row>
    <row r="15" spans="1:8">
      <c r="A15" s="615">
        <v>5.0999999999999996</v>
      </c>
      <c r="B15" s="620" t="s">
        <v>170</v>
      </c>
      <c r="C15" s="617">
        <v>70346530.75</v>
      </c>
      <c r="D15" s="617">
        <v>158861222.56999999</v>
      </c>
      <c r="E15" s="618">
        <f t="shared" si="0"/>
        <v>229207753.31999999</v>
      </c>
      <c r="F15" s="617">
        <v>84968577.260000005</v>
      </c>
      <c r="G15" s="617">
        <v>117540398.25</v>
      </c>
      <c r="H15" s="448">
        <f t="shared" si="1"/>
        <v>202508975.50999999</v>
      </c>
    </row>
    <row r="16" spans="1:8">
      <c r="A16" s="615">
        <v>5.2</v>
      </c>
      <c r="B16" s="620" t="s">
        <v>169</v>
      </c>
      <c r="C16" s="617">
        <v>0</v>
      </c>
      <c r="D16" s="617">
        <v>0</v>
      </c>
      <c r="E16" s="618">
        <f t="shared" si="0"/>
        <v>0</v>
      </c>
      <c r="F16" s="617"/>
      <c r="G16" s="617"/>
      <c r="H16" s="448">
        <f t="shared" si="1"/>
        <v>0</v>
      </c>
    </row>
    <row r="17" spans="1:8">
      <c r="A17" s="615">
        <v>5.3</v>
      </c>
      <c r="B17" s="620" t="s">
        <v>168</v>
      </c>
      <c r="C17" s="617">
        <f>C18+C19+C20+C21+C22</f>
        <v>2667493.2200000002</v>
      </c>
      <c r="D17" s="617">
        <f>D18+D19+D20+D21+D22</f>
        <v>4182807020.8199997</v>
      </c>
      <c r="E17" s="618">
        <f t="shared" si="0"/>
        <v>4185474514.0399995</v>
      </c>
      <c r="F17" s="617">
        <v>2518378.0499999998</v>
      </c>
      <c r="G17" s="617">
        <v>3471571387.6700006</v>
      </c>
      <c r="H17" s="448">
        <f t="shared" si="1"/>
        <v>3474089765.7200007</v>
      </c>
    </row>
    <row r="18" spans="1:8">
      <c r="A18" s="615" t="s">
        <v>15</v>
      </c>
      <c r="B18" s="621" t="s">
        <v>36</v>
      </c>
      <c r="C18" s="617">
        <v>1668493.51</v>
      </c>
      <c r="D18" s="617">
        <v>1519721240.7</v>
      </c>
      <c r="E18" s="618">
        <f t="shared" si="0"/>
        <v>1521389734.21</v>
      </c>
      <c r="F18" s="617">
        <v>1593050.55</v>
      </c>
      <c r="G18" s="617">
        <v>1153231146.6600001</v>
      </c>
      <c r="H18" s="448">
        <f t="shared" si="1"/>
        <v>1154824197.21</v>
      </c>
    </row>
    <row r="19" spans="1:8">
      <c r="A19" s="615" t="s">
        <v>16</v>
      </c>
      <c r="B19" s="621" t="s">
        <v>37</v>
      </c>
      <c r="C19" s="617">
        <v>34551.370000000003</v>
      </c>
      <c r="D19" s="617">
        <v>1469473528.8399999</v>
      </c>
      <c r="E19" s="618">
        <f t="shared" si="0"/>
        <v>1469508080.2099998</v>
      </c>
      <c r="F19" s="617">
        <v>46948.11</v>
      </c>
      <c r="G19" s="617">
        <v>1163305421.98</v>
      </c>
      <c r="H19" s="448">
        <f t="shared" si="1"/>
        <v>1163352370.0899999</v>
      </c>
    </row>
    <row r="20" spans="1:8">
      <c r="A20" s="615" t="s">
        <v>17</v>
      </c>
      <c r="B20" s="621" t="s">
        <v>38</v>
      </c>
      <c r="C20" s="617">
        <v>0</v>
      </c>
      <c r="D20" s="617">
        <v>0</v>
      </c>
      <c r="E20" s="618">
        <f t="shared" si="0"/>
        <v>0</v>
      </c>
      <c r="F20" s="617">
        <v>0</v>
      </c>
      <c r="G20" s="617">
        <v>0</v>
      </c>
      <c r="H20" s="448">
        <f t="shared" si="1"/>
        <v>0</v>
      </c>
    </row>
    <row r="21" spans="1:8">
      <c r="A21" s="615" t="s">
        <v>18</v>
      </c>
      <c r="B21" s="621" t="s">
        <v>39</v>
      </c>
      <c r="C21" s="617">
        <v>336799.47</v>
      </c>
      <c r="D21" s="617">
        <v>872416535.75</v>
      </c>
      <c r="E21" s="618">
        <f t="shared" si="0"/>
        <v>872753335.22000003</v>
      </c>
      <c r="F21" s="617">
        <v>248549.41</v>
      </c>
      <c r="G21" s="617">
        <v>774021264.91999996</v>
      </c>
      <c r="H21" s="448">
        <f t="shared" si="1"/>
        <v>774269814.32999992</v>
      </c>
    </row>
    <row r="22" spans="1:8">
      <c r="A22" s="615" t="s">
        <v>19</v>
      </c>
      <c r="B22" s="621" t="s">
        <v>40</v>
      </c>
      <c r="C22" s="617">
        <v>627648.87</v>
      </c>
      <c r="D22" s="617">
        <v>321195715.52999997</v>
      </c>
      <c r="E22" s="618">
        <f t="shared" si="0"/>
        <v>321823364.39999998</v>
      </c>
      <c r="F22" s="617">
        <v>629829.98</v>
      </c>
      <c r="G22" s="617">
        <v>381013554.11000001</v>
      </c>
      <c r="H22" s="448">
        <f t="shared" si="1"/>
        <v>381643384.09000003</v>
      </c>
    </row>
    <row r="23" spans="1:8">
      <c r="A23" s="615">
        <v>5.4</v>
      </c>
      <c r="B23" s="620" t="s">
        <v>171</v>
      </c>
      <c r="C23" s="617">
        <v>4818243.71</v>
      </c>
      <c r="D23" s="617">
        <v>457240591.85000002</v>
      </c>
      <c r="E23" s="618">
        <f t="shared" si="0"/>
        <v>462058835.56</v>
      </c>
      <c r="F23" s="617">
        <v>16380570.779999999</v>
      </c>
      <c r="G23" s="617">
        <v>430112231.01999998</v>
      </c>
      <c r="H23" s="448">
        <f t="shared" si="1"/>
        <v>446492801.79999995</v>
      </c>
    </row>
    <row r="24" spans="1:8">
      <c r="A24" s="615">
        <v>5.5</v>
      </c>
      <c r="B24" s="620" t="s">
        <v>172</v>
      </c>
      <c r="C24" s="617">
        <v>166271.82999999999</v>
      </c>
      <c r="D24" s="617">
        <v>366056669.75</v>
      </c>
      <c r="E24" s="618">
        <f t="shared" si="0"/>
        <v>366222941.57999998</v>
      </c>
      <c r="F24" s="617">
        <v>13953024</v>
      </c>
      <c r="G24" s="617">
        <v>270606678.49000001</v>
      </c>
      <c r="H24" s="448">
        <f t="shared" si="1"/>
        <v>284559702.49000001</v>
      </c>
    </row>
    <row r="25" spans="1:8">
      <c r="A25" s="615">
        <v>5.6</v>
      </c>
      <c r="B25" s="620" t="s">
        <v>173</v>
      </c>
      <c r="C25" s="617">
        <v>0</v>
      </c>
      <c r="D25" s="617">
        <v>153810078.66</v>
      </c>
      <c r="E25" s="618">
        <f t="shared" si="0"/>
        <v>153810078.66</v>
      </c>
      <c r="F25" s="617">
        <v>0</v>
      </c>
      <c r="G25" s="617">
        <v>87857627.319999993</v>
      </c>
      <c r="H25" s="448">
        <f t="shared" si="1"/>
        <v>87857627.319999993</v>
      </c>
    </row>
    <row r="26" spans="1:8">
      <c r="A26" s="615">
        <v>5.7</v>
      </c>
      <c r="B26" s="620" t="s">
        <v>40</v>
      </c>
      <c r="C26" s="617">
        <v>8200.57</v>
      </c>
      <c r="D26" s="617">
        <v>13160835.460000001</v>
      </c>
      <c r="E26" s="618">
        <f t="shared" si="0"/>
        <v>13169036.030000001</v>
      </c>
      <c r="F26" s="617">
        <v>3758198.03</v>
      </c>
      <c r="G26" s="617">
        <v>13708863.18</v>
      </c>
      <c r="H26" s="448">
        <f t="shared" si="1"/>
        <v>17467061.210000001</v>
      </c>
    </row>
    <row r="27" spans="1:8">
      <c r="A27" s="615">
        <v>6</v>
      </c>
      <c r="B27" s="622" t="s">
        <v>622</v>
      </c>
      <c r="C27" s="617">
        <v>125731121.44000001</v>
      </c>
      <c r="D27" s="617">
        <v>184714379.09999999</v>
      </c>
      <c r="E27" s="618">
        <f t="shared" si="0"/>
        <v>310445500.54000002</v>
      </c>
      <c r="F27" s="617">
        <v>191690235.47</v>
      </c>
      <c r="G27" s="617">
        <v>140892895.62</v>
      </c>
      <c r="H27" s="448">
        <f t="shared" si="1"/>
        <v>332583131.09000003</v>
      </c>
    </row>
    <row r="28" spans="1:8">
      <c r="A28" s="615">
        <v>7</v>
      </c>
      <c r="B28" s="622" t="s">
        <v>623</v>
      </c>
      <c r="C28" s="617">
        <v>200648597.00999999</v>
      </c>
      <c r="D28" s="617">
        <v>126292743.34</v>
      </c>
      <c r="E28" s="618">
        <f t="shared" si="0"/>
        <v>326941340.35000002</v>
      </c>
      <c r="F28" s="617">
        <v>204902655.38</v>
      </c>
      <c r="G28" s="617">
        <v>98415929.769999996</v>
      </c>
      <c r="H28" s="448">
        <f t="shared" si="1"/>
        <v>303318585.14999998</v>
      </c>
    </row>
    <row r="29" spans="1:8">
      <c r="A29" s="615">
        <v>8</v>
      </c>
      <c r="B29" s="622" t="s">
        <v>181</v>
      </c>
      <c r="C29" s="617">
        <v>0</v>
      </c>
      <c r="D29" s="617">
        <v>755879.8</v>
      </c>
      <c r="E29" s="618">
        <f t="shared" si="0"/>
        <v>755879.8</v>
      </c>
      <c r="F29" s="617">
        <v>0</v>
      </c>
      <c r="G29" s="617">
        <v>3328118.61</v>
      </c>
      <c r="H29" s="448">
        <f t="shared" si="1"/>
        <v>3328118.61</v>
      </c>
    </row>
    <row r="30" spans="1:8">
      <c r="A30" s="615">
        <v>9</v>
      </c>
      <c r="B30" s="616" t="s">
        <v>198</v>
      </c>
      <c r="C30" s="617">
        <f>C31+C32+C33+C34+C35+C36+C37</f>
        <v>70523000</v>
      </c>
      <c r="D30" s="617">
        <f>D31+D32+D33+D34+D35+D36+D37</f>
        <v>70045500</v>
      </c>
      <c r="E30" s="618">
        <f t="shared" si="0"/>
        <v>140568500</v>
      </c>
      <c r="F30" s="617">
        <v>15231000</v>
      </c>
      <c r="G30" s="617">
        <v>15240000</v>
      </c>
      <c r="H30" s="448">
        <f t="shared" si="1"/>
        <v>30471000</v>
      </c>
    </row>
    <row r="31" spans="1:8">
      <c r="A31" s="615">
        <v>9.1</v>
      </c>
      <c r="B31" s="623" t="s">
        <v>188</v>
      </c>
      <c r="C31" s="617">
        <v>0</v>
      </c>
      <c r="D31" s="617">
        <v>70045500</v>
      </c>
      <c r="E31" s="618">
        <f t="shared" si="0"/>
        <v>70045500</v>
      </c>
      <c r="F31" s="617">
        <v>0</v>
      </c>
      <c r="G31" s="617">
        <v>15240000</v>
      </c>
      <c r="H31" s="448">
        <f t="shared" si="1"/>
        <v>15240000</v>
      </c>
    </row>
    <row r="32" spans="1:8">
      <c r="A32" s="615">
        <v>9.1999999999999993</v>
      </c>
      <c r="B32" s="623" t="s">
        <v>189</v>
      </c>
      <c r="C32" s="617">
        <v>70523000</v>
      </c>
      <c r="D32" s="617">
        <v>0</v>
      </c>
      <c r="E32" s="618">
        <f t="shared" si="0"/>
        <v>70523000</v>
      </c>
      <c r="F32" s="617">
        <v>15231000</v>
      </c>
      <c r="G32" s="617">
        <v>0</v>
      </c>
      <c r="H32" s="448">
        <f t="shared" si="1"/>
        <v>15231000</v>
      </c>
    </row>
    <row r="33" spans="1:8">
      <c r="A33" s="615">
        <v>9.3000000000000007</v>
      </c>
      <c r="B33" s="623" t="s">
        <v>185</v>
      </c>
      <c r="C33" s="617">
        <v>0</v>
      </c>
      <c r="D33" s="617">
        <v>0</v>
      </c>
      <c r="E33" s="618">
        <f t="shared" si="0"/>
        <v>0</v>
      </c>
      <c r="F33" s="617">
        <v>0</v>
      </c>
      <c r="G33" s="617">
        <v>0</v>
      </c>
      <c r="H33" s="448">
        <f t="shared" si="1"/>
        <v>0</v>
      </c>
    </row>
    <row r="34" spans="1:8">
      <c r="A34" s="615">
        <v>9.4</v>
      </c>
      <c r="B34" s="623" t="s">
        <v>186</v>
      </c>
      <c r="C34" s="617">
        <v>0</v>
      </c>
      <c r="D34" s="617">
        <v>0</v>
      </c>
      <c r="E34" s="618">
        <f t="shared" si="0"/>
        <v>0</v>
      </c>
      <c r="F34" s="617">
        <v>0</v>
      </c>
      <c r="G34" s="617">
        <v>0</v>
      </c>
      <c r="H34" s="448">
        <f t="shared" si="1"/>
        <v>0</v>
      </c>
    </row>
    <row r="35" spans="1:8">
      <c r="A35" s="615">
        <v>9.5</v>
      </c>
      <c r="B35" s="623" t="s">
        <v>187</v>
      </c>
      <c r="C35" s="617">
        <v>0</v>
      </c>
      <c r="D35" s="617">
        <v>0</v>
      </c>
      <c r="E35" s="618">
        <f t="shared" si="0"/>
        <v>0</v>
      </c>
      <c r="F35" s="617">
        <v>0</v>
      </c>
      <c r="G35" s="617">
        <v>0</v>
      </c>
      <c r="H35" s="448">
        <f t="shared" si="1"/>
        <v>0</v>
      </c>
    </row>
    <row r="36" spans="1:8">
      <c r="A36" s="615">
        <v>9.6</v>
      </c>
      <c r="B36" s="623" t="s">
        <v>190</v>
      </c>
      <c r="C36" s="617">
        <v>0</v>
      </c>
      <c r="D36" s="617">
        <v>0</v>
      </c>
      <c r="E36" s="618">
        <f t="shared" si="0"/>
        <v>0</v>
      </c>
      <c r="F36" s="617">
        <v>0</v>
      </c>
      <c r="G36" s="617">
        <v>0</v>
      </c>
      <c r="H36" s="448">
        <f t="shared" si="1"/>
        <v>0</v>
      </c>
    </row>
    <row r="37" spans="1:8">
      <c r="A37" s="615">
        <v>9.6999999999999993</v>
      </c>
      <c r="B37" s="623" t="s">
        <v>191</v>
      </c>
      <c r="C37" s="617">
        <v>0</v>
      </c>
      <c r="D37" s="617">
        <v>0</v>
      </c>
      <c r="E37" s="618">
        <f t="shared" si="0"/>
        <v>0</v>
      </c>
      <c r="F37" s="617">
        <v>0</v>
      </c>
      <c r="G37" s="617">
        <v>0</v>
      </c>
      <c r="H37" s="448">
        <f t="shared" si="1"/>
        <v>0</v>
      </c>
    </row>
    <row r="38" spans="1:8">
      <c r="A38" s="615">
        <v>10</v>
      </c>
      <c r="B38" s="616" t="s">
        <v>194</v>
      </c>
      <c r="C38" s="449">
        <f>C41+C42</f>
        <v>89393019.403321311</v>
      </c>
      <c r="D38" s="449">
        <f>D41+D42</f>
        <v>9577737.1524564214</v>
      </c>
      <c r="E38" s="450">
        <f t="shared" si="0"/>
        <v>98970756.555777729</v>
      </c>
      <c r="F38" s="449">
        <v>83771351.997999832</v>
      </c>
      <c r="G38" s="449">
        <v>12287460.521441001</v>
      </c>
      <c r="H38" s="448">
        <f t="shared" si="1"/>
        <v>96058812.51944083</v>
      </c>
    </row>
    <row r="39" spans="1:8">
      <c r="A39" s="615">
        <v>10.1</v>
      </c>
      <c r="B39" s="623" t="s">
        <v>195</v>
      </c>
      <c r="C39" s="617">
        <v>1681384.1099999996</v>
      </c>
      <c r="D39" s="617">
        <v>1728.0139479999998</v>
      </c>
      <c r="E39" s="618">
        <f t="shared" si="0"/>
        <v>1683112.1239479997</v>
      </c>
      <c r="F39" s="617">
        <v>287695.21999999986</v>
      </c>
      <c r="G39" s="617">
        <v>135674.383829</v>
      </c>
      <c r="H39" s="448">
        <f t="shared" si="1"/>
        <v>423369.60382899985</v>
      </c>
    </row>
    <row r="40" spans="1:8">
      <c r="A40" s="615">
        <v>10.199999999999999</v>
      </c>
      <c r="B40" s="623" t="s">
        <v>196</v>
      </c>
      <c r="C40" s="617">
        <v>205458.17145823</v>
      </c>
      <c r="D40" s="617">
        <v>67.477000000000004</v>
      </c>
      <c r="E40" s="618">
        <f t="shared" si="0"/>
        <v>205525.64845823002</v>
      </c>
      <c r="F40" s="617">
        <v>37237.007999999994</v>
      </c>
      <c r="G40" s="617">
        <v>57.114999999999995</v>
      </c>
      <c r="H40" s="448">
        <f t="shared" si="1"/>
        <v>37294.122999999992</v>
      </c>
    </row>
    <row r="41" spans="1:8">
      <c r="A41" s="615">
        <v>10.3</v>
      </c>
      <c r="B41" s="623" t="s">
        <v>199</v>
      </c>
      <c r="C41" s="617">
        <v>63058108.049999975</v>
      </c>
      <c r="D41" s="617">
        <v>6891190.4644600004</v>
      </c>
      <c r="E41" s="618">
        <f t="shared" si="0"/>
        <v>69949298.514459968</v>
      </c>
      <c r="F41" s="617">
        <v>57363319.339999989</v>
      </c>
      <c r="G41" s="617">
        <v>6921856.8592120009</v>
      </c>
      <c r="H41" s="448">
        <f t="shared" si="1"/>
        <v>64285176.199211992</v>
      </c>
    </row>
    <row r="42" spans="1:8" ht="25.5">
      <c r="A42" s="615">
        <v>10.4</v>
      </c>
      <c r="B42" s="623" t="s">
        <v>200</v>
      </c>
      <c r="C42" s="617">
        <v>26334911.353321336</v>
      </c>
      <c r="D42" s="617">
        <v>2686546.6879964201</v>
      </c>
      <c r="E42" s="618">
        <f t="shared" si="0"/>
        <v>29021458.041317757</v>
      </c>
      <c r="F42" s="617">
        <v>26083100.429999847</v>
      </c>
      <c r="G42" s="617">
        <v>5229872.1634000009</v>
      </c>
      <c r="H42" s="448">
        <f t="shared" si="1"/>
        <v>31312972.593399849</v>
      </c>
    </row>
    <row r="43" spans="1:8" ht="15.75" thickBot="1">
      <c r="A43" s="615">
        <v>11</v>
      </c>
      <c r="B43" s="624" t="s">
        <v>197</v>
      </c>
      <c r="C43" s="451">
        <v>0</v>
      </c>
      <c r="D43" s="451">
        <v>0</v>
      </c>
      <c r="E43" s="452">
        <f t="shared" si="0"/>
        <v>0</v>
      </c>
      <c r="F43" s="451">
        <v>0</v>
      </c>
      <c r="G43" s="451">
        <v>0</v>
      </c>
      <c r="H43" s="453">
        <f t="shared" si="1"/>
        <v>0</v>
      </c>
    </row>
    <row r="44" spans="1:8">
      <c r="C44" s="279"/>
      <c r="D44" s="279"/>
      <c r="E44" s="279"/>
      <c r="F44" s="279"/>
      <c r="G44" s="279"/>
      <c r="H44" s="279"/>
    </row>
    <row r="45" spans="1:8">
      <c r="C45" s="279"/>
      <c r="D45" s="279"/>
      <c r="E45" s="279"/>
      <c r="F45" s="279"/>
      <c r="G45" s="279"/>
      <c r="H45" s="279"/>
    </row>
    <row r="46" spans="1:8">
      <c r="C46" s="279"/>
      <c r="D46" s="279"/>
      <c r="E46" s="279"/>
      <c r="F46" s="279"/>
      <c r="G46" s="279"/>
      <c r="H46" s="279"/>
    </row>
    <row r="47" spans="1:8">
      <c r="C47" s="279"/>
      <c r="D47" s="279"/>
      <c r="E47" s="279"/>
      <c r="F47" s="279"/>
      <c r="G47" s="279"/>
      <c r="H47" s="27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31" sqref="B31"/>
    </sheetView>
  </sheetViews>
  <sheetFormatPr defaultColWidth="9.140625" defaultRowHeight="12.75"/>
  <cols>
    <col min="1" max="1" width="9.5703125" style="7" bestFit="1" customWidth="1"/>
    <col min="2" max="2" width="93.5703125" style="7" customWidth="1"/>
    <col min="3" max="4" width="13.5703125" style="7" bestFit="1" customWidth="1"/>
    <col min="5" max="7" width="13.5703125" style="19" bestFit="1" customWidth="1"/>
    <col min="8" max="11" width="9.85546875" style="19" customWidth="1"/>
    <col min="12" max="16384" width="9.140625" style="19"/>
  </cols>
  <sheetData>
    <row r="1" spans="1:7">
      <c r="A1" s="5" t="s">
        <v>30</v>
      </c>
      <c r="B1" s="6" t="str">
        <f>'Info '!C2</f>
        <v>JSC Basisbank</v>
      </c>
      <c r="C1" s="6"/>
    </row>
    <row r="2" spans="1:7">
      <c r="A2" s="5" t="s">
        <v>31</v>
      </c>
      <c r="B2" s="234">
        <f>'1. key ratios '!B2</f>
        <v>45930</v>
      </c>
      <c r="C2" s="6"/>
    </row>
    <row r="3" spans="1:7">
      <c r="A3" s="5"/>
      <c r="B3" s="6"/>
      <c r="C3" s="6"/>
    </row>
    <row r="4" spans="1:7" ht="15" customHeight="1" thickBot="1">
      <c r="A4" s="7" t="s">
        <v>96</v>
      </c>
      <c r="B4" s="78" t="s">
        <v>174</v>
      </c>
      <c r="C4" s="22" t="s">
        <v>35</v>
      </c>
    </row>
    <row r="5" spans="1:7" ht="15" customHeight="1">
      <c r="A5" s="116" t="s">
        <v>6</v>
      </c>
      <c r="B5" s="117"/>
      <c r="C5" s="232" t="str">
        <f>INT((MONTH($B$2))/3)&amp;"Q"&amp;"-"&amp;YEAR($B$2)</f>
        <v>3Q-2025</v>
      </c>
      <c r="D5" s="232" t="str">
        <f>IF(INT(MONTH($B$2))=3, "4"&amp;"Q"&amp;"-"&amp;YEAR($B$2)-1, IF(INT(MONTH($B$2))=6, "1"&amp;"Q"&amp;"-"&amp;YEAR($B$2), IF(INT(MONTH($B$2))=9, "2"&amp;"Q"&amp;"-"&amp;YEAR($B$2),IF(INT(MONTH($B$2))=12, "3"&amp;"Q"&amp;"-"&amp;YEAR($B$2), 0))))</f>
        <v>2Q-2025</v>
      </c>
      <c r="E5" s="232" t="str">
        <f>IF(INT(MONTH($B$2))=3, "3"&amp;"Q"&amp;"-"&amp;YEAR($B$2)-1, IF(INT(MONTH($B$2))=6, "4"&amp;"Q"&amp;"-"&amp;YEAR($B$2)-1, IF(INT(MONTH($B$2))=9, "1"&amp;"Q"&amp;"-"&amp;YEAR($B$2),IF(INT(MONTH($B$2))=12, "2"&amp;"Q"&amp;"-"&amp;YEAR($B$2), 0))))</f>
        <v>1Q-2025</v>
      </c>
      <c r="F5" s="232" t="str">
        <f>IF(INT(MONTH($B$2))=3, "2"&amp;"Q"&amp;"-"&amp;YEAR($B$2)-1, IF(INT(MONTH($B$2))=6, "3"&amp;"Q"&amp;"-"&amp;YEAR($B$2)-1, IF(INT(MONTH($B$2))=9, "4"&amp;"Q"&amp;"-"&amp;YEAR($B$2)-1,IF(INT(MONTH($B$2))=12, "1"&amp;"Q"&amp;"-"&amp;YEAR($B$2), 0))))</f>
        <v>4Q-2024</v>
      </c>
      <c r="G5" s="233" t="str">
        <f>IF(INT(MONTH($B$2))=3, "1"&amp;"Q"&amp;"-"&amp;YEAR($B$2)-1, IF(INT(MONTH($B$2))=6, "2"&amp;"Q"&amp;"-"&amp;YEAR($B$2)-1, IF(INT(MONTH($B$2))=9, "3"&amp;"Q"&amp;"-"&amp;YEAR($B$2)-1,IF(INT(MONTH($B$2))=12, "4"&amp;"Q"&amp;"-"&amp;YEAR($B$2)-1, 0))))</f>
        <v>3Q-2024</v>
      </c>
    </row>
    <row r="6" spans="1:7" ht="15" customHeight="1">
      <c r="A6" s="23">
        <v>1</v>
      </c>
      <c r="B6" s="193" t="s">
        <v>178</v>
      </c>
      <c r="C6" s="224">
        <f>C7+C9+C10</f>
        <v>3551617465.5001216</v>
      </c>
      <c r="D6" s="226">
        <f>D7+D9+D10</f>
        <v>3513208227.1779966</v>
      </c>
      <c r="E6" s="195">
        <f t="shared" ref="E6:G6" si="0">E7+E9+E10</f>
        <v>3352434036.554338</v>
      </c>
      <c r="F6" s="224">
        <f t="shared" si="0"/>
        <v>3372142342.6453967</v>
      </c>
      <c r="G6" s="229">
        <f t="shared" si="0"/>
        <v>3179286114.9582949</v>
      </c>
    </row>
    <row r="7" spans="1:7" ht="15" customHeight="1">
      <c r="A7" s="23">
        <v>1.1000000000000001</v>
      </c>
      <c r="B7" s="193" t="s">
        <v>744</v>
      </c>
      <c r="C7" s="225">
        <v>3231037552.1073284</v>
      </c>
      <c r="D7" s="227">
        <v>3194333462.6725116</v>
      </c>
      <c r="E7" s="225">
        <v>3061733794.927104</v>
      </c>
      <c r="F7" s="225">
        <v>3041986248.9932318</v>
      </c>
      <c r="G7" s="230">
        <v>2841843678.7346096</v>
      </c>
    </row>
    <row r="8" spans="1:7">
      <c r="A8" s="23" t="s">
        <v>14</v>
      </c>
      <c r="B8" s="193" t="s">
        <v>95</v>
      </c>
      <c r="C8" s="225">
        <v>24000000</v>
      </c>
      <c r="D8" s="227">
        <v>24000000</v>
      </c>
      <c r="E8" s="225">
        <v>24000000</v>
      </c>
      <c r="F8" s="225">
        <v>24000000</v>
      </c>
      <c r="G8" s="230">
        <v>24000000</v>
      </c>
    </row>
    <row r="9" spans="1:7" ht="15" customHeight="1">
      <c r="A9" s="23">
        <v>1.2</v>
      </c>
      <c r="B9" s="194" t="s">
        <v>94</v>
      </c>
      <c r="C9" s="225">
        <v>319411260.68175203</v>
      </c>
      <c r="D9" s="227">
        <v>317902592.36958194</v>
      </c>
      <c r="E9" s="225">
        <v>289829105.39041364</v>
      </c>
      <c r="F9" s="225">
        <v>330081933.26216507</v>
      </c>
      <c r="G9" s="230">
        <v>337442436.22368515</v>
      </c>
    </row>
    <row r="10" spans="1:7" ht="15" customHeight="1">
      <c r="A10" s="23">
        <v>1.3</v>
      </c>
      <c r="B10" s="193" t="s">
        <v>28</v>
      </c>
      <c r="C10" s="225">
        <v>1168652.7110407741</v>
      </c>
      <c r="D10" s="227">
        <v>972172.13590347033</v>
      </c>
      <c r="E10" s="225">
        <v>871136.23682043562</v>
      </c>
      <c r="F10" s="225">
        <v>74160.39</v>
      </c>
      <c r="G10" s="230">
        <v>0</v>
      </c>
    </row>
    <row r="11" spans="1:7" ht="15" customHeight="1">
      <c r="A11" s="23">
        <v>2</v>
      </c>
      <c r="B11" s="193" t="s">
        <v>175</v>
      </c>
      <c r="C11" s="225">
        <v>2415406.6227893531</v>
      </c>
      <c r="D11" s="227">
        <v>3687507.2009642571</v>
      </c>
      <c r="E11" s="225">
        <v>423569.76157426427</v>
      </c>
      <c r="F11" s="225">
        <v>18757478.262939617</v>
      </c>
      <c r="G11" s="230">
        <v>14410781.201254373</v>
      </c>
    </row>
    <row r="12" spans="1:7" ht="15" customHeight="1">
      <c r="A12" s="23">
        <v>3</v>
      </c>
      <c r="B12" s="193" t="s">
        <v>176</v>
      </c>
      <c r="C12" s="225">
        <v>303739914.33518755</v>
      </c>
      <c r="D12" s="227">
        <v>303739914.33518755</v>
      </c>
      <c r="E12" s="225">
        <v>303985205.05393749</v>
      </c>
      <c r="F12" s="225">
        <v>303985205.05393749</v>
      </c>
      <c r="G12" s="230">
        <v>232089595.27241173</v>
      </c>
    </row>
    <row r="13" spans="1:7" ht="15" customHeight="1" thickBot="1">
      <c r="A13" s="25">
        <v>4</v>
      </c>
      <c r="B13" s="26" t="s">
        <v>177</v>
      </c>
      <c r="C13" s="196">
        <f>C6+C11+C12</f>
        <v>3857772786.4580984</v>
      </c>
      <c r="D13" s="228">
        <f>D6+D11+D12</f>
        <v>3820635648.7141485</v>
      </c>
      <c r="E13" s="197">
        <f t="shared" ref="E13:G13" si="1">E6+E11+E12</f>
        <v>3656842811.3698497</v>
      </c>
      <c r="F13" s="196">
        <f t="shared" si="1"/>
        <v>3694885025.9622736</v>
      </c>
      <c r="G13" s="231">
        <f t="shared" si="1"/>
        <v>3425786491.4319611</v>
      </c>
    </row>
    <row r="14" spans="1:7">
      <c r="B14" s="29"/>
    </row>
    <row r="15" spans="1:7">
      <c r="B15" s="29"/>
    </row>
    <row r="16" spans="1:7">
      <c r="B16" s="29"/>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27"/>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27" sqref="J27"/>
    </sheetView>
  </sheetViews>
  <sheetFormatPr defaultColWidth="9.140625" defaultRowHeight="14.25"/>
  <cols>
    <col min="1" max="1" width="9.5703125" style="7" bestFit="1" customWidth="1"/>
    <col min="2" max="2" width="65.5703125" style="7" customWidth="1"/>
    <col min="3" max="3" width="60.140625" style="7" bestFit="1" customWidth="1"/>
    <col min="4" max="16384" width="9.140625" style="8"/>
  </cols>
  <sheetData>
    <row r="1" spans="1:3">
      <c r="A1" s="5" t="s">
        <v>30</v>
      </c>
      <c r="B1" s="6" t="str">
        <f>'Info '!C2</f>
        <v>JSC Basisbank</v>
      </c>
    </row>
    <row r="2" spans="1:3">
      <c r="A2" s="5" t="s">
        <v>31</v>
      </c>
      <c r="B2" s="234">
        <f>'1. key ratios '!B2</f>
        <v>45930</v>
      </c>
    </row>
    <row r="4" spans="1:3" ht="27.95" customHeight="1" thickBot="1">
      <c r="A4" s="30" t="s">
        <v>41</v>
      </c>
      <c r="B4" s="31" t="s">
        <v>151</v>
      </c>
      <c r="C4" s="32"/>
    </row>
    <row r="5" spans="1:3">
      <c r="A5" s="33"/>
      <c r="B5" s="578" t="s">
        <v>42</v>
      </c>
      <c r="C5" s="579" t="s">
        <v>335</v>
      </c>
    </row>
    <row r="6" spans="1:3">
      <c r="A6" s="34">
        <v>1</v>
      </c>
      <c r="B6" s="577" t="s">
        <v>755</v>
      </c>
      <c r="C6" s="580" t="s">
        <v>756</v>
      </c>
    </row>
    <row r="7" spans="1:3">
      <c r="A7" s="34">
        <v>2</v>
      </c>
      <c r="B7" s="577" t="s">
        <v>757</v>
      </c>
      <c r="C7" s="580" t="s">
        <v>758</v>
      </c>
    </row>
    <row r="8" spans="1:3">
      <c r="A8" s="34">
        <v>3</v>
      </c>
      <c r="B8" s="577" t="s">
        <v>759</v>
      </c>
      <c r="C8" s="580" t="s">
        <v>760</v>
      </c>
    </row>
    <row r="9" spans="1:3">
      <c r="A9" s="34">
        <v>4</v>
      </c>
      <c r="B9" s="577" t="s">
        <v>761</v>
      </c>
      <c r="C9" s="580" t="s">
        <v>758</v>
      </c>
    </row>
    <row r="10" spans="1:3">
      <c r="A10" s="34">
        <v>5</v>
      </c>
      <c r="B10" s="577" t="s">
        <v>762</v>
      </c>
      <c r="C10" s="580" t="s">
        <v>760</v>
      </c>
    </row>
    <row r="11" spans="1:3">
      <c r="A11" s="34">
        <v>6</v>
      </c>
      <c r="B11" s="577" t="s">
        <v>763</v>
      </c>
      <c r="C11" s="580" t="s">
        <v>760</v>
      </c>
    </row>
    <row r="12" spans="1:3">
      <c r="A12" s="34"/>
      <c r="B12" s="577"/>
      <c r="C12" s="580"/>
    </row>
    <row r="13" spans="1:3">
      <c r="A13" s="34"/>
      <c r="B13" s="581" t="s">
        <v>43</v>
      </c>
      <c r="C13" s="582" t="s">
        <v>336</v>
      </c>
    </row>
    <row r="14" spans="1:3">
      <c r="A14" s="34">
        <v>1</v>
      </c>
      <c r="B14" s="577" t="s">
        <v>764</v>
      </c>
      <c r="C14" s="583" t="s">
        <v>765</v>
      </c>
    </row>
    <row r="15" spans="1:3">
      <c r="A15" s="34">
        <v>2</v>
      </c>
      <c r="B15" s="577" t="s">
        <v>766</v>
      </c>
      <c r="C15" s="583" t="s">
        <v>767</v>
      </c>
    </row>
    <row r="16" spans="1:3">
      <c r="A16" s="34">
        <v>3</v>
      </c>
      <c r="B16" s="577" t="s">
        <v>768</v>
      </c>
      <c r="C16" s="583" t="s">
        <v>769</v>
      </c>
    </row>
    <row r="17" spans="1:3">
      <c r="A17" s="34">
        <v>4</v>
      </c>
      <c r="B17" s="577" t="s">
        <v>770</v>
      </c>
      <c r="C17" s="583" t="s">
        <v>771</v>
      </c>
    </row>
    <row r="18" spans="1:3">
      <c r="A18" s="34">
        <v>5</v>
      </c>
      <c r="B18" s="577" t="s">
        <v>772</v>
      </c>
      <c r="C18" s="583" t="s">
        <v>773</v>
      </c>
    </row>
    <row r="19" spans="1:3">
      <c r="A19" s="34">
        <v>6</v>
      </c>
      <c r="B19" s="577" t="s">
        <v>774</v>
      </c>
      <c r="C19" s="583" t="s">
        <v>775</v>
      </c>
    </row>
    <row r="20" spans="1:3">
      <c r="A20" s="34">
        <v>7</v>
      </c>
      <c r="B20" s="577" t="s">
        <v>776</v>
      </c>
      <c r="C20" s="583" t="s">
        <v>777</v>
      </c>
    </row>
    <row r="21" spans="1:3" ht="15.75" customHeight="1">
      <c r="A21" s="34"/>
      <c r="B21" s="584"/>
      <c r="C21" s="585"/>
    </row>
    <row r="22" spans="1:3" ht="30" customHeight="1">
      <c r="A22" s="34"/>
      <c r="B22" s="744" t="s">
        <v>44</v>
      </c>
      <c r="C22" s="745"/>
    </row>
    <row r="23" spans="1:3">
      <c r="A23" s="34">
        <v>1</v>
      </c>
      <c r="B23" s="584" t="s">
        <v>754</v>
      </c>
      <c r="C23" s="586">
        <v>0.91694325037584468</v>
      </c>
    </row>
    <row r="24" spans="1:3" ht="15.75" customHeight="1">
      <c r="A24" s="34">
        <v>2</v>
      </c>
      <c r="B24" s="584" t="s">
        <v>778</v>
      </c>
      <c r="C24" s="586">
        <v>6.1310495318289832E-2</v>
      </c>
    </row>
    <row r="25" spans="1:3" ht="29.25" customHeight="1">
      <c r="A25" s="34"/>
      <c r="B25" s="744" t="s">
        <v>45</v>
      </c>
      <c r="C25" s="745"/>
    </row>
    <row r="26" spans="1:3" ht="38.25">
      <c r="A26" s="34">
        <v>1</v>
      </c>
      <c r="B26" s="577" t="s">
        <v>779</v>
      </c>
      <c r="C26" s="587">
        <v>0.46764105769168079</v>
      </c>
    </row>
    <row r="27" spans="1:3" ht="15" thickBot="1">
      <c r="A27" s="35">
        <v>2</v>
      </c>
      <c r="B27" s="588" t="s">
        <v>778</v>
      </c>
      <c r="C27" s="589">
        <v>0.51061268800245374</v>
      </c>
    </row>
  </sheetData>
  <mergeCells count="2">
    <mergeCell ref="B25:C25"/>
    <mergeCell ref="B22:C22"/>
  </mergeCells>
  <dataValidations count="1">
    <dataValidation type="list" allowBlank="1" showInputMessage="1" showErrorMessage="1" sqref="C6:C11"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Q15" sqref="Q15"/>
    </sheetView>
  </sheetViews>
  <sheetFormatPr defaultColWidth="9.140625" defaultRowHeight="14.25"/>
  <cols>
    <col min="1" max="1" width="9.5703125" style="7" bestFit="1" customWidth="1"/>
    <col min="2" max="2" width="54.140625" style="7" customWidth="1"/>
    <col min="3" max="3" width="28" style="7" customWidth="1"/>
    <col min="4" max="4" width="22.42578125" style="7" customWidth="1"/>
    <col min="5" max="5" width="22.140625" style="7" customWidth="1"/>
    <col min="6" max="6" width="12" style="8" bestFit="1" customWidth="1"/>
    <col min="7" max="7" width="12.5703125" style="8" bestFit="1" customWidth="1"/>
    <col min="8" max="16384" width="9.140625" style="8"/>
  </cols>
  <sheetData>
    <row r="1" spans="1:5">
      <c r="A1" s="28" t="s">
        <v>30</v>
      </c>
      <c r="B1" s="6" t="str">
        <f>'Info '!C2</f>
        <v>JSC Basisbank</v>
      </c>
    </row>
    <row r="2" spans="1:5" s="5" customFormat="1" ht="15.75" customHeight="1">
      <c r="A2" s="28" t="s">
        <v>31</v>
      </c>
      <c r="B2" s="234">
        <f>'1. key ratios '!B2</f>
        <v>45930</v>
      </c>
    </row>
    <row r="3" spans="1:5" s="5" customFormat="1" ht="15.75" customHeight="1">
      <c r="A3" s="28"/>
    </row>
    <row r="4" spans="1:5" s="5" customFormat="1" ht="15.75" customHeight="1" thickBot="1">
      <c r="A4" s="147" t="s">
        <v>99</v>
      </c>
      <c r="B4" s="747" t="s">
        <v>212</v>
      </c>
      <c r="C4" s="748"/>
      <c r="D4" s="748"/>
      <c r="E4" s="748"/>
    </row>
    <row r="5" spans="1:5" s="37" customFormat="1" ht="17.45" customHeight="1">
      <c r="A5" s="109"/>
      <c r="B5" s="858"/>
      <c r="C5" s="859" t="s">
        <v>0</v>
      </c>
      <c r="D5" s="859" t="s">
        <v>1</v>
      </c>
      <c r="E5" s="860" t="s">
        <v>2</v>
      </c>
    </row>
    <row r="6" spans="1:5" ht="14.45" customHeight="1">
      <c r="A6" s="861"/>
      <c r="B6" s="862" t="s">
        <v>219</v>
      </c>
      <c r="C6" s="862" t="s">
        <v>624</v>
      </c>
      <c r="D6" s="863" t="s">
        <v>98</v>
      </c>
      <c r="E6" s="746"/>
    </row>
    <row r="7" spans="1:5" ht="99.6" customHeight="1">
      <c r="A7" s="861"/>
      <c r="B7" s="864"/>
      <c r="C7" s="862"/>
      <c r="D7" s="865" t="s">
        <v>97</v>
      </c>
      <c r="E7" s="180" t="s">
        <v>220</v>
      </c>
    </row>
    <row r="8" spans="1:5" ht="21">
      <c r="A8" s="866">
        <v>1</v>
      </c>
      <c r="B8" s="469" t="s">
        <v>525</v>
      </c>
      <c r="C8" s="867">
        <f>SUM(C9:C11)</f>
        <v>678636190.49650002</v>
      </c>
      <c r="D8" s="867">
        <f t="shared" ref="D8:E8" si="0">SUM(D9:D11)</f>
        <v>0</v>
      </c>
      <c r="E8" s="868">
        <f t="shared" si="0"/>
        <v>678636190.49650002</v>
      </c>
    </row>
    <row r="9" spans="1:5" ht="15">
      <c r="A9" s="866">
        <v>1.1000000000000001</v>
      </c>
      <c r="B9" s="471" t="s">
        <v>526</v>
      </c>
      <c r="C9" s="867">
        <v>60743040.416000001</v>
      </c>
      <c r="D9" s="867"/>
      <c r="E9" s="868">
        <v>60743040.416000001</v>
      </c>
    </row>
    <row r="10" spans="1:5" ht="15">
      <c r="A10" s="866">
        <v>1.2</v>
      </c>
      <c r="B10" s="471" t="s">
        <v>527</v>
      </c>
      <c r="C10" s="867">
        <v>316424455.50419998</v>
      </c>
      <c r="D10" s="867"/>
      <c r="E10" s="868">
        <v>316424455.50419998</v>
      </c>
    </row>
    <row r="11" spans="1:5" ht="15">
      <c r="A11" s="866">
        <v>1.3</v>
      </c>
      <c r="B11" s="471" t="s">
        <v>528</v>
      </c>
      <c r="C11" s="867">
        <v>301468694.57630002</v>
      </c>
      <c r="D11" s="867"/>
      <c r="E11" s="868">
        <v>301468694.57630002</v>
      </c>
    </row>
    <row r="12" spans="1:5" ht="15">
      <c r="A12" s="866">
        <v>2</v>
      </c>
      <c r="B12" s="472" t="s">
        <v>529</v>
      </c>
      <c r="C12" s="867">
        <v>0</v>
      </c>
      <c r="D12" s="867"/>
      <c r="E12" s="868">
        <v>0</v>
      </c>
    </row>
    <row r="13" spans="1:5" ht="15">
      <c r="A13" s="866">
        <v>2.1</v>
      </c>
      <c r="B13" s="473" t="s">
        <v>530</v>
      </c>
      <c r="C13" s="867">
        <v>0</v>
      </c>
      <c r="D13" s="867"/>
      <c r="E13" s="868">
        <v>0</v>
      </c>
    </row>
    <row r="14" spans="1:5" ht="21">
      <c r="A14" s="866">
        <v>3</v>
      </c>
      <c r="B14" s="476" t="s">
        <v>531</v>
      </c>
      <c r="C14" s="867">
        <v>0</v>
      </c>
      <c r="D14" s="867"/>
      <c r="E14" s="868">
        <v>0</v>
      </c>
    </row>
    <row r="15" spans="1:5" ht="21">
      <c r="A15" s="866">
        <v>4</v>
      </c>
      <c r="B15" s="478" t="s">
        <v>532</v>
      </c>
      <c r="C15" s="867">
        <v>0</v>
      </c>
      <c r="D15" s="867"/>
      <c r="E15" s="868">
        <v>0</v>
      </c>
    </row>
    <row r="16" spans="1:5" ht="21">
      <c r="A16" s="866">
        <v>5</v>
      </c>
      <c r="B16" s="479" t="s">
        <v>533</v>
      </c>
      <c r="C16" s="867">
        <f>SUM(C17:C19)</f>
        <v>236402242.78999999</v>
      </c>
      <c r="D16" s="867">
        <f t="shared" ref="D16:E16" si="1">SUM(D17:D19)</f>
        <v>-436118.60999999288</v>
      </c>
      <c r="E16" s="868">
        <f t="shared" si="1"/>
        <v>236838361.39999998</v>
      </c>
    </row>
    <row r="17" spans="1:5" ht="15">
      <c r="A17" s="866">
        <v>5.0999999999999996</v>
      </c>
      <c r="B17" s="480" t="s">
        <v>534</v>
      </c>
      <c r="C17" s="867">
        <v>0</v>
      </c>
      <c r="D17" s="867"/>
      <c r="E17" s="868">
        <v>0</v>
      </c>
    </row>
    <row r="18" spans="1:5" ht="15">
      <c r="A18" s="866">
        <v>5.2</v>
      </c>
      <c r="B18" s="480" t="s">
        <v>535</v>
      </c>
      <c r="C18" s="867">
        <v>236402242.78999999</v>
      </c>
      <c r="D18" s="867">
        <v>-436118.60999999288</v>
      </c>
      <c r="E18" s="868">
        <v>236838361.39999998</v>
      </c>
    </row>
    <row r="19" spans="1:5" ht="15">
      <c r="A19" s="866">
        <v>5.3</v>
      </c>
      <c r="B19" s="481" t="s">
        <v>536</v>
      </c>
      <c r="C19" s="867">
        <v>0</v>
      </c>
      <c r="D19" s="867">
        <v>0</v>
      </c>
      <c r="E19" s="868">
        <v>0</v>
      </c>
    </row>
    <row r="20" spans="1:5" ht="15">
      <c r="A20" s="866">
        <v>6</v>
      </c>
      <c r="B20" s="476" t="s">
        <v>537</v>
      </c>
      <c r="C20" s="867">
        <f>SUM(C21:C22)</f>
        <v>3311276076.4098997</v>
      </c>
      <c r="D20" s="867">
        <f t="shared" ref="D20:E20" si="2">SUM(D21:D22)</f>
        <v>0</v>
      </c>
      <c r="E20" s="868">
        <f t="shared" si="2"/>
        <v>3311276076.4098997</v>
      </c>
    </row>
    <row r="21" spans="1:5" ht="15">
      <c r="A21" s="866">
        <v>6.1</v>
      </c>
      <c r="B21" s="480" t="s">
        <v>535</v>
      </c>
      <c r="C21" s="867">
        <v>212827593.62990001</v>
      </c>
      <c r="D21" s="867"/>
      <c r="E21" s="868">
        <v>212827593.62990001</v>
      </c>
    </row>
    <row r="22" spans="1:5" ht="15">
      <c r="A22" s="866">
        <v>6.2</v>
      </c>
      <c r="B22" s="481" t="s">
        <v>536</v>
      </c>
      <c r="C22" s="867">
        <v>3098448482.7799997</v>
      </c>
      <c r="D22" s="867"/>
      <c r="E22" s="868">
        <v>3098448482.7799997</v>
      </c>
    </row>
    <row r="23" spans="1:5" ht="21">
      <c r="A23" s="866">
        <v>7</v>
      </c>
      <c r="B23" s="472" t="s">
        <v>538</v>
      </c>
      <c r="C23" s="867">
        <v>27859354.66</v>
      </c>
      <c r="D23" s="867">
        <v>3796650</v>
      </c>
      <c r="E23" s="868">
        <v>24062704.66</v>
      </c>
    </row>
    <row r="24" spans="1:5" ht="21">
      <c r="A24" s="866">
        <v>8</v>
      </c>
      <c r="B24" s="472" t="s">
        <v>539</v>
      </c>
      <c r="C24" s="867">
        <v>502177.41000000003</v>
      </c>
      <c r="D24" s="867"/>
      <c r="E24" s="868">
        <v>502177.41000000003</v>
      </c>
    </row>
    <row r="25" spans="1:5" ht="15">
      <c r="A25" s="866">
        <v>9</v>
      </c>
      <c r="B25" s="478" t="s">
        <v>540</v>
      </c>
      <c r="C25" s="867">
        <f>SUM(C26:C27)</f>
        <v>135904116.28999999</v>
      </c>
      <c r="D25" s="867">
        <f t="shared" ref="D25:E25" si="3">SUM(D26:D27)</f>
        <v>14362002.67</v>
      </c>
      <c r="E25" s="868">
        <f t="shared" si="3"/>
        <v>121542113.61999999</v>
      </c>
    </row>
    <row r="26" spans="1:5" ht="15">
      <c r="A26" s="866">
        <v>9.1</v>
      </c>
      <c r="B26" s="480" t="s">
        <v>541</v>
      </c>
      <c r="C26" s="867">
        <v>135904116.28999999</v>
      </c>
      <c r="D26" s="867">
        <v>14362002.67</v>
      </c>
      <c r="E26" s="868">
        <v>121542113.61999999</v>
      </c>
    </row>
    <row r="27" spans="1:5" ht="15">
      <c r="A27" s="866">
        <v>9.1999999999999993</v>
      </c>
      <c r="B27" s="480" t="s">
        <v>542</v>
      </c>
      <c r="C27" s="867">
        <v>0</v>
      </c>
      <c r="D27" s="867"/>
      <c r="E27" s="868">
        <v>0</v>
      </c>
    </row>
    <row r="28" spans="1:5" ht="15">
      <c r="A28" s="866">
        <v>10</v>
      </c>
      <c r="B28" s="478" t="s">
        <v>543</v>
      </c>
      <c r="C28" s="867">
        <f>SUM(C29:C30)</f>
        <v>16368052.66</v>
      </c>
      <c r="D28" s="867">
        <f t="shared" ref="D28:E28" si="4">SUM(D29:D30)</f>
        <v>16368052.66</v>
      </c>
      <c r="E28" s="868">
        <f t="shared" si="4"/>
        <v>0</v>
      </c>
    </row>
    <row r="29" spans="1:5" ht="15">
      <c r="A29" s="866">
        <v>10.1</v>
      </c>
      <c r="B29" s="480" t="s">
        <v>544</v>
      </c>
      <c r="C29" s="867">
        <v>0</v>
      </c>
      <c r="D29" s="867"/>
      <c r="E29" s="868">
        <v>0</v>
      </c>
    </row>
    <row r="30" spans="1:5" ht="15">
      <c r="A30" s="866">
        <v>10.199999999999999</v>
      </c>
      <c r="B30" s="480" t="s">
        <v>545</v>
      </c>
      <c r="C30" s="867">
        <v>16368052.66</v>
      </c>
      <c r="D30" s="867">
        <v>16368052.66</v>
      </c>
      <c r="E30" s="868">
        <v>0</v>
      </c>
    </row>
    <row r="31" spans="1:5" ht="15">
      <c r="A31" s="866">
        <v>11</v>
      </c>
      <c r="B31" s="478" t="s">
        <v>546</v>
      </c>
      <c r="C31" s="867">
        <f>SUM(C32:C33)</f>
        <v>11388038.810000001</v>
      </c>
      <c r="D31" s="867">
        <f t="shared" ref="D31:E31" si="5">SUM(D32:D33)</f>
        <v>0</v>
      </c>
      <c r="E31" s="868">
        <f t="shared" si="5"/>
        <v>11388038.810000001</v>
      </c>
    </row>
    <row r="32" spans="1:5" ht="15">
      <c r="A32" s="866">
        <v>11.1</v>
      </c>
      <c r="B32" s="480" t="s">
        <v>547</v>
      </c>
      <c r="C32" s="867">
        <v>11388038.810000001</v>
      </c>
      <c r="D32" s="867"/>
      <c r="E32" s="868">
        <v>11388038.810000001</v>
      </c>
    </row>
    <row r="33" spans="1:7" ht="15">
      <c r="A33" s="866">
        <v>11.2</v>
      </c>
      <c r="B33" s="480" t="s">
        <v>548</v>
      </c>
      <c r="C33" s="867">
        <v>0</v>
      </c>
      <c r="D33" s="867"/>
      <c r="E33" s="868">
        <v>0</v>
      </c>
    </row>
    <row r="34" spans="1:7" ht="15">
      <c r="A34" s="866">
        <v>13</v>
      </c>
      <c r="B34" s="478" t="s">
        <v>549</v>
      </c>
      <c r="C34" s="867">
        <v>57782386.670000002</v>
      </c>
      <c r="D34" s="867"/>
      <c r="E34" s="868">
        <v>57782386.670000002</v>
      </c>
    </row>
    <row r="35" spans="1:7" ht="15">
      <c r="A35" s="866">
        <v>13.1</v>
      </c>
      <c r="B35" s="482" t="s">
        <v>550</v>
      </c>
      <c r="C35" s="867">
        <v>42765319.310000002</v>
      </c>
      <c r="D35" s="867"/>
      <c r="E35" s="868">
        <v>42765319.310000002</v>
      </c>
    </row>
    <row r="36" spans="1:7" ht="15">
      <c r="A36" s="866">
        <v>13.2</v>
      </c>
      <c r="B36" s="482" t="s">
        <v>551</v>
      </c>
      <c r="C36" s="867">
        <v>0</v>
      </c>
      <c r="D36" s="867"/>
      <c r="E36" s="868">
        <v>0</v>
      </c>
    </row>
    <row r="37" spans="1:7" ht="26.25" thickBot="1">
      <c r="A37" s="869"/>
      <c r="B37" s="870" t="s">
        <v>221</v>
      </c>
      <c r="C37" s="871">
        <f>SUM(C8,C12,C14,C15,C16,C20,C23,C24,C25,C28,C31,C34)</f>
        <v>4476118636.1963997</v>
      </c>
      <c r="D37" s="871">
        <f>SUM(D8,D12,D14,D15,D16,D20,D23,D24,D25,D28,D31,D34)</f>
        <v>34090586.720000006</v>
      </c>
      <c r="E37" s="872">
        <f>SUM(E8,E12,E14,E15,E16,E20,E23,E24,E25,E28,E31,E34)</f>
        <v>4442028049.4764004</v>
      </c>
    </row>
    <row r="38" spans="1:7">
      <c r="A38" s="8"/>
      <c r="B38" s="8"/>
      <c r="C38" s="8"/>
      <c r="D38" s="8"/>
      <c r="E38" s="8"/>
    </row>
    <row r="39" spans="1:7">
      <c r="A39" s="8"/>
      <c r="B39" s="8"/>
      <c r="C39" s="8"/>
      <c r="D39" s="8"/>
      <c r="E39" s="8"/>
    </row>
    <row r="41" spans="1:7" s="7" customFormat="1">
      <c r="B41" s="39"/>
      <c r="F41" s="8"/>
      <c r="G41" s="8"/>
    </row>
    <row r="42" spans="1:7" s="7" customFormat="1">
      <c r="B42" s="39"/>
      <c r="F42" s="8"/>
      <c r="G42" s="8"/>
    </row>
    <row r="43" spans="1:7" s="7" customFormat="1">
      <c r="B43" s="39"/>
      <c r="F43" s="8"/>
      <c r="G43" s="8"/>
    </row>
    <row r="44" spans="1:7" s="7" customFormat="1">
      <c r="B44" s="39"/>
      <c r="F44" s="8"/>
      <c r="G44" s="8"/>
    </row>
    <row r="45" spans="1:7" s="7" customFormat="1">
      <c r="B45" s="39"/>
      <c r="F45" s="8"/>
      <c r="G45" s="8"/>
    </row>
    <row r="46" spans="1:7" s="7" customFormat="1">
      <c r="B46" s="39"/>
      <c r="F46" s="8"/>
      <c r="G46" s="8"/>
    </row>
    <row r="47" spans="1:7" s="7" customFormat="1">
      <c r="B47" s="39"/>
      <c r="F47" s="8"/>
      <c r="G47" s="8"/>
    </row>
    <row r="48" spans="1:7" s="7" customFormat="1">
      <c r="B48" s="39"/>
      <c r="F48" s="8"/>
      <c r="G48" s="8"/>
    </row>
    <row r="49" spans="2:7" s="7" customFormat="1">
      <c r="B49" s="39"/>
      <c r="F49" s="8"/>
      <c r="G49" s="8"/>
    </row>
    <row r="50" spans="2:7" s="7" customFormat="1">
      <c r="B50" s="39"/>
      <c r="F50" s="8"/>
      <c r="G50" s="8"/>
    </row>
    <row r="51" spans="2:7" s="7" customFormat="1">
      <c r="B51" s="39"/>
      <c r="F51" s="8"/>
      <c r="G51" s="8"/>
    </row>
    <row r="52" spans="2:7" s="7" customFormat="1">
      <c r="B52" s="39"/>
      <c r="F52" s="8"/>
      <c r="G52" s="8"/>
    </row>
    <row r="53" spans="2:7" s="7" customFormat="1">
      <c r="B53" s="39"/>
      <c r="F53" s="8"/>
      <c r="G53" s="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0" sqref="C10"/>
    </sheetView>
  </sheetViews>
  <sheetFormatPr defaultColWidth="9.140625" defaultRowHeight="12.75" outlineLevelRow="1"/>
  <cols>
    <col min="1" max="1" width="9.5703125" style="7" bestFit="1" customWidth="1"/>
    <col min="2" max="2" width="114.140625" style="7" customWidth="1"/>
    <col min="3" max="3" width="18.85546875" style="7" customWidth="1"/>
    <col min="4" max="4" width="25.42578125" style="7" customWidth="1"/>
    <col min="5" max="5" width="24.140625" style="7" customWidth="1"/>
    <col min="6" max="6" width="24" style="7" customWidth="1"/>
    <col min="7" max="7" width="10" style="7" bestFit="1" customWidth="1"/>
    <col min="8" max="8" width="12" style="7" bestFit="1" customWidth="1"/>
    <col min="9" max="9" width="12.5703125" style="7" bestFit="1" customWidth="1"/>
    <col min="10" max="16384" width="9.140625" style="7"/>
  </cols>
  <sheetData>
    <row r="1" spans="1:6">
      <c r="A1" s="5" t="s">
        <v>30</v>
      </c>
      <c r="B1" s="6" t="str">
        <f>'Info '!C2</f>
        <v>JSC Basisbank</v>
      </c>
    </row>
    <row r="2" spans="1:6" s="5" customFormat="1" ht="15.75" customHeight="1">
      <c r="A2" s="5" t="s">
        <v>31</v>
      </c>
      <c r="B2" s="234">
        <f>'1. key ratios '!B2</f>
        <v>45930</v>
      </c>
      <c r="C2" s="7"/>
      <c r="D2" s="7"/>
      <c r="E2" s="7"/>
      <c r="F2" s="7"/>
    </row>
    <row r="3" spans="1:6" s="5" customFormat="1" ht="15.75" customHeight="1">
      <c r="C3" s="7"/>
      <c r="D3" s="7"/>
      <c r="E3" s="7"/>
      <c r="F3" s="7"/>
    </row>
    <row r="4" spans="1:6" s="5" customFormat="1" ht="13.5" thickBot="1">
      <c r="A4" s="5" t="s">
        <v>46</v>
      </c>
      <c r="B4" s="148" t="s">
        <v>518</v>
      </c>
      <c r="C4" s="36" t="s">
        <v>35</v>
      </c>
      <c r="D4" s="7"/>
      <c r="E4" s="7"/>
      <c r="F4" s="7"/>
    </row>
    <row r="5" spans="1:6">
      <c r="A5" s="113">
        <v>1</v>
      </c>
      <c r="B5" s="149" t="s">
        <v>520</v>
      </c>
      <c r="C5" s="454">
        <f>'7. LI1 '!E37</f>
        <v>4442028049.4764004</v>
      </c>
    </row>
    <row r="6" spans="1:6">
      <c r="A6" s="40">
        <v>2.1</v>
      </c>
      <c r="B6" s="96" t="s">
        <v>201</v>
      </c>
      <c r="C6" s="455">
        <v>636541363.66860008</v>
      </c>
    </row>
    <row r="7" spans="1:6" s="29" customFormat="1" outlineLevel="1">
      <c r="A7" s="23">
        <v>2.2000000000000002</v>
      </c>
      <c r="B7" s="24" t="s">
        <v>202</v>
      </c>
      <c r="C7" s="456">
        <v>70045500</v>
      </c>
    </row>
    <row r="8" spans="1:6" s="29" customFormat="1">
      <c r="A8" s="23">
        <v>3</v>
      </c>
      <c r="B8" s="111" t="s">
        <v>519</v>
      </c>
      <c r="C8" s="457">
        <f>SUM(C5:C7)</f>
        <v>5148614913.1450005</v>
      </c>
    </row>
    <row r="9" spans="1:6">
      <c r="A9" s="40">
        <v>4</v>
      </c>
      <c r="B9" s="41" t="s">
        <v>48</v>
      </c>
      <c r="C9" s="455">
        <v>0</v>
      </c>
    </row>
    <row r="10" spans="1:6" s="29" customFormat="1" ht="15" outlineLevel="1">
      <c r="A10" s="23">
        <v>5.0999999999999996</v>
      </c>
      <c r="B10" s="24" t="s">
        <v>203</v>
      </c>
      <c r="C10" s="459">
        <v>-250052800.30338007</v>
      </c>
    </row>
    <row r="11" spans="1:6" s="29" customFormat="1" ht="15" outlineLevel="1">
      <c r="A11" s="23">
        <v>5.2</v>
      </c>
      <c r="B11" s="24" t="s">
        <v>204</v>
      </c>
      <c r="C11" s="459">
        <v>-64202236.44479613</v>
      </c>
    </row>
    <row r="12" spans="1:6" s="29" customFormat="1">
      <c r="A12" s="23">
        <v>6</v>
      </c>
      <c r="B12" s="110" t="s">
        <v>745</v>
      </c>
      <c r="C12" s="456">
        <v>0</v>
      </c>
    </row>
    <row r="13" spans="1:6" s="29" customFormat="1" ht="13.5" thickBot="1">
      <c r="A13" s="25">
        <v>7</v>
      </c>
      <c r="B13" s="112" t="s">
        <v>164</v>
      </c>
      <c r="C13" s="458">
        <f>SUM(C8:C12)</f>
        <v>4834359876.3968239</v>
      </c>
    </row>
    <row r="15" spans="1:6">
      <c r="B15" s="29"/>
    </row>
    <row r="17" spans="1:2" ht="15">
      <c r="A17" s="118"/>
      <c r="B17" s="119"/>
    </row>
    <row r="18" spans="1:2" ht="15">
      <c r="A18" s="123"/>
      <c r="B18" s="124"/>
    </row>
    <row r="19" spans="1:2">
      <c r="A19" s="125"/>
      <c r="B19" s="120"/>
    </row>
    <row r="20" spans="1:2">
      <c r="A20" s="126"/>
      <c r="B20" s="121"/>
    </row>
    <row r="21" spans="1:2">
      <c r="A21" s="126"/>
      <c r="B21" s="124"/>
    </row>
    <row r="22" spans="1:2">
      <c r="A22" s="125"/>
      <c r="B22" s="122"/>
    </row>
    <row r="23" spans="1:2">
      <c r="A23" s="126"/>
      <c r="B23" s="121"/>
    </row>
    <row r="24" spans="1:2">
      <c r="A24" s="126"/>
      <c r="B24" s="121"/>
    </row>
    <row r="25" spans="1:2">
      <c r="A25" s="126"/>
      <c r="B25" s="127"/>
    </row>
    <row r="26" spans="1:2">
      <c r="A26" s="126"/>
      <c r="B26" s="124"/>
    </row>
    <row r="27" spans="1:2">
      <c r="B27" s="39"/>
    </row>
    <row r="28" spans="1:2">
      <c r="B28" s="39"/>
    </row>
    <row r="29" spans="1:2">
      <c r="B29" s="39"/>
    </row>
    <row r="30" spans="1:2">
      <c r="B30" s="39"/>
    </row>
    <row r="31" spans="1:2">
      <c r="B31" s="39"/>
    </row>
    <row r="32" spans="1:2">
      <c r="B32" s="39"/>
    </row>
    <row r="33" spans="2:2">
      <c r="B33" s="39"/>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uLPisT2eT9AaE0iYxTkcir5dRSyFGuXmkKL3nHzYuaE=</DigestValue>
    </Reference>
    <Reference Type="http://www.w3.org/2000/09/xmldsig#Object" URI="#idOfficeObject">
      <DigestMethod Algorithm="http://www.w3.org/2001/04/xmlenc#sha256"/>
      <DigestValue>Ai5T3bloVV0t5k7XPZeRGsDRJr2GJighY8GvV5DcsjY=</DigestValue>
    </Reference>
    <Reference Type="http://uri.etsi.org/01903#SignedProperties" URI="#idSignedProperties">
      <Transforms>
        <Transform Algorithm="http://www.w3.org/TR/2001/REC-xml-c14n-20010315"/>
      </Transforms>
      <DigestMethod Algorithm="http://www.w3.org/2001/04/xmlenc#sha256"/>
      <DigestValue>PPNfQO3WgNHUqZz/AdUCiooUUo9655ARbMQsF0Fpxoo=</DigestValue>
    </Reference>
  </SignedInfo>
  <SignatureValue>1c6Tmw7kWB7RfbNMPBn5I9vBrrsKYR53tS1tY/MkGR3f7pbXRKG2leSIVYpUl9krAken0qjCWJSN
+/rKaT4HIZxh2ub4VkX8DH+NAY6P5PhDya7XSDZK8S9HcJvjEtm4tmyoJhtqeUx+SiAqlQOjvr8/
WQMB0ekX3pU5OhLW8KRbakNxuv6zScC4lBmm3TB1FRm2sKoI1molRKuFdxKuQkDxbXUU1Q6KDxVJ
9y3RFDX67wtdA5uOvn+A1x0yxMKiKRD7t8Hf36i3rX0u/WgVCvfn6V9SryL43L2i4KBFdeBnG0sT
t4NxDDvxo+h9hlW5Kphbn0iRPfLTWrle9bcsBw==</SignatureValue>
  <KeyInfo>
    <X509Data>
      <X509Certificate>MIIGOzCCBSOgAwIBAgIKdCpY1AADAAJHzTANBgkqhkiG9w0BAQsFADBKMRIwEAYKCZImiZPyLGQBGRYCZ2UxEzARBgoJkiaJk/IsZAEZFgNuYmcxHzAdBgNVBAMTFk5CRyBDbGFzcyAyIElOVCBTdWIgQ0EwHhcNMjQwMTE1MDgzNjE1WhcNMjUxMTI0MjI0OTMzWjA5MRYwFAYDVQQKEw1KU0MgQkFTSVNCQU5LMR8wHQYDVQQDExZCQlMgLSBUaW5hdGluIEtoZWxhZHplMIIBIjANBgkqhkiG9w0BAQEFAAOCAQ8AMIIBCgKCAQEA3Z9VzKnmwZA45BvYO4O8Pp9GgdSCsVpbH0vfk5Y82vwvz9M6kfSPOda1e3tWpeHbVlsLk69osXw3Zb/o7T8eYF2zxOTx5yUPut8EiDs31Gvfo0mbK5oD6Bq77hqfQo5aO484hYp4cntUvdgeZ8AJEsUcdZaCI+pkv1inJEk4fs8Lbx2e6VXBuTyXE97yNo3O1inZRnS8MZNipcGncm0iiviTsUmjTel0OKnJ7AUheAvrdD3z1VNlC3aNqGF9oja6YuyXUvsbrKBCPWql+OLOYkCFJPxq281YubEwQasvLYIXVVVbX4nfKOENSnz7nnpCoH0dBHiTOgTVjb/W1Gt3YQIDAQABo4IDMjCCAy4wPAYJKwYBBAGCNxUHBC8wLQYlKwYBBAGCNxUI5rJgg431RIaBmQmDuKFKg76EcQSDxJEzhIOIXQIBZAIBIzAdBgNVHSUEFjAUBggrBgEFBQcDAgYIKwYBBQUHAwQwCwYDVR0PBAQDAgeAMCcGCSsGAQQBgjcVCgQaMBgwCgYIKwYBBQUHAwIwCgYIKwYBBQUHAwQwHQYDVR0OBBYEFDnpdboTkffC5BVu1wuEgelqaFwz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hfG5lBpqJ5EbgMEF1/F8M/aM+/mCv2tjYkCwSemE4LMg9o7Lywu0WMZbPa8NFVA7KZ0n8ZDApjuxP2TntKuwGkkUMHh8IYwcBLSRDNIFLKTC3SpV52n764F3hA1HrM3K1cuYdLnJ0W2rrs9YzyvsjEpwIA99Xu8SzMVMjjqCxKGsoeU97L/GBHsbrIJpYsdueeVrRrcUU1bCEt0N3G/9gCh0Il2EXh7a8nZRwexpTRBErRztdjY1ywMzjPx9DU24GdxP/9piIwvl/qA4SoaYE7oDnmQSIFdnRyUYp6LngXGMCP2c24pylpOlH/1O3Edqs8Flc44ViNRV7GB4op9TT</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qwq1c8MhoEr5J+iVnWK8ez+hKDkDUcJE282X4uwTM6A=</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fNYDTPLD1m/7DrNR0zSkvf8NXdd7msz51byMkfOsuPE=</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ld5xpVVIuGhGFo3h+wge3n/zPODyHB0S/g4gsbVhA3Q=</DigestValue>
      </Reference>
      <Reference URI="/xl/styles.xml?ContentType=application/vnd.openxmlformats-officedocument.spreadsheetml.styles+xml">
        <DigestMethod Algorithm="http://www.w3.org/2001/04/xmlenc#sha256"/>
        <DigestValue>Bt/Kzg1OI4Z8rwRj9mvjXLewwsbawpHT5ZexMKTjm5s=</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X6lqQq4UJ5i4QVSlwP9O8nUYOPvZNEcx+AdDTmE7z60=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qKgqGCIa29WIReBYuIfka/hjErj+YnQy22GoRODUdyc=</DigestValue>
      </Reference>
      <Reference URI="/xl/worksheets/sheet10.xml?ContentType=application/vnd.openxmlformats-officedocument.spreadsheetml.worksheet+xml">
        <DigestMethod Algorithm="http://www.w3.org/2001/04/xmlenc#sha256"/>
        <DigestValue>8gQusRiNGhzQi75W9mULWQOMGY08IoLCPyrPN+hI3yk=</DigestValue>
      </Reference>
      <Reference URI="/xl/worksheets/sheet11.xml?ContentType=application/vnd.openxmlformats-officedocument.spreadsheetml.worksheet+xml">
        <DigestMethod Algorithm="http://www.w3.org/2001/04/xmlenc#sha256"/>
        <DigestValue>54Q/YFa5b5VZQzyf4PGoxegesy1xDreT/NocADXUkkY=</DigestValue>
      </Reference>
      <Reference URI="/xl/worksheets/sheet12.xml?ContentType=application/vnd.openxmlformats-officedocument.spreadsheetml.worksheet+xml">
        <DigestMethod Algorithm="http://www.w3.org/2001/04/xmlenc#sha256"/>
        <DigestValue>PcULCDwVoMvHnnMSZcvDhoqGn4/hx2nqwoXTk0YNeos=</DigestValue>
      </Reference>
      <Reference URI="/xl/worksheets/sheet13.xml?ContentType=application/vnd.openxmlformats-officedocument.spreadsheetml.worksheet+xml">
        <DigestMethod Algorithm="http://www.w3.org/2001/04/xmlenc#sha256"/>
        <DigestValue>p/tcR/pQXVFg07zXZb8EfHhNid4qqNtIuST/cP+/0/A=</DigestValue>
      </Reference>
      <Reference URI="/xl/worksheets/sheet14.xml?ContentType=application/vnd.openxmlformats-officedocument.spreadsheetml.worksheet+xml">
        <DigestMethod Algorithm="http://www.w3.org/2001/04/xmlenc#sha256"/>
        <DigestValue>tr/EYN15Xz95ft03LUWeaJ6KDBXzjMVqsX3BxtGN6QM=</DigestValue>
      </Reference>
      <Reference URI="/xl/worksheets/sheet15.xml?ContentType=application/vnd.openxmlformats-officedocument.spreadsheetml.worksheet+xml">
        <DigestMethod Algorithm="http://www.w3.org/2001/04/xmlenc#sha256"/>
        <DigestValue>10wv+fXnhPDUSBxELhc8QYtPkXuODfF6pJ67Ijw7ig8=</DigestValue>
      </Reference>
      <Reference URI="/xl/worksheets/sheet16.xml?ContentType=application/vnd.openxmlformats-officedocument.spreadsheetml.worksheet+xml">
        <DigestMethod Algorithm="http://www.w3.org/2001/04/xmlenc#sha256"/>
        <DigestValue>MkPs/3WT9cAI3mSPqnFRjWSK4bvysOsqKnhHg1faTPs=</DigestValue>
      </Reference>
      <Reference URI="/xl/worksheets/sheet17.xml?ContentType=application/vnd.openxmlformats-officedocument.spreadsheetml.worksheet+xml">
        <DigestMethod Algorithm="http://www.w3.org/2001/04/xmlenc#sha256"/>
        <DigestValue>NRvACFC7NUl2+IJzS9NX2NLO4G9RCy3jvTu2QjwNty4=</DigestValue>
      </Reference>
      <Reference URI="/xl/worksheets/sheet18.xml?ContentType=application/vnd.openxmlformats-officedocument.spreadsheetml.worksheet+xml">
        <DigestMethod Algorithm="http://www.w3.org/2001/04/xmlenc#sha256"/>
        <DigestValue>KeEbhNo3D57qHdfG/OdshgR0ikWkUVMbxxSismW/biI=</DigestValue>
      </Reference>
      <Reference URI="/xl/worksheets/sheet19.xml?ContentType=application/vnd.openxmlformats-officedocument.spreadsheetml.worksheet+xml">
        <DigestMethod Algorithm="http://www.w3.org/2001/04/xmlenc#sha256"/>
        <DigestValue>nLK48nOupiR9wKpjB4cvVSNJWZFYnImC1OCgtMOupfU=</DigestValue>
      </Reference>
      <Reference URI="/xl/worksheets/sheet2.xml?ContentType=application/vnd.openxmlformats-officedocument.spreadsheetml.worksheet+xml">
        <DigestMethod Algorithm="http://www.w3.org/2001/04/xmlenc#sha256"/>
        <DigestValue>Lb09xXMFjGWynbeYWfP3nR1xtvKjHuAgjUU9PZ3fG1U=</DigestValue>
      </Reference>
      <Reference URI="/xl/worksheets/sheet20.xml?ContentType=application/vnd.openxmlformats-officedocument.spreadsheetml.worksheet+xml">
        <DigestMethod Algorithm="http://www.w3.org/2001/04/xmlenc#sha256"/>
        <DigestValue>Q3WoXUPdkDrUH1aXDDGj23j9ie6/N43ipRzuJjVmHBw=</DigestValue>
      </Reference>
      <Reference URI="/xl/worksheets/sheet21.xml?ContentType=application/vnd.openxmlformats-officedocument.spreadsheetml.worksheet+xml">
        <DigestMethod Algorithm="http://www.w3.org/2001/04/xmlenc#sha256"/>
        <DigestValue>dxrhPq4mUHByLpyl6qo0ElyAMxlK6pUl+8LdI+znaCY=</DigestValue>
      </Reference>
      <Reference URI="/xl/worksheets/sheet22.xml?ContentType=application/vnd.openxmlformats-officedocument.spreadsheetml.worksheet+xml">
        <DigestMethod Algorithm="http://www.w3.org/2001/04/xmlenc#sha256"/>
        <DigestValue>zpPEwm6h9Z4e8sjgIoAg6zYhUYJ1ZJrn/JbOQ6/NPuY=</DigestValue>
      </Reference>
      <Reference URI="/xl/worksheets/sheet23.xml?ContentType=application/vnd.openxmlformats-officedocument.spreadsheetml.worksheet+xml">
        <DigestMethod Algorithm="http://www.w3.org/2001/04/xmlenc#sha256"/>
        <DigestValue>u6j2mTNpL9wqMfJLRtFrRPx05LxBQAEIVpE6eqDXkng=</DigestValue>
      </Reference>
      <Reference URI="/xl/worksheets/sheet24.xml?ContentType=application/vnd.openxmlformats-officedocument.spreadsheetml.worksheet+xml">
        <DigestMethod Algorithm="http://www.w3.org/2001/04/xmlenc#sha256"/>
        <DigestValue>600akpzabxz+PqzaDYtI6YkbfVRrzwDGjdQrEZ0og3I=</DigestValue>
      </Reference>
      <Reference URI="/xl/worksheets/sheet25.xml?ContentType=application/vnd.openxmlformats-officedocument.spreadsheetml.worksheet+xml">
        <DigestMethod Algorithm="http://www.w3.org/2001/04/xmlenc#sha256"/>
        <DigestValue>ZW7+4pO6p3lPoyHrAtin4avLR7eD8kWg0wD3n+0flW4=</DigestValue>
      </Reference>
      <Reference URI="/xl/worksheets/sheet26.xml?ContentType=application/vnd.openxmlformats-officedocument.spreadsheetml.worksheet+xml">
        <DigestMethod Algorithm="http://www.w3.org/2001/04/xmlenc#sha256"/>
        <DigestValue>HJeYJV+MILi8a8hvqY5t6dJiCzEtfnoylLjalz+urK8=</DigestValue>
      </Reference>
      <Reference URI="/xl/worksheets/sheet27.xml?ContentType=application/vnd.openxmlformats-officedocument.spreadsheetml.worksheet+xml">
        <DigestMethod Algorithm="http://www.w3.org/2001/04/xmlenc#sha256"/>
        <DigestValue>bQSDvmMRICDviBupDo1sSpRALDqFDJmE2dunkujG584=</DigestValue>
      </Reference>
      <Reference URI="/xl/worksheets/sheet28.xml?ContentType=application/vnd.openxmlformats-officedocument.spreadsheetml.worksheet+xml">
        <DigestMethod Algorithm="http://www.w3.org/2001/04/xmlenc#sha256"/>
        <DigestValue>6LCntKptiCNcirSCKp3JeJ5himTviUVjzgyKr3ZYIig=</DigestValue>
      </Reference>
      <Reference URI="/xl/worksheets/sheet29.xml?ContentType=application/vnd.openxmlformats-officedocument.spreadsheetml.worksheet+xml">
        <DigestMethod Algorithm="http://www.w3.org/2001/04/xmlenc#sha256"/>
        <DigestValue>pSdEuzuNUWIRd5dIQN/DNk4PxR/i2Syry+qNRuajnfE=</DigestValue>
      </Reference>
      <Reference URI="/xl/worksheets/sheet3.xml?ContentType=application/vnd.openxmlformats-officedocument.spreadsheetml.worksheet+xml">
        <DigestMethod Algorithm="http://www.w3.org/2001/04/xmlenc#sha256"/>
        <DigestValue>Fq85kEYD8R7svg/QwYpzbmSv7KyonxUbPVWPA86o3Wk=</DigestValue>
      </Reference>
      <Reference URI="/xl/worksheets/sheet30.xml?ContentType=application/vnd.openxmlformats-officedocument.spreadsheetml.worksheet+xml">
        <DigestMethod Algorithm="http://www.w3.org/2001/04/xmlenc#sha256"/>
        <DigestValue>ZTVJK7Ht7KX7d/J0CjJx0K3Pm3SeKy7gW0X8/ARvvyQ=</DigestValue>
      </Reference>
      <Reference URI="/xl/worksheets/sheet31.xml?ContentType=application/vnd.openxmlformats-officedocument.spreadsheetml.worksheet+xml">
        <DigestMethod Algorithm="http://www.w3.org/2001/04/xmlenc#sha256"/>
        <DigestValue>w0VU4ThsZzgxcBFwkwuRItJDAHIInx4eELRjc8vp9Pc=</DigestValue>
      </Reference>
      <Reference URI="/xl/worksheets/sheet32.xml?ContentType=application/vnd.openxmlformats-officedocument.spreadsheetml.worksheet+xml">
        <DigestMethod Algorithm="http://www.w3.org/2001/04/xmlenc#sha256"/>
        <DigestValue>8SKlLDak6RMNON1b5WGzeMKVgYKFCV6Nfb/ypoV/37w=</DigestValue>
      </Reference>
      <Reference URI="/xl/worksheets/sheet4.xml?ContentType=application/vnd.openxmlformats-officedocument.spreadsheetml.worksheet+xml">
        <DigestMethod Algorithm="http://www.w3.org/2001/04/xmlenc#sha256"/>
        <DigestValue>bpL3IM9qOSh0xgCDg8ac8fl5v/BEAMr9/R74eUUEHOE=</DigestValue>
      </Reference>
      <Reference URI="/xl/worksheets/sheet5.xml?ContentType=application/vnd.openxmlformats-officedocument.spreadsheetml.worksheet+xml">
        <DigestMethod Algorithm="http://www.w3.org/2001/04/xmlenc#sha256"/>
        <DigestValue>E7kG2IbHW5cRUR4mRY15D01WjYH/u4ZuKMpVaU8SQzU=</DigestValue>
      </Reference>
      <Reference URI="/xl/worksheets/sheet6.xml?ContentType=application/vnd.openxmlformats-officedocument.spreadsheetml.worksheet+xml">
        <DigestMethod Algorithm="http://www.w3.org/2001/04/xmlenc#sha256"/>
        <DigestValue>peS/i0QMQPwcQrYiENjsY4/QdTlpBjeDfdlsDMzE870=</DigestValue>
      </Reference>
      <Reference URI="/xl/worksheets/sheet7.xml?ContentType=application/vnd.openxmlformats-officedocument.spreadsheetml.worksheet+xml">
        <DigestMethod Algorithm="http://www.w3.org/2001/04/xmlenc#sha256"/>
        <DigestValue>4y2oVGdNBGkc8K/ijRXqvd05DlB3V4WbBh4SyAdBf8g=</DigestValue>
      </Reference>
      <Reference URI="/xl/worksheets/sheet8.xml?ContentType=application/vnd.openxmlformats-officedocument.spreadsheetml.worksheet+xml">
        <DigestMethod Algorithm="http://www.w3.org/2001/04/xmlenc#sha256"/>
        <DigestValue>n9SHG9j1btlXS2seH+OYvSPQ0n96to4fH/UIGNP0mLg=</DigestValue>
      </Reference>
      <Reference URI="/xl/worksheets/sheet9.xml?ContentType=application/vnd.openxmlformats-officedocument.spreadsheetml.worksheet+xml">
        <DigestMethod Algorithm="http://www.w3.org/2001/04/xmlenc#sha256"/>
        <DigestValue>2VahjKpiMHUOoUXc56dNxW72ljl4xk4xvEWc6cUw8q0=</DigestValue>
      </Reference>
    </Manifest>
    <SignatureProperties>
      <SignatureProperty Id="idSignatureTime" Target="#idPackageSignature">
        <mdssi:SignatureTime xmlns:mdssi="http://schemas.openxmlformats.org/package/2006/digital-signature">
          <mdssi:Format>YYYY-MM-DDThh:mm:ssTZD</mdssi:Format>
          <mdssi:Value>2025-10-30T08:12:50Z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2025-10-30T08:12:50Z</xd:SigningTime>
          <xd:SigningCertificate>
            <xd:Cert>
              <xd:CertDigest>
                <DigestMethod Algorithm="http://www.w3.org/2001/04/xmlenc#sha256"/>
                <DigestValue>pprXaHJtWd3ys+SKuntXowqdHcpmVuFXUx0MBMRDTic=</DigestValue>
              </xd:CertDigest>
              <xd:IssuerSerial>
                <X509IssuerName>CN=NBG Class 2 INT Sub CA, DC=nbg, DC=ge</X509IssuerName>
                <X509SerialNumber>548575676004957931325389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6LqldrTnYp9JFEPZ2tsW2POx7VrG7PSbQjGMOlcdpc8=</DigestValue>
    </Reference>
    <Reference Type="http://www.w3.org/2000/09/xmldsig#Object" URI="#idOfficeObject">
      <DigestMethod Algorithm="http://www.w3.org/2001/04/xmlenc#sha256"/>
      <DigestValue>Ai5T3bloVV0t5k7XPZeRGsDRJr2GJighY8GvV5DcsjY=</DigestValue>
    </Reference>
    <Reference Type="http://uri.etsi.org/01903#SignedProperties" URI="#idSignedProperties">
      <Transforms>
        <Transform Algorithm="http://www.w3.org/TR/2001/REC-xml-c14n-20010315"/>
      </Transforms>
      <DigestMethod Algorithm="http://www.w3.org/2001/04/xmlenc#sha256"/>
      <DigestValue>5JRb8Sqi1BVtgNMb0Z0rzJKpc84xgBmpiWC0XBOLQsM=</DigestValue>
    </Reference>
  </SignedInfo>
  <SignatureValue>m59R9X7JXbQJYSOpBl1BwuSkJLiagJzughnK/8BafeyNRDykbW4Yp2Bj5VdwieLmNzg3pu2U0/6u
zCDWIjsGpzPc8cRU2En5q0auyLrlkXoWFTi+/YloTLmRtrvbDzoHyu1AszVe7YojcNJGN3U8wkHs
HqadnSzYjCGy6aHFJyZdyFzYyg99qaJU6lwYj/e8NZ/9tiiBcxw/ICHUMdPYEQHI+3/OL38WhYwE
yw94nnpdxHKOjbfd88PIwAwqYSEkP7x8CQbB/RVb8ppLDM1HpJVtpZyZAIuj3wJj9G24RXUhyDa0
5ZhhZ//pZLfRPYUFP0q6RU9z+3HtFgsh0+YhOg==</SignatureValue>
  <KeyInfo>
    <X509Data>
      <X509Certificate>MIIGPTCCBSWgAwIBAgIKdBXiqwADAAJHzDANBgkqhkiG9w0BAQsFADBKMRIwEAYKCZImiZPyLGQBGRYCZ2UxEzARBgoJkiaJk/IsZAEZFgNuYmcxHzAdBgNVBAMTFk5CRyBDbGFzcyAyIElOVCBTdWIgQ0EwHhcNMjQwMTE1MDgxMzU1WhcNMjUxMTI0MjI0OTMzWjA7MRYwFAYDVQQKEw1KU0MgQkFTSVNCQU5LMSEwHwYDVQQDExhCQlMgLSBMaWEgQXNsYW5pa2FzaHZpbGkwggEiMA0GCSqGSIb3DQEBAQUAA4IBDwAwggEKAoIBAQCkWDzfR1gSDZ0Okie/wSHr25Xj48VJqGcxmGusafPQp9kL/BTbYCP6tzenkgjrfMnu5sKJniI6LfVVdTX127G37ZBPVqPTg1rb7nKSOvNvfu+7lFBeNTcrQpQtOFPu1H+xg/We4eTMig4K5w9naRgwV+yLO1StRHGm+ZQlh9eAgMm3kMZIr2RSk/+oNF/KvEvdihsJhInzWEXDzYN9q+WYMMbiF89pAXDeXFnnWb9g3O8mb5TuNLvowNo/i6hf5Jr3ioSofWW3borxnXbaU773s4HOG0GVXdlK2ktgtOtKyMW625FKVMBkpO7A3UK4gBlzX1IOeCMwQwnuFNJwFQz1AgMBAAGjggMyMIIDLjA8BgkrBgEEAYI3FQcELzAtBiUrBgEEAYI3FQjmsmCDjfVEhoGZCYO4oUqDvoRxBIPEkTOEg4hdAgFkAgEjMB0GA1UdJQQWMBQGCCsGAQUFBwMCBggrBgEFBQcDBDALBgNVHQ8EBAMCB4AwJwYJKwYBBAGCNxUKBBowGDAKBggrBgEFBQcDAjAKBggrBgEFBQcDBDAdBgNVHQ4EFgQUplyWU/kyPoRYizEDhpTQQvVvEn0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JFuSuRw/d+LuTC+iEu3DZodQtaogvbjsk2r+RB8WJrMUKqehYh8yeJOXznO+7NqUssObfOLhHPRUhC3J1yM12/fbSpKNgza6LTTNW7tIdnoapjuS0ASj4YygnXmwANGQk5AuhWKOJg4OjqovWZb/FkwIJM0/pzmZyrSGNLTXFkOuDI1wG9CSBANYAeg7zKgqLn32Cq5WfM0IfusWUKwPA0aB7Y1EFtfzMF4toyqKhas+AxMCVH3sicA+y3nBVW0Qca/wNHgXvN52I9uuHbPAHaogGFLcjBdT43D9W+SUSSXYjlICIThNockMlGDU5MWBPVFIad9dxe4tGZC9CTBFJ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Transform>
          <Transform Algorithm="http://www.w3.org/TR/2001/REC-xml-c14n-20010315"/>
        </Transforms>
        <DigestMethod Algorithm="http://www.w3.org/2001/04/xmlenc#sha256"/>
        <DigestValue>Rc7erzWOU+kOwEkDeCrGT9kO6GBr81WMgiTaSRsXg+8=</DigestValue>
      </Reference>
      <Reference URI="/xl/calcChain.xml?ContentType=application/vnd.openxmlformats-officedocument.spreadsheetml.calcChain+xml">
        <DigestMethod Algorithm="http://www.w3.org/2001/04/xmlenc#sha256"/>
        <DigestValue>qwq1c8MhoEr5J+iVnWK8ez+hKDkDUcJE282X4uwTM6A=</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fNYDTPLD1m/7DrNR0zSkvf8NXdd7msz51byMkfOsuPE=</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ld5xpVVIuGhGFo3h+wge3n/zPODyHB0S/g4gsbVhA3Q=</DigestValue>
      </Reference>
      <Reference URI="/xl/styles.xml?ContentType=application/vnd.openxmlformats-officedocument.spreadsheetml.styles+xml">
        <DigestMethod Algorithm="http://www.w3.org/2001/04/xmlenc#sha256"/>
        <DigestValue>Bt/Kzg1OI4Z8rwRj9mvjXLewwsbawpHT5ZexMKTjm5s=</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X6lqQq4UJ5i4QVSlwP9O8nUYOPvZNEcx+AdDTmE7z60=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qKgqGCIa29WIReBYuIfka/hjErj+YnQy22GoRODUdyc=</DigestValue>
      </Reference>
      <Reference URI="/xl/worksheets/sheet10.xml?ContentType=application/vnd.openxmlformats-officedocument.spreadsheetml.worksheet+xml">
        <DigestMethod Algorithm="http://www.w3.org/2001/04/xmlenc#sha256"/>
        <DigestValue>8gQusRiNGhzQi75W9mULWQOMGY08IoLCPyrPN+hI3yk=</DigestValue>
      </Reference>
      <Reference URI="/xl/worksheets/sheet11.xml?ContentType=application/vnd.openxmlformats-officedocument.spreadsheetml.worksheet+xml">
        <DigestMethod Algorithm="http://www.w3.org/2001/04/xmlenc#sha256"/>
        <DigestValue>54Q/YFa5b5VZQzyf4PGoxegesy1xDreT/NocADXUkkY=</DigestValue>
      </Reference>
      <Reference URI="/xl/worksheets/sheet12.xml?ContentType=application/vnd.openxmlformats-officedocument.spreadsheetml.worksheet+xml">
        <DigestMethod Algorithm="http://www.w3.org/2001/04/xmlenc#sha256"/>
        <DigestValue>PcULCDwVoMvHnnMSZcvDhoqGn4/hx2nqwoXTk0YNeos=</DigestValue>
      </Reference>
      <Reference URI="/xl/worksheets/sheet13.xml?ContentType=application/vnd.openxmlformats-officedocument.spreadsheetml.worksheet+xml">
        <DigestMethod Algorithm="http://www.w3.org/2001/04/xmlenc#sha256"/>
        <DigestValue>p/tcR/pQXVFg07zXZb8EfHhNid4qqNtIuST/cP+/0/A=</DigestValue>
      </Reference>
      <Reference URI="/xl/worksheets/sheet14.xml?ContentType=application/vnd.openxmlformats-officedocument.spreadsheetml.worksheet+xml">
        <DigestMethod Algorithm="http://www.w3.org/2001/04/xmlenc#sha256"/>
        <DigestValue>tr/EYN15Xz95ft03LUWeaJ6KDBXzjMVqsX3BxtGN6QM=</DigestValue>
      </Reference>
      <Reference URI="/xl/worksheets/sheet15.xml?ContentType=application/vnd.openxmlformats-officedocument.spreadsheetml.worksheet+xml">
        <DigestMethod Algorithm="http://www.w3.org/2001/04/xmlenc#sha256"/>
        <DigestValue>10wv+fXnhPDUSBxELhc8QYtPkXuODfF6pJ67Ijw7ig8=</DigestValue>
      </Reference>
      <Reference URI="/xl/worksheets/sheet16.xml?ContentType=application/vnd.openxmlformats-officedocument.spreadsheetml.worksheet+xml">
        <DigestMethod Algorithm="http://www.w3.org/2001/04/xmlenc#sha256"/>
        <DigestValue>MkPs/3WT9cAI3mSPqnFRjWSK4bvysOsqKnhHg1faTPs=</DigestValue>
      </Reference>
      <Reference URI="/xl/worksheets/sheet17.xml?ContentType=application/vnd.openxmlformats-officedocument.spreadsheetml.worksheet+xml">
        <DigestMethod Algorithm="http://www.w3.org/2001/04/xmlenc#sha256"/>
        <DigestValue>NRvACFC7NUl2+IJzS9NX2NLO4G9RCy3jvTu2QjwNty4=</DigestValue>
      </Reference>
      <Reference URI="/xl/worksheets/sheet18.xml?ContentType=application/vnd.openxmlformats-officedocument.spreadsheetml.worksheet+xml">
        <DigestMethod Algorithm="http://www.w3.org/2001/04/xmlenc#sha256"/>
        <DigestValue>KeEbhNo3D57qHdfG/OdshgR0ikWkUVMbxxSismW/biI=</DigestValue>
      </Reference>
      <Reference URI="/xl/worksheets/sheet19.xml?ContentType=application/vnd.openxmlformats-officedocument.spreadsheetml.worksheet+xml">
        <DigestMethod Algorithm="http://www.w3.org/2001/04/xmlenc#sha256"/>
        <DigestValue>nLK48nOupiR9wKpjB4cvVSNJWZFYnImC1OCgtMOupfU=</DigestValue>
      </Reference>
      <Reference URI="/xl/worksheets/sheet2.xml?ContentType=application/vnd.openxmlformats-officedocument.spreadsheetml.worksheet+xml">
        <DigestMethod Algorithm="http://www.w3.org/2001/04/xmlenc#sha256"/>
        <DigestValue>Lb09xXMFjGWynbeYWfP3nR1xtvKjHuAgjUU9PZ3fG1U=</DigestValue>
      </Reference>
      <Reference URI="/xl/worksheets/sheet20.xml?ContentType=application/vnd.openxmlformats-officedocument.spreadsheetml.worksheet+xml">
        <DigestMethod Algorithm="http://www.w3.org/2001/04/xmlenc#sha256"/>
        <DigestValue>Q3WoXUPdkDrUH1aXDDGj23j9ie6/N43ipRzuJjVmHBw=</DigestValue>
      </Reference>
      <Reference URI="/xl/worksheets/sheet21.xml?ContentType=application/vnd.openxmlformats-officedocument.spreadsheetml.worksheet+xml">
        <DigestMethod Algorithm="http://www.w3.org/2001/04/xmlenc#sha256"/>
        <DigestValue>dxrhPq4mUHByLpyl6qo0ElyAMxlK6pUl+8LdI+znaCY=</DigestValue>
      </Reference>
      <Reference URI="/xl/worksheets/sheet22.xml?ContentType=application/vnd.openxmlformats-officedocument.spreadsheetml.worksheet+xml">
        <DigestMethod Algorithm="http://www.w3.org/2001/04/xmlenc#sha256"/>
        <DigestValue>zpPEwm6h9Z4e8sjgIoAg6zYhUYJ1ZJrn/JbOQ6/NPuY=</DigestValue>
      </Reference>
      <Reference URI="/xl/worksheets/sheet23.xml?ContentType=application/vnd.openxmlformats-officedocument.spreadsheetml.worksheet+xml">
        <DigestMethod Algorithm="http://www.w3.org/2001/04/xmlenc#sha256"/>
        <DigestValue>u6j2mTNpL9wqMfJLRtFrRPx05LxBQAEIVpE6eqDXkng=</DigestValue>
      </Reference>
      <Reference URI="/xl/worksheets/sheet24.xml?ContentType=application/vnd.openxmlformats-officedocument.spreadsheetml.worksheet+xml">
        <DigestMethod Algorithm="http://www.w3.org/2001/04/xmlenc#sha256"/>
        <DigestValue>600akpzabxz+PqzaDYtI6YkbfVRrzwDGjdQrEZ0og3I=</DigestValue>
      </Reference>
      <Reference URI="/xl/worksheets/sheet25.xml?ContentType=application/vnd.openxmlformats-officedocument.spreadsheetml.worksheet+xml">
        <DigestMethod Algorithm="http://www.w3.org/2001/04/xmlenc#sha256"/>
        <DigestValue>ZW7+4pO6p3lPoyHrAtin4avLR7eD8kWg0wD3n+0flW4=</DigestValue>
      </Reference>
      <Reference URI="/xl/worksheets/sheet26.xml?ContentType=application/vnd.openxmlformats-officedocument.spreadsheetml.worksheet+xml">
        <DigestMethod Algorithm="http://www.w3.org/2001/04/xmlenc#sha256"/>
        <DigestValue>HJeYJV+MILi8a8hvqY5t6dJiCzEtfnoylLjalz+urK8=</DigestValue>
      </Reference>
      <Reference URI="/xl/worksheets/sheet27.xml?ContentType=application/vnd.openxmlformats-officedocument.spreadsheetml.worksheet+xml">
        <DigestMethod Algorithm="http://www.w3.org/2001/04/xmlenc#sha256"/>
        <DigestValue>bQSDvmMRICDviBupDo1sSpRALDqFDJmE2dunkujG584=</DigestValue>
      </Reference>
      <Reference URI="/xl/worksheets/sheet28.xml?ContentType=application/vnd.openxmlformats-officedocument.spreadsheetml.worksheet+xml">
        <DigestMethod Algorithm="http://www.w3.org/2001/04/xmlenc#sha256"/>
        <DigestValue>6LCntKptiCNcirSCKp3JeJ5himTviUVjzgyKr3ZYIig=</DigestValue>
      </Reference>
      <Reference URI="/xl/worksheets/sheet29.xml?ContentType=application/vnd.openxmlformats-officedocument.spreadsheetml.worksheet+xml">
        <DigestMethod Algorithm="http://www.w3.org/2001/04/xmlenc#sha256"/>
        <DigestValue>pSdEuzuNUWIRd5dIQN/DNk4PxR/i2Syry+qNRuajnfE=</DigestValue>
      </Reference>
      <Reference URI="/xl/worksheets/sheet3.xml?ContentType=application/vnd.openxmlformats-officedocument.spreadsheetml.worksheet+xml">
        <DigestMethod Algorithm="http://www.w3.org/2001/04/xmlenc#sha256"/>
        <DigestValue>Fq85kEYD8R7svg/QwYpzbmSv7KyonxUbPVWPA86o3Wk=</DigestValue>
      </Reference>
      <Reference URI="/xl/worksheets/sheet30.xml?ContentType=application/vnd.openxmlformats-officedocument.spreadsheetml.worksheet+xml">
        <DigestMethod Algorithm="http://www.w3.org/2001/04/xmlenc#sha256"/>
        <DigestValue>ZTVJK7Ht7KX7d/J0CjJx0K3Pm3SeKy7gW0X8/ARvvyQ=</DigestValue>
      </Reference>
      <Reference URI="/xl/worksheets/sheet31.xml?ContentType=application/vnd.openxmlformats-officedocument.spreadsheetml.worksheet+xml">
        <DigestMethod Algorithm="http://www.w3.org/2001/04/xmlenc#sha256"/>
        <DigestValue>w0VU4ThsZzgxcBFwkwuRItJDAHIInx4eELRjc8vp9Pc=</DigestValue>
      </Reference>
      <Reference URI="/xl/worksheets/sheet32.xml?ContentType=application/vnd.openxmlformats-officedocument.spreadsheetml.worksheet+xml">
        <DigestMethod Algorithm="http://www.w3.org/2001/04/xmlenc#sha256"/>
        <DigestValue>8SKlLDak6RMNON1b5WGzeMKVgYKFCV6Nfb/ypoV/37w=</DigestValue>
      </Reference>
      <Reference URI="/xl/worksheets/sheet4.xml?ContentType=application/vnd.openxmlformats-officedocument.spreadsheetml.worksheet+xml">
        <DigestMethod Algorithm="http://www.w3.org/2001/04/xmlenc#sha256"/>
        <DigestValue>bpL3IM9qOSh0xgCDg8ac8fl5v/BEAMr9/R74eUUEHOE=</DigestValue>
      </Reference>
      <Reference URI="/xl/worksheets/sheet5.xml?ContentType=application/vnd.openxmlformats-officedocument.spreadsheetml.worksheet+xml">
        <DigestMethod Algorithm="http://www.w3.org/2001/04/xmlenc#sha256"/>
        <DigestValue>E7kG2IbHW5cRUR4mRY15D01WjYH/u4ZuKMpVaU8SQzU=</DigestValue>
      </Reference>
      <Reference URI="/xl/worksheets/sheet6.xml?ContentType=application/vnd.openxmlformats-officedocument.spreadsheetml.worksheet+xml">
        <DigestMethod Algorithm="http://www.w3.org/2001/04/xmlenc#sha256"/>
        <DigestValue>peS/i0QMQPwcQrYiENjsY4/QdTlpBjeDfdlsDMzE870=</DigestValue>
      </Reference>
      <Reference URI="/xl/worksheets/sheet7.xml?ContentType=application/vnd.openxmlformats-officedocument.spreadsheetml.worksheet+xml">
        <DigestMethod Algorithm="http://www.w3.org/2001/04/xmlenc#sha256"/>
        <DigestValue>4y2oVGdNBGkc8K/ijRXqvd05DlB3V4WbBh4SyAdBf8g=</DigestValue>
      </Reference>
      <Reference URI="/xl/worksheets/sheet8.xml?ContentType=application/vnd.openxmlformats-officedocument.spreadsheetml.worksheet+xml">
        <DigestMethod Algorithm="http://www.w3.org/2001/04/xmlenc#sha256"/>
        <DigestValue>n9SHG9j1btlXS2seH+OYvSPQ0n96to4fH/UIGNP0mLg=</DigestValue>
      </Reference>
      <Reference URI="/xl/worksheets/sheet9.xml?ContentType=application/vnd.openxmlformats-officedocument.spreadsheetml.worksheet+xml">
        <DigestMethod Algorithm="http://www.w3.org/2001/04/xmlenc#sha256"/>
        <DigestValue>2VahjKpiMHUOoUXc56dNxW72ljl4xk4xvEWc6cUw8q0=</DigestValue>
      </Reference>
    </Manifest>
    <SignatureProperties>
      <SignatureProperty Id="idSignatureTime" Target="#idPackageSignature">
        <mdssi:SignatureTime xmlns:mdssi="http://schemas.openxmlformats.org/package/2006/digital-signature">
          <mdssi:Format>YYYY-MM-DDThh:mm:ssTZD</mdssi:Format>
          <mdssi:Value>2025-10-30T08:13:21Z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2025-10-30T08:13:21Z</xd:SigningTime>
          <xd:SigningCertificate>
            <xd:Cert>
              <xd:CertDigest>
                <DigestMethod Algorithm="http://www.w3.org/2001/04/xmlenc#sha256"/>
                <DigestValue>eEoPjysMfjtiKlZklvw/RdyBX+XFZ3xqVj/kQI6jPAM=</DigestValue>
              </xd:CertDigest>
              <xd:IssuerSerial>
                <X509IssuerName>CN=NBG Class 2 INT Sub CA, DC=nbg, DC=ge</X509IssuerName>
                <X509SerialNumber>548198226786913219659724</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2025-10-30T08:11:56Z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