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3.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worksheets/sheet25.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6.xml" ContentType="application/vnd.openxmlformats-officedocument.spreadsheetml.worksheet+xml"/>
  <Override PartName="/xl/worksheets/sheet32.xml" ContentType="application/vnd.openxmlformats-officedocument.spreadsheetml.worksheet+xml"/>
  <Override PartName="/xl/worksheets/sheet11.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27.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12.xml" ContentType="application/vnd.openxmlformats-officedocument.spreadsheetml.worksheet+xml"/>
  <Override PartName="/xl/worksheets/sheet9.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2.xml" ContentType="application/vnd.openxmlformats-officedocument.spreadsheetml.externalLink+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externalLinks/externalLink1.xml" ContentType="application/vnd.openxmlformats-officedocument.spreadsheetml.externalLink+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xl/externalLinks/externalLink3.xml" ContentType="application/vnd.openxmlformats-officedocument.spreadsheetml.externalLink+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0980" tabRatio="919"/>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123" l="1"/>
  <c r="E6" i="123"/>
  <c r="E9" i="92"/>
  <c r="E8" i="92"/>
  <c r="E7" i="92"/>
  <c r="D9" i="92"/>
  <c r="D8" i="92"/>
  <c r="D7" i="92"/>
  <c r="L33" i="118" l="1"/>
  <c r="K33" i="118"/>
  <c r="J33" i="118"/>
  <c r="I33" i="118"/>
  <c r="H33" i="118"/>
  <c r="G33" i="118"/>
  <c r="F33" i="118"/>
  <c r="E33" i="118"/>
  <c r="D33" i="118"/>
  <c r="C33" i="118"/>
  <c r="G38" i="110" l="1"/>
  <c r="F38" i="110"/>
  <c r="G17" i="110"/>
  <c r="F17" i="110"/>
  <c r="H67" i="108"/>
  <c r="H66" i="108"/>
  <c r="H65" i="108"/>
  <c r="H64" i="108"/>
  <c r="H62" i="108"/>
  <c r="H61" i="108"/>
  <c r="H60" i="108"/>
  <c r="H59" i="108"/>
  <c r="H58" i="108"/>
  <c r="H57" i="108"/>
  <c r="H56" i="108"/>
  <c r="H55" i="108"/>
  <c r="G63" i="108"/>
  <c r="F63" i="108"/>
  <c r="H63" i="108" s="1"/>
  <c r="C38" i="110" l="1"/>
  <c r="F6" i="123" l="1"/>
  <c r="D6" i="123"/>
  <c r="B1" i="92"/>
  <c r="B2" i="92"/>
  <c r="Q33" i="92"/>
  <c r="I33" i="92"/>
  <c r="Q32" i="92"/>
  <c r="I32" i="92"/>
  <c r="Q31" i="92"/>
  <c r="Q30" i="92" s="1"/>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I11" i="92"/>
  <c r="I10" i="92"/>
  <c r="P9" i="92"/>
  <c r="O9" i="92"/>
  <c r="N9" i="92"/>
  <c r="M9" i="92"/>
  <c r="L9" i="92"/>
  <c r="K9" i="92"/>
  <c r="J9" i="92"/>
  <c r="G9" i="92"/>
  <c r="F9" i="92"/>
  <c r="C9" i="92"/>
  <c r="P8" i="92"/>
  <c r="O8" i="92"/>
  <c r="N8" i="92"/>
  <c r="M8" i="92"/>
  <c r="L8" i="92"/>
  <c r="K8" i="92"/>
  <c r="J8" i="92"/>
  <c r="G8" i="92"/>
  <c r="F8" i="92"/>
  <c r="C8" i="92"/>
  <c r="P7" i="92"/>
  <c r="O7" i="92"/>
  <c r="O6" i="92" s="1"/>
  <c r="O34" i="92" s="1"/>
  <c r="N7" i="92"/>
  <c r="M7" i="92"/>
  <c r="L7" i="92"/>
  <c r="K7" i="92"/>
  <c r="K6" i="92" s="1"/>
  <c r="K34" i="92" s="1"/>
  <c r="J7" i="92"/>
  <c r="G7" i="92"/>
  <c r="F7" i="92"/>
  <c r="I7" i="92" s="1"/>
  <c r="C7" i="92"/>
  <c r="C13" i="95"/>
  <c r="D6" i="92"/>
  <c r="D34" i="92" s="1"/>
  <c r="B2" i="123"/>
  <c r="B1" i="123"/>
  <c r="L6" i="92" l="1"/>
  <c r="L34" i="92" s="1"/>
  <c r="M6" i="92"/>
  <c r="M34" i="92" s="1"/>
  <c r="N6" i="92"/>
  <c r="N34" i="92" s="1"/>
  <c r="Q10" i="92"/>
  <c r="Q22" i="92"/>
  <c r="P6" i="92"/>
  <c r="P34" i="92" s="1"/>
  <c r="C6" i="92"/>
  <c r="C34" i="92" s="1"/>
  <c r="I8" i="92"/>
  <c r="Q8" i="92"/>
  <c r="F6" i="92"/>
  <c r="F34" i="92" s="1"/>
  <c r="Q9" i="92"/>
  <c r="Q14" i="92"/>
  <c r="Q18" i="92"/>
  <c r="G6" i="92"/>
  <c r="G34" i="92" s="1"/>
  <c r="C11" i="95" s="1"/>
  <c r="I9" i="92"/>
  <c r="Q26" i="92"/>
  <c r="J6" i="92"/>
  <c r="J34" i="92" s="1"/>
  <c r="I6" i="92"/>
  <c r="Q7" i="92"/>
  <c r="Q6" i="92" s="1"/>
  <c r="Q34" i="92" s="1"/>
  <c r="I34" i="92" l="1"/>
  <c r="C12" i="95" s="1"/>
  <c r="C14" i="95" s="1"/>
  <c r="C10" i="95"/>
  <c r="D38" i="110"/>
  <c r="E38" i="110" l="1"/>
  <c r="A2" i="121" l="1"/>
  <c r="A1" i="121"/>
  <c r="E12" i="122"/>
  <c r="D12" i="122"/>
  <c r="C12" i="122"/>
  <c r="B12" i="122"/>
  <c r="E11" i="122"/>
  <c r="D11" i="122"/>
  <c r="C11" i="122"/>
  <c r="B11" i="122"/>
  <c r="E10" i="122"/>
  <c r="D10" i="122"/>
  <c r="C10" i="122"/>
  <c r="B10" i="122"/>
  <c r="F10" i="122" s="1"/>
  <c r="F9" i="122"/>
  <c r="E9" i="122"/>
  <c r="D9" i="122"/>
  <c r="C9" i="122"/>
  <c r="B9" i="122"/>
  <c r="B11" i="121"/>
  <c r="F12" i="122" l="1"/>
  <c r="F11" i="122"/>
  <c r="C22" i="11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s="1"/>
  <c r="C7" i="114"/>
  <c r="D7" i="114"/>
  <c r="C10" i="114"/>
  <c r="D10"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21" i="112" l="1"/>
  <c r="D15" i="114"/>
  <c r="C15" i="114"/>
  <c r="H34" i="113"/>
  <c r="H22" i="111"/>
  <c r="C62" i="69"/>
  <c r="C58" i="69"/>
  <c r="C67" i="69" s="1"/>
  <c r="C46" i="69"/>
  <c r="C40" i="69"/>
  <c r="C52" i="69" s="1"/>
  <c r="C29" i="69"/>
  <c r="C26" i="69"/>
  <c r="C23" i="69"/>
  <c r="C18" i="69"/>
  <c r="C14" i="69"/>
  <c r="C6" i="69"/>
  <c r="C35" i="69" s="1"/>
  <c r="E8" i="88"/>
  <c r="E16" i="88"/>
  <c r="E20" i="88"/>
  <c r="E25" i="88"/>
  <c r="E28" i="88"/>
  <c r="E31" i="88"/>
  <c r="D8" i="88"/>
  <c r="D16" i="88"/>
  <c r="D20" i="88"/>
  <c r="D25" i="88"/>
  <c r="D28" i="88"/>
  <c r="D31" i="88"/>
  <c r="C31" i="88"/>
  <c r="C28" i="88"/>
  <c r="C25" i="88"/>
  <c r="C20" i="88"/>
  <c r="C16" i="88"/>
  <c r="C8" i="88"/>
  <c r="C37" i="88" s="1"/>
  <c r="E37" i="88" l="1"/>
  <c r="D37" i="88"/>
  <c r="C68" i="69"/>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G14" i="110"/>
  <c r="F14" i="110"/>
  <c r="H14" i="110" s="1"/>
  <c r="H13" i="110"/>
  <c r="E13" i="110"/>
  <c r="H12" i="110"/>
  <c r="E12" i="110"/>
  <c r="G11" i="110"/>
  <c r="F11" i="110"/>
  <c r="D11" i="110"/>
  <c r="C11" i="110"/>
  <c r="H10" i="110"/>
  <c r="E10" i="110"/>
  <c r="H9" i="110"/>
  <c r="E9" i="110"/>
  <c r="G8" i="110"/>
  <c r="F8" i="110"/>
  <c r="D8" i="110"/>
  <c r="C8" i="110"/>
  <c r="H7" i="110"/>
  <c r="E7" i="110"/>
  <c r="H6" i="110"/>
  <c r="E6" i="110"/>
  <c r="H44" i="109"/>
  <c r="E44" i="109"/>
  <c r="H42" i="109"/>
  <c r="E42" i="109"/>
  <c r="H41" i="109"/>
  <c r="E41" i="109"/>
  <c r="H40" i="109"/>
  <c r="E40" i="109"/>
  <c r="H39" i="109"/>
  <c r="E39" i="109"/>
  <c r="H38" i="109"/>
  <c r="E38" i="109"/>
  <c r="G37" i="109"/>
  <c r="F37" i="109"/>
  <c r="D37" i="109"/>
  <c r="C37" i="109"/>
  <c r="H36" i="109"/>
  <c r="E36" i="109"/>
  <c r="H35" i="109"/>
  <c r="E35" i="109"/>
  <c r="G34" i="109"/>
  <c r="F34" i="109"/>
  <c r="D34" i="109"/>
  <c r="C34" i="109"/>
  <c r="H33" i="109"/>
  <c r="E33" i="109"/>
  <c r="H32" i="109"/>
  <c r="E32" i="109"/>
  <c r="H31" i="109"/>
  <c r="E31" i="109"/>
  <c r="H30" i="109"/>
  <c r="E30" i="109"/>
  <c r="G29" i="109"/>
  <c r="F29" i="109"/>
  <c r="H29" i="109" s="1"/>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D13" i="109"/>
  <c r="C13" i="109"/>
  <c r="H12" i="109"/>
  <c r="E12" i="109"/>
  <c r="H11" i="109"/>
  <c r="E11" i="109"/>
  <c r="H10" i="109"/>
  <c r="E10" i="109"/>
  <c r="H9" i="109"/>
  <c r="E9" i="109"/>
  <c r="H8" i="109"/>
  <c r="E8" i="109"/>
  <c r="H7" i="109"/>
  <c r="E7" i="109"/>
  <c r="G6" i="109"/>
  <c r="F6" i="109"/>
  <c r="D6" i="109"/>
  <c r="C6" i="109"/>
  <c r="G68" i="108"/>
  <c r="F68" i="108"/>
  <c r="E67" i="108"/>
  <c r="E66" i="108"/>
  <c r="E65" i="108"/>
  <c r="E64" i="108"/>
  <c r="D63" i="108"/>
  <c r="D68" i="108" s="1"/>
  <c r="C63" i="108"/>
  <c r="E62" i="108"/>
  <c r="E61" i="108"/>
  <c r="E60" i="108"/>
  <c r="D59" i="108"/>
  <c r="C59" i="108"/>
  <c r="E58" i="108"/>
  <c r="E57" i="108"/>
  <c r="E56" i="108"/>
  <c r="E55" i="108"/>
  <c r="H52" i="108"/>
  <c r="E52" i="108"/>
  <c r="H51" i="108"/>
  <c r="E51" i="108"/>
  <c r="H50" i="108"/>
  <c r="E50" i="108"/>
  <c r="H49" i="108"/>
  <c r="E49" i="108"/>
  <c r="H48" i="108"/>
  <c r="E48" i="108"/>
  <c r="G47" i="108"/>
  <c r="F47" i="108"/>
  <c r="H47" i="108" s="1"/>
  <c r="D47" i="108"/>
  <c r="C47" i="108"/>
  <c r="H46" i="108"/>
  <c r="E46" i="108"/>
  <c r="H45" i="108"/>
  <c r="E45" i="108"/>
  <c r="H44" i="108"/>
  <c r="E44" i="108"/>
  <c r="H43" i="108"/>
  <c r="E43" i="108"/>
  <c r="H42" i="108"/>
  <c r="E42" i="108"/>
  <c r="G41" i="108"/>
  <c r="F41" i="108"/>
  <c r="D41" i="108"/>
  <c r="C41" i="108"/>
  <c r="H40" i="108"/>
  <c r="E40" i="108"/>
  <c r="H39" i="108"/>
  <c r="E39" i="108"/>
  <c r="H38" i="108"/>
  <c r="E38" i="108"/>
  <c r="H35" i="108"/>
  <c r="E35" i="108"/>
  <c r="H34" i="108"/>
  <c r="E34" i="108"/>
  <c r="H33" i="108"/>
  <c r="E33" i="108"/>
  <c r="H32" i="108"/>
  <c r="E32" i="108"/>
  <c r="H31" i="108"/>
  <c r="E31" i="108"/>
  <c r="G30" i="108"/>
  <c r="F30" i="108"/>
  <c r="D30" i="108"/>
  <c r="C30" i="108"/>
  <c r="H29" i="108"/>
  <c r="E29" i="108"/>
  <c r="H28" i="108"/>
  <c r="E28" i="108"/>
  <c r="G27" i="108"/>
  <c r="F27" i="108"/>
  <c r="D27" i="108"/>
  <c r="C27" i="108"/>
  <c r="E27" i="108" s="1"/>
  <c r="H26" i="108"/>
  <c r="E26" i="108"/>
  <c r="H25" i="108"/>
  <c r="E25" i="108"/>
  <c r="G24" i="108"/>
  <c r="F24" i="108"/>
  <c r="D24" i="108"/>
  <c r="C24" i="108"/>
  <c r="E24" i="108" s="1"/>
  <c r="E23" i="108"/>
  <c r="E22" i="108"/>
  <c r="E21" i="108"/>
  <c r="E20" i="108"/>
  <c r="G19" i="108"/>
  <c r="F19" i="108"/>
  <c r="D19" i="108"/>
  <c r="C19" i="108"/>
  <c r="H18" i="108"/>
  <c r="E18" i="108"/>
  <c r="H17" i="108"/>
  <c r="E17" i="108"/>
  <c r="H16" i="108"/>
  <c r="E16" i="108"/>
  <c r="G15" i="108"/>
  <c r="F15" i="108"/>
  <c r="D15" i="108"/>
  <c r="C15" i="108"/>
  <c r="H14" i="108"/>
  <c r="E14" i="108"/>
  <c r="H13" i="108"/>
  <c r="E13" i="108"/>
  <c r="H12" i="108"/>
  <c r="E12" i="108"/>
  <c r="H11" i="108"/>
  <c r="E11" i="108"/>
  <c r="H10" i="108"/>
  <c r="E10" i="108"/>
  <c r="H9" i="108"/>
  <c r="E9" i="108"/>
  <c r="H8" i="108"/>
  <c r="E8" i="108"/>
  <c r="G7" i="108"/>
  <c r="F7" i="108"/>
  <c r="D7" i="108"/>
  <c r="C7" i="108"/>
  <c r="E30" i="110" l="1"/>
  <c r="E19" i="108"/>
  <c r="H68" i="108"/>
  <c r="H13" i="109"/>
  <c r="E34" i="109"/>
  <c r="H34" i="109"/>
  <c r="H27" i="108"/>
  <c r="H19" i="108"/>
  <c r="H30" i="108"/>
  <c r="H41" i="108"/>
  <c r="E15" i="108"/>
  <c r="H7" i="108"/>
  <c r="G36" i="108"/>
  <c r="E11" i="110"/>
  <c r="H37" i="109"/>
  <c r="E13" i="109"/>
  <c r="E6" i="109"/>
  <c r="E63" i="108"/>
  <c r="C68" i="108"/>
  <c r="E68" i="108" s="1"/>
  <c r="C36" i="108"/>
  <c r="E47" i="108"/>
  <c r="H8" i="110"/>
  <c r="E14" i="110"/>
  <c r="F36" i="108"/>
  <c r="H15" i="108"/>
  <c r="E30" i="108"/>
  <c r="C43" i="109"/>
  <c r="C45" i="109" s="1"/>
  <c r="D36" i="108"/>
  <c r="F43" i="109"/>
  <c r="F45" i="109" s="1"/>
  <c r="C53" i="108"/>
  <c r="G43" i="109"/>
  <c r="G45" i="109" s="1"/>
  <c r="H11" i="110"/>
  <c r="D53" i="108"/>
  <c r="D69" i="108" s="1"/>
  <c r="H30" i="110"/>
  <c r="E59" i="108"/>
  <c r="E7" i="108"/>
  <c r="G53" i="108"/>
  <c r="G69" i="108" s="1"/>
  <c r="E29" i="109"/>
  <c r="H24" i="108"/>
  <c r="E37" i="109"/>
  <c r="E8" i="110"/>
  <c r="E17" i="110"/>
  <c r="H6" i="109"/>
  <c r="D43" i="109"/>
  <c r="D45" i="109" s="1"/>
  <c r="E41" i="108"/>
  <c r="F53" i="108"/>
  <c r="F69" i="108" s="1"/>
  <c r="H69" i="108" l="1"/>
  <c r="H36" i="108"/>
  <c r="C69" i="108"/>
  <c r="E69" i="108" s="1"/>
  <c r="E36" i="108"/>
  <c r="E45" i="109"/>
  <c r="H45" i="109"/>
  <c r="H43" i="109"/>
  <c r="E53" i="108"/>
  <c r="H53" i="108"/>
  <c r="E43" i="109"/>
  <c r="B1" i="97" l="1"/>
  <c r="G33" i="97"/>
  <c r="F33" i="97"/>
  <c r="E33" i="97"/>
  <c r="D33" i="97"/>
  <c r="C33" i="97"/>
  <c r="G24" i="97"/>
  <c r="G37" i="97" s="1"/>
  <c r="F24" i="97"/>
  <c r="E24" i="97"/>
  <c r="D24" i="97"/>
  <c r="C24" i="97"/>
  <c r="G14" i="97"/>
  <c r="F14" i="97"/>
  <c r="E14" i="97"/>
  <c r="D14" i="97"/>
  <c r="C14" i="97"/>
  <c r="G11" i="97"/>
  <c r="F11" i="97"/>
  <c r="E11" i="97"/>
  <c r="D11" i="97"/>
  <c r="C11" i="97"/>
  <c r="G8" i="97"/>
  <c r="F8" i="97"/>
  <c r="E8" i="97"/>
  <c r="D8" i="97"/>
  <c r="C8" i="97"/>
  <c r="G21" i="97" l="1"/>
  <c r="G39" i="97" s="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C26" i="95" l="1"/>
  <c r="C22" i="95"/>
  <c r="C8" i="95"/>
  <c r="C32" i="95" l="1"/>
  <c r="D6" i="86"/>
  <c r="D13" i="86"/>
  <c r="B19" i="121" l="1"/>
  <c r="C34" i="95"/>
  <c r="C6" i="86"/>
  <c r="C13" i="86" s="1"/>
  <c r="B18" i="121" l="1"/>
  <c r="D19" i="94"/>
  <c r="D12" i="94"/>
  <c r="D15" i="94"/>
  <c r="D16" i="94"/>
  <c r="D20" i="94"/>
  <c r="D7" i="94"/>
  <c r="D9" i="94"/>
  <c r="D13" i="94"/>
  <c r="D17" i="94"/>
  <c r="D21" i="94"/>
  <c r="D11" i="94"/>
  <c r="D8" i="94"/>
  <c r="S21" i="90"/>
  <c r="S20" i="90"/>
  <c r="S19" i="90"/>
  <c r="S18" i="90"/>
  <c r="S17" i="90"/>
  <c r="S16" i="90"/>
  <c r="S15" i="90"/>
  <c r="S14" i="90"/>
  <c r="S13" i="90"/>
  <c r="S12" i="90"/>
  <c r="S11" i="90"/>
  <c r="S10" i="90"/>
  <c r="S9" i="90"/>
  <c r="S8" i="90"/>
  <c r="T21" i="64" l="1"/>
  <c r="U21" i="64"/>
  <c r="S21" i="64"/>
  <c r="C21" i="64"/>
  <c r="G22" i="91"/>
  <c r="F22" i="91"/>
  <c r="E22" i="91"/>
  <c r="D22" i="91"/>
  <c r="C22" i="91"/>
  <c r="H21" i="91"/>
  <c r="H19" i="91"/>
  <c r="H18" i="91"/>
  <c r="H17" i="91"/>
  <c r="H16" i="91"/>
  <c r="H15" i="91"/>
  <c r="H14" i="91"/>
  <c r="H13" i="91"/>
  <c r="H10" i="91"/>
  <c r="H8" i="91"/>
  <c r="H22" i="91" l="1"/>
  <c r="K22" i="90"/>
  <c r="L22" i="90"/>
  <c r="M22" i="90"/>
  <c r="N22" i="90"/>
  <c r="O22" i="90"/>
  <c r="P22" i="90"/>
  <c r="Q22" i="90"/>
  <c r="R22" i="90"/>
  <c r="S22" i="90"/>
  <c r="C5" i="73" l="1"/>
  <c r="C22" i="90" l="1"/>
  <c r="C12" i="89"/>
  <c r="C6" i="89"/>
  <c r="D22" i="90" l="1"/>
  <c r="E22" i="90"/>
  <c r="F22" i="90"/>
  <c r="G22" i="90"/>
  <c r="H22" i="90"/>
  <c r="I22" i="90"/>
  <c r="J22" i="90"/>
  <c r="C29" i="89"/>
  <c r="B8" i="121" s="1"/>
  <c r="C32" i="89"/>
  <c r="C31" i="89" s="1"/>
  <c r="C36" i="89"/>
  <c r="C44" i="89"/>
  <c r="C48" i="89"/>
  <c r="C42" i="89" l="1"/>
  <c r="B9" i="121" s="1"/>
  <c r="C8" i="73"/>
  <c r="C13" i="73" s="1"/>
  <c r="C53" i="89"/>
  <c r="B10" i="121" s="1"/>
  <c r="B7" i="121" s="1"/>
  <c r="B6" i="121" l="1"/>
  <c r="B16" i="121"/>
  <c r="B14" i="121" s="1"/>
  <c r="D21" i="64"/>
  <c r="E21" i="64"/>
  <c r="F21" i="64"/>
  <c r="G21" i="64"/>
  <c r="H21" i="64"/>
  <c r="I21" i="64"/>
  <c r="J21" i="64"/>
  <c r="K21" i="64"/>
  <c r="L21" i="64"/>
  <c r="M21" i="64"/>
  <c r="N21" i="64"/>
  <c r="O21" i="64"/>
  <c r="P21" i="64"/>
  <c r="Q21" i="64"/>
  <c r="R21" i="64"/>
  <c r="B23" i="121" l="1"/>
  <c r="B21" i="121"/>
  <c r="B22" i="121"/>
  <c r="V8" i="64"/>
  <c r="V9" i="64"/>
  <c r="V10" i="64"/>
  <c r="V11" i="64"/>
  <c r="V12" i="64"/>
  <c r="V13" i="64"/>
  <c r="V14" i="64"/>
  <c r="V15" i="64"/>
  <c r="V16" i="64"/>
  <c r="V17" i="64"/>
  <c r="V18" i="64"/>
  <c r="V19" i="64"/>
  <c r="V20" i="64"/>
  <c r="V7" i="64"/>
  <c r="V21" i="64" l="1"/>
</calcChain>
</file>

<file path=xl/sharedStrings.xml><?xml version="1.0" encoding="utf-8"?>
<sst xmlns="http://schemas.openxmlformats.org/spreadsheetml/2006/main" count="1258" uniqueCount="786">
  <si>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</si>
  <si>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</si>
  <si>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</si>
  <si>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</si>
  <si>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</si>
  <si>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</si>
  <si>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</si>
  <si>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</si>
  <si>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</si>
  <si>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</si>
  <si>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</si>
  <si>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</si>
  <si>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</si>
  <si>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</si>
  <si>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</si>
  <si>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</si>
  <si>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</si>
  <si>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</si>
  <si>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</si>
  <si>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</si>
  <si>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</si>
  <si>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</si>
  <si>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</si>
  <si>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</si>
  <si>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</si>
  <si>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</si>
  <si>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</si>
  <si>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</si>
  <si>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</si>
  <si>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</si>
  <si>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</si>
  <si>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</si>
  <si>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</si>
  <si>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</si>
  <si>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</si>
  <si>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</si>
  <si>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</si>
  <si>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</si>
  <si>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</si>
  <si>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</si>
  <si>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</si>
  <si>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</si>
  <si>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</si>
  <si>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</si>
  <si>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</si>
  <si>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</si>
  <si>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</si>
  <si>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</si>
  <si>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</si>
  <si>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</si>
  <si>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</si>
  <si>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</si>
  <si>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</si>
  <si>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</si>
  <si>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</si>
  <si>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</si>
  <si>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</si>
  <si>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</si>
  <si>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</si>
  <si>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</si>
  <si>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</si>
  <si>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</si>
  <si>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</si>
  <si>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</si>
  <si>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</si>
  <si>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</si>
  <si>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</si>
  <si>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</si>
  <si>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</si>
  <si>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</si>
  <si>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</si>
  <si>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</si>
  <si>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</si>
  <si>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</si>
  <si>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</si>
  <si>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</si>
  <si>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</si>
  <si>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</si>
  <si>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</si>
  <si>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</si>
  <si>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</si>
  <si>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</si>
  <si>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</si>
  <si>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</si>
  <si>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</si>
  <si>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</si>
  <si>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</si>
  <si>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</si>
  <si>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</si>
  <si>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</si>
  <si>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</si>
  <si>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</si>
  <si>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</si>
  <si>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</si>
  <si>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</si>
  <si>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</si>
  <si>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</si>
  <si>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</si>
  <si>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</si>
  <si>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</si>
  <si>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</si>
  <si>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</si>
  <si>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</si>
  <si>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</si>
  <si>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</si>
  <si>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</si>
  <si>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</si>
  <si>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</si>
  <si>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</si>
  <si>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</si>
  <si>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</si>
  <si>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</si>
  <si>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</si>
  <si>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</si>
  <si>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</si>
  <si>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</si>
  <si>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</si>
  <si>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</si>
  <si>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</si>
  <si>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</si>
  <si>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</si>
  <si>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</si>
  <si>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</si>
  <si>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</si>
  <si>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</si>
  <si>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</si>
  <si>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</si>
  <si>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</si>
  <si>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</si>
  <si>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</si>
  <si>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</si>
  <si>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</si>
  <si>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</si>
  <si>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</si>
  <si>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</si>
  <si>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</si>
  <si>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</si>
  <si>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</si>
  <si>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</si>
  <si>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</si>
  <si>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</si>
  <si>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</si>
  <si>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</si>
  <si>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</si>
  <si>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</si>
  <si>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</si>
  <si>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</si>
  <si>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</si>
  <si>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</si>
  <si>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</si>
  <si>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</si>
  <si>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</si>
  <si>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</si>
  <si>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</si>
  <si>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</si>
  <si>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</si>
  <si>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</si>
  <si>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</si>
  <si>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</si>
  <si>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</si>
  <si>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</si>
  <si>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</si>
  <si>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</si>
  <si>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</si>
  <si>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</si>
  <si>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</si>
  <si>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</si>
  <si>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</si>
  <si>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</si>
  <si>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</si>
  <si>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</si>
  <si>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</si>
  <si>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</si>
  <si>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</si>
  <si>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</si>
  <si>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</si>
  <si>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</si>
  <si>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</si>
  <si>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</si>
  <si>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</si>
  <si>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</si>
  <si>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</si>
  <si>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</si>
  <si>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</si>
  <si>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</si>
  <si>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</si>
  <si>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</si>
  <si>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</si>
  <si>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</si>
  <si>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</si>
  <si>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</si>
  <si>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</si>
  <si>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</si>
  <si>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</si>
  <si>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</si>
  <si>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</si>
  <si>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</si>
  <si>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</si>
  <si>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</si>
  <si>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</si>
  <si>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</si>
  <si>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</si>
  <si>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</si>
  <si>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</si>
  <si>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</si>
  <si>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</si>
  <si>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</si>
  <si>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</si>
  <si>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</si>
  <si>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</si>
  <si>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</si>
  <si>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</si>
  <si>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</si>
  <si>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</si>
  <si>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</si>
  <si>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</si>
  <si>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</si>
  <si>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</si>
  <si>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</si>
  <si>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</si>
  <si>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</si>
  <si>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</si>
  <si>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</si>
  <si>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</si>
  <si>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</si>
  <si>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</si>
  <si>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</si>
  <si>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</si>
  <si>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</si>
  <si>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</si>
  <si>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</si>
  <si>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</si>
  <si>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</si>
  <si>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</si>
  <si>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</si>
  <si>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</si>
  <si>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</si>
  <si>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</si>
  <si>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</si>
  <si>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</si>
  <si>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</si>
  <si>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</si>
  <si>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</si>
  <si>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</si>
  <si>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</si>
  <si>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</si>
  <si>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</si>
  <si>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</si>
  <si>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</si>
  <si>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</si>
  <si>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</si>
  <si>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</si>
  <si>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</si>
  <si>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</si>
  <si>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</si>
  <si>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</si>
  <si>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</si>
  <si>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</si>
  <si>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</si>
  <si>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</si>
  <si>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</si>
  <si>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</si>
  <si>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</si>
  <si>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</si>
  <si>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</si>
  <si>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</si>
  <si>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</si>
  <si>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</si>
  <si>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</si>
  <si>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</si>
  <si>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</si>
  <si>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</si>
  <si>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</si>
  <si>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</si>
  <si>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</si>
  <si>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</si>
  <si>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</si>
  <si>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</si>
  <si>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</si>
  <si>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</si>
  <si>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</si>
  <si>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</si>
  <si>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</si>
  <si>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</si>
  <si>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</si>
  <si>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</si>
  <si>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</si>
  <si>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</si>
  <si>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</si>
  <si>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</si>
  <si>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</si>
  <si>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</si>
  <si>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</si>
  <si>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</si>
  <si>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</si>
  <si>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</si>
  <si>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</si>
  <si>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</si>
  <si>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</si>
  <si>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</si>
  <si>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</si>
  <si>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</si>
  <si>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</si>
  <si>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</si>
  <si>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</si>
  <si>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</si>
  <si>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</si>
  <si>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</si>
  <si>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</si>
  <si>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</si>
  <si>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</si>
  <si>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</si>
  <si>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</si>
  <si>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</si>
  <si>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</si>
  <si>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</si>
  <si>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</si>
  <si>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</si>
  <si>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</si>
  <si>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</si>
  <si>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</si>
  <si>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</si>
  <si>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</si>
  <si>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</si>
  <si>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</si>
  <si>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</si>
  <si>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</si>
  <si>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</si>
  <si>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</si>
  <si>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</si>
  <si>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</si>
  <si>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</si>
  <si>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</si>
  <si>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</si>
  <si>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</si>
  <si>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</si>
  <si>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</si>
  <si>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</si>
  <si>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</si>
  <si>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</si>
  <si>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</si>
  <si>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</si>
  <si>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</si>
  <si>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</si>
  <si>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</si>
  <si>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</si>
  <si>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</si>
  <si>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</si>
  <si>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</si>
  <si>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</si>
  <si>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</si>
  <si>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</si>
  <si>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</si>
  <si>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</si>
  <si>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</si>
  <si>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</si>
  <si>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</si>
  <si>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</si>
  <si>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</si>
  <si>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</si>
  <si>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</si>
  <si>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</si>
  <si>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</si>
  <si>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</si>
  <si>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</si>
  <si>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</si>
  <si>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</si>
  <si>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</si>
  <si>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</si>
  <si>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</si>
  <si>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</si>
  <si>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</si>
  <si>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</si>
  <si>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</si>
  <si>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</si>
  <si>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</si>
  <si>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</si>
  <si>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</si>
  <si>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</si>
  <si>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</si>
  <si>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</si>
  <si>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</si>
  <si>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</si>
  <si>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</si>
  <si>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</si>
  <si>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</si>
  <si>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</si>
  <si>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</si>
  <si>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</si>
  <si>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</si>
  <si>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</si>
  <si>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</si>
  <si>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</si>
  <si>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</si>
  <si>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</si>
  <si>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</si>
  <si>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</si>
  <si>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</si>
  <si>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</si>
  <si>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</si>
  <si>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</si>
  <si>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</si>
  <si>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</si>
  <si>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</si>
  <si>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</si>
  <si>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</si>
  <si>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</si>
  <si>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</si>
  <si>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</si>
  <si>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</si>
  <si>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</si>
  <si>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</si>
  <si>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</si>
  <si>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</si>
  <si>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</si>
  <si>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</si>
  <si>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</si>
  <si>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</si>
  <si>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</si>
  <si>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</si>
  <si>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</si>
  <si>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</si>
  <si>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</si>
  <si>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</si>
  <si>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</si>
  <si>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</si>
  <si>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</si>
  <si>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</si>
  <si>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</si>
  <si>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</si>
  <si>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</si>
  <si>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</si>
  <si>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</si>
  <si>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</si>
  <si>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</si>
  <si>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</si>
  <si>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</si>
  <si>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</si>
  <si>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</si>
  <si>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</si>
  <si>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</si>
  <si>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</si>
  <si>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</si>
  <si>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</si>
  <si>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</si>
  <si>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</si>
  <si>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</si>
  <si>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</si>
  <si>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</si>
  <si>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</si>
  <si>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</si>
  <si>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</si>
  <si>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</si>
  <si>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</si>
  <si>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</si>
  <si>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</si>
  <si>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</si>
  <si>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</si>
  <si>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</si>
  <si>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</si>
  <si>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</si>
  <si>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</si>
  <si>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</si>
  <si>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</si>
  <si>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</si>
  <si>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</si>
  <si>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</si>
  <si>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</si>
  <si>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</si>
  <si>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</si>
  <si>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</si>
  <si>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</si>
  <si>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</si>
  <si>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</si>
  <si>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</si>
  <si>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</si>
  <si>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</si>
  <si>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</si>
  <si>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</si>
  <si>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</si>
  <si>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</si>
  <si>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</si>
  <si>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</si>
  <si>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</si>
  <si>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</si>
  <si>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</si>
  <si>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</si>
  <si>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</si>
  <si>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</si>
  <si>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</si>
  <si>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</si>
  <si>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</si>
  <si>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</si>
  <si>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</si>
  <si>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</si>
  <si>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</si>
  <si>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</si>
  <si>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</si>
  <si>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</si>
  <si>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</si>
  <si>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</si>
  <si>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</si>
  <si>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</si>
  <si>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</si>
  <si>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</si>
  <si>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</si>
  <si>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</si>
  <si>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</si>
  <si>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</si>
  <si>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</si>
  <si>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</si>
  <si>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</si>
  <si>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</si>
  <si>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</si>
  <si>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</si>
  <si>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</si>
  <si>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</si>
  <si>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</si>
  <si>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</si>
  <si>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</si>
  <si>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</si>
  <si>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</si>
  <si>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</si>
  <si>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</si>
  <si>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</si>
  <si>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</si>
  <si>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</si>
  <si>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</si>
  <si>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</si>
  <si>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</si>
  <si>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</si>
  <si>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</si>
  <si>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</si>
  <si>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</si>
  <si>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</si>
  <si>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</si>
  <si>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</si>
  <si>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</si>
  <si>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</si>
  <si>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</si>
  <si>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</si>
  <si>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</si>
  <si>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</si>
  <si>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</si>
  <si>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</si>
  <si>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</si>
  <si>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</si>
  <si>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</si>
  <si>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</si>
  <si>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</si>
  <si>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</si>
  <si>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</si>
  <si>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</si>
  <si>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</si>
  <si>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</si>
  <si>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</si>
  <si>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</si>
  <si>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</si>
  <si>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</si>
  <si>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</si>
  <si>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</si>
  <si>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</si>
  <si>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</si>
  <si>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</si>
  <si>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</si>
  <si>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</si>
  <si>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</si>
  <si>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</si>
  <si>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</si>
  <si>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</si>
  <si>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</si>
  <si>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</si>
  <si>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</si>
  <si>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</si>
  <si>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</si>
  <si>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</si>
  <si>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</si>
  <si>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</si>
  <si>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</si>
  <si>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</si>
  <si>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</si>
  <si>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</si>
  <si>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</si>
  <si>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</si>
  <si>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</si>
  <si>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</si>
  <si>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</si>
  <si>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</si>
  <si>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</si>
  <si>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</si>
  <si>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</si>
  <si>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</si>
  <si>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</si>
  <si>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</si>
  <si>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</si>
  <si>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</si>
  <si>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</si>
  <si>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</si>
  <si>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</si>
  <si>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</si>
  <si>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</si>
  <si>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</si>
  <si>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</si>
  <si>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</si>
  <si>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</si>
  <si>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</si>
  <si>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</si>
  <si>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</si>
  <si>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</si>
  <si>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</si>
  <si>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</si>
  <si>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</si>
  <si>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</si>
  <si>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</si>
  <si>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</si>
  <si>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</si>
  <si>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</si>
  <si>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</si>
  <si>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</si>
  <si>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</si>
  <si>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</si>
  <si>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</si>
  <si>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</si>
  <si>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</si>
  <si>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</si>
  <si>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</si>
  <si>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</si>
  <si>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</si>
  <si>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</si>
  <si>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</si>
  <si>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</si>
  <si>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</si>
  <si>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</si>
  <si>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</si>
  <si>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</si>
  <si>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</si>
  <si>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</si>
  <si>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</si>
  <si>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</si>
  <si>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</si>
  <si>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</si>
  <si>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</si>
  <si>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</si>
  <si>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</si>
  <si>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</si>
  <si>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</si>
  <si>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</si>
  <si>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</si>
  <si>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</si>
  <si>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</si>
  <si>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</si>
  <si>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</si>
  <si>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</si>
  <si>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</si>
  <si>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</si>
  <si>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</si>
  <si>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</si>
  <si>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</si>
  <si>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</si>
  <si>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</si>
  <si>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</si>
  <si>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</si>
  <si>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</si>
  <si>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</si>
  <si>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</si>
  <si>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</si>
  <si>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</si>
  <si>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</si>
  <si>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</si>
  <si>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</si>
  <si>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</si>
  <si>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</si>
  <si>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</si>
  <si>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</si>
  <si>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</si>
  <si>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</si>
  <si>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</si>
  <si>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</si>
  <si>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</si>
  <si>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</si>
  <si>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</si>
  <si>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</si>
  <si>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</si>
  <si>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</si>
  <si>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</si>
  <si>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</si>
  <si>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</si>
  <si>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</si>
  <si>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</si>
  <si>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</si>
  <si>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</si>
  <si>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</si>
  <si>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</si>
  <si>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</si>
  <si>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</si>
  <si>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</si>
  <si>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</si>
  <si>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</si>
  <si>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</si>
  <si>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</si>
  <si>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</si>
  <si>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</si>
  <si>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</si>
  <si>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</si>
  <si>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</si>
  <si>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</si>
  <si>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</si>
  <si>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</si>
  <si>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</si>
  <si>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</si>
  <si>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</si>
  <si>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</si>
  <si>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</si>
  <si>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</si>
  <si>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</si>
  <si>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</si>
  <si>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</si>
  <si>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</si>
  <si>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</si>
  <si>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</si>
  <si>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</si>
  <si>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</si>
  <si>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</si>
  <si>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</si>
  <si>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</si>
  <si>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</si>
  <si>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</si>
  <si>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</si>
  <si>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</si>
  <si>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</si>
  <si>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</si>
  <si>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</si>
  <si>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</si>
  <si>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</si>
  <si>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</si>
  <si>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</si>
  <si>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</si>
  <si>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</si>
  <si>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</si>
  <si>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</si>
  <si>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</si>
  <si>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</si>
  <si>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</si>
  <si>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</si>
  <si>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</si>
  <si>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</si>
  <si>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</si>
  <si>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</si>
  <si>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</si>
  <si>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</si>
  <si>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</si>
  <si>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Basisbank</t>
  </si>
  <si>
    <t>Zhang Jun</t>
  </si>
  <si>
    <t>Zhou Ning</t>
  </si>
  <si>
    <t>Zaza Robakidze</t>
  </si>
  <si>
    <t>Mia Mi Enkhva</t>
  </si>
  <si>
    <t>Sabina Dziurman</t>
  </si>
  <si>
    <t>Nino Okhanashvili</t>
  </si>
  <si>
    <t>Non-independent chair</t>
  </si>
  <si>
    <t>Non-independent member</t>
  </si>
  <si>
    <t>Independent member</t>
  </si>
  <si>
    <t>David Tsaava</t>
  </si>
  <si>
    <t>General Director</t>
  </si>
  <si>
    <t>Levan Gardaphkhadze</t>
  </si>
  <si>
    <t>Deputy General Director, Retail Business</t>
  </si>
  <si>
    <t>David Kakabadze</t>
  </si>
  <si>
    <t>Deputy General Director, Risk Management</t>
  </si>
  <si>
    <t>Lia Aslanikashvili</t>
  </si>
  <si>
    <t>Deputy General Director, Finance</t>
  </si>
  <si>
    <t>Li Hui</t>
  </si>
  <si>
    <t>Deputy General Director Lending</t>
  </si>
  <si>
    <t>George Gabunia</t>
  </si>
  <si>
    <t>Chief Commercial Officer (CCO)</t>
  </si>
  <si>
    <t>Rati Dvaladze</t>
  </si>
  <si>
    <t>Chief Operations Officer (COO)</t>
  </si>
  <si>
    <t xml:space="preserve"> "Xinjiang HuaLing Industry &amp; Trade (Group) Co"</t>
  </si>
  <si>
    <t xml:space="preserve">Zaiqi Mi </t>
  </si>
  <si>
    <t xml:space="preserve"> Table 9 (Capital), N17 </t>
  </si>
  <si>
    <t xml:space="preserve"> Table 9 (Capital), N10 </t>
  </si>
  <si>
    <t xml:space="preserve"> Table 9 (Capital), N38</t>
  </si>
  <si>
    <t xml:space="preserve"> Table 9 (Capital), N2 </t>
  </si>
  <si>
    <t xml:space="preserve"> Table 9 (Capital), N3</t>
  </si>
  <si>
    <t xml:space="preserve"> Table 9 (Capital), N4; N8</t>
  </si>
  <si>
    <t xml:space="preserve"> Table 9 (Capital), N 6</t>
  </si>
  <si>
    <t>www.BB.ge</t>
  </si>
  <si>
    <t>Zou Yiwei Director of  State-owned Assets Supervision and Administration Commission of the People's Government of Xinjiang Uygur Autonomous Region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</si>
</sst>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4" formatCode="0.000%"/>
  </numFmts>
  <fonts count="362">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amily val="1"/>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u/>
      <sz val="11"/>
      <name val="Calibri"/>
      <family val="2"/>
      <scheme val="minor"/>
    </font>
    <font>
      <i/>
      <sz val="10"/>
      <name val="Sylfaen"/>
      <family val="1"/>
    </font>
    <font>
      <b/>
      <i/>
      <sz val="10"/>
      <color theme="1"/>
      <name val="Calibri"/>
      <family val="2"/>
      <scheme val="minor"/>
    </font>
    <font>
      <sz val="10"/>
      <color rgb="FF333333"/>
      <name val="Sylfaen"/>
      <family val="1"/>
    </font>
    <font>
      <b/>
      <sz val="9"/>
      <name val="Calibri"/>
      <family val="2"/>
      <scheme val="minor"/>
    </font>
    <font>
      <sz val="11"/>
      <color theme="1"/>
      <name val="Aptos"/>
    </font>
  </fonts>
  <fills count="15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right style="thin">
        <color indexed="64"/>
      </right>
      <top/>
      <bottom/>
      <diagonal style="thin">
        <color indexed="64"/>
      </diagonal>
    </border>
    <border>
      <left/>
      <right/>
      <top/>
      <bottom style="thin">
        <color indexed="64"/>
      </bottom>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style="medium">
        <color indexed="64"/>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medium">
        <color indexed="64"/>
      </right>
      <top style="thin">
        <color auto="1"/>
      </top>
      <bottom style="thin">
        <color auto="1"/>
      </bottom>
      <diagonal/>
    </border>
    <border>
      <left style="thin">
        <color indexed="64"/>
      </left>
      <right style="thin">
        <color indexed="64"/>
      </right>
      <top style="hair">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thin">
        <color theme="6" tint="-0.499984740745262"/>
      </right>
      <top style="thin">
        <color theme="6" tint="-0.499984740745262"/>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thin">
        <color auto="1"/>
      </bottom>
      <diagonal/>
    </border>
    <border>
      <left/>
      <right/>
      <top style="medium">
        <color indexed="64"/>
      </top>
      <bottom style="thin">
        <color indexed="64"/>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diagonal/>
    </border>
    <border>
      <left style="medium">
        <color indexed="64"/>
      </left>
      <right/>
      <top style="thin">
        <color auto="1"/>
      </top>
      <bottom style="thin">
        <color auto="1"/>
      </bottom>
      <diagonal/>
    </border>
    <border>
      <left/>
      <right style="thin">
        <color auto="1"/>
      </right>
      <top style="thin">
        <color auto="1"/>
      </top>
      <bottom style="medium">
        <color indexed="64"/>
      </bottom>
      <diagonal/>
    </border>
    <border diagonalDown="1">
      <left style="medium">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left/>
      <right style="medium">
        <color indexed="64"/>
      </right>
      <top style="medium">
        <color indexed="64"/>
      </top>
      <bottom/>
      <diagonal/>
    </border>
    <border diagonalDown="1">
      <left style="medium">
        <color indexed="64"/>
      </left>
      <right/>
      <top/>
      <bottom/>
      <diagonal style="thin">
        <color indexed="64"/>
      </diagonal>
    </border>
    <border>
      <left/>
      <right/>
      <top/>
      <bottom style="thin">
        <color indexed="64"/>
      </bottom>
      <diagonal/>
    </border>
    <border>
      <left/>
      <right style="medium">
        <color indexed="64"/>
      </right>
      <top/>
      <bottom style="thin">
        <color indexed="64"/>
      </bottom>
      <diagonal/>
    </border>
    <border diagonalDown="1">
      <left style="medium">
        <color indexed="64"/>
      </left>
      <right/>
      <top/>
      <bottom style="thin">
        <color indexed="64"/>
      </bottom>
      <diagonal style="thin">
        <color indexed="64"/>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right/>
      <top style="medium">
        <color indexed="64"/>
      </top>
      <bottom/>
      <diagonal/>
    </border>
    <border diagonalDown="1">
      <left style="medium">
        <color indexed="64"/>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right/>
      <top style="thin">
        <color rgb="FF000000"/>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168" fontId="23"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168" fontId="23"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169" fontId="23"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168" fontId="23" fillId="63" borderId="33" applyNumberFormat="0" applyAlignment="0" applyProtection="0"/>
    <xf numFmtId="169" fontId="23" fillId="63" borderId="33" applyNumberFormat="0" applyAlignment="0" applyProtection="0"/>
    <xf numFmtId="168" fontId="23" fillId="63" borderId="33" applyNumberFormat="0" applyAlignment="0" applyProtection="0"/>
    <xf numFmtId="168" fontId="23" fillId="63" borderId="33" applyNumberFormat="0" applyAlignment="0" applyProtection="0"/>
    <xf numFmtId="169" fontId="23" fillId="63" borderId="33" applyNumberFormat="0" applyAlignment="0" applyProtection="0"/>
    <xf numFmtId="168" fontId="23" fillId="63" borderId="33" applyNumberFormat="0" applyAlignment="0" applyProtection="0"/>
    <xf numFmtId="168" fontId="23" fillId="63" borderId="33" applyNumberFormat="0" applyAlignment="0" applyProtection="0"/>
    <xf numFmtId="169" fontId="23" fillId="63" borderId="33" applyNumberFormat="0" applyAlignment="0" applyProtection="0"/>
    <xf numFmtId="168" fontId="23" fillId="63" borderId="33" applyNumberFormat="0" applyAlignment="0" applyProtection="0"/>
    <xf numFmtId="168" fontId="23" fillId="63" borderId="33" applyNumberFormat="0" applyAlignment="0" applyProtection="0"/>
    <xf numFmtId="169" fontId="23" fillId="63" borderId="33" applyNumberFormat="0" applyAlignment="0" applyProtection="0"/>
    <xf numFmtId="168" fontId="23" fillId="63" borderId="33" applyNumberFormat="0" applyAlignment="0" applyProtection="0"/>
    <xf numFmtId="0" fontId="21" fillId="63" borderId="33" applyNumberFormat="0" applyAlignment="0" applyProtection="0"/>
    <xf numFmtId="0" fontId="24" fillId="64" borderId="34" applyNumberFormat="0" applyAlignment="0" applyProtection="0"/>
    <xf numFmtId="0" fontId="25" fillId="9" borderId="29" applyNumberFormat="0" applyAlignment="0" applyProtection="0"/>
    <xf numFmtId="168"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0" fontId="24"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0" fontId="25" fillId="9" borderId="29"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0" fontId="24" fillId="64" borderId="34"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5">
      <alignment vertical="center"/>
    </xf>
    <xf numFmtId="38" fontId="9" fillId="0" borderId="35">
      <alignment vertical="center"/>
    </xf>
    <xf numFmtId="38" fontId="9" fillId="0" borderId="35">
      <alignment vertical="center"/>
    </xf>
    <xf numFmtId="38" fontId="9" fillId="0" borderId="35">
      <alignment vertical="center"/>
    </xf>
    <xf numFmtId="38" fontId="9" fillId="0" borderId="35">
      <alignment vertical="center"/>
    </xf>
    <xf numFmtId="38" fontId="9" fillId="0" borderId="35">
      <alignment vertical="center"/>
    </xf>
    <xf numFmtId="38" fontId="9" fillId="0" borderId="35">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5" applyNumberFormat="0" applyAlignment="0" applyProtection="0">
      <alignment horizontal="left" vertical="center"/>
    </xf>
    <xf numFmtId="0" fontId="37" fillId="0" borderId="25" applyNumberFormat="0" applyAlignment="0" applyProtection="0">
      <alignment horizontal="left" vertical="center"/>
    </xf>
    <xf numFmtId="168" fontId="37" fillId="0" borderId="25" applyNumberFormat="0" applyAlignment="0" applyProtection="0">
      <alignment horizontal="left" vertical="center"/>
    </xf>
    <xf numFmtId="0" fontId="37" fillId="0" borderId="7">
      <alignment horizontal="left" vertical="center"/>
    </xf>
    <xf numFmtId="0" fontId="37" fillId="0" borderId="7">
      <alignment horizontal="left" vertical="center"/>
    </xf>
    <xf numFmtId="168" fontId="37" fillId="0" borderId="7">
      <alignment horizontal="left" vertical="center"/>
    </xf>
    <xf numFmtId="0" fontId="38" fillId="0" borderId="36" applyNumberFormat="0" applyFill="0" applyAlignment="0" applyProtection="0"/>
    <xf numFmtId="169" fontId="38" fillId="0" borderId="36" applyNumberFormat="0" applyFill="0" applyAlignment="0" applyProtection="0"/>
    <xf numFmtId="0" fontId="38" fillId="0" borderId="36" applyNumberFormat="0" applyFill="0" applyAlignment="0" applyProtection="0"/>
    <xf numFmtId="168" fontId="38" fillId="0" borderId="36" applyNumberFormat="0" applyFill="0" applyAlignment="0" applyProtection="0"/>
    <xf numFmtId="168" fontId="38" fillId="0" borderId="36" applyNumberFormat="0" applyFill="0" applyAlignment="0" applyProtection="0"/>
    <xf numFmtId="168" fontId="38" fillId="0" borderId="36" applyNumberFormat="0" applyFill="0" applyAlignment="0" applyProtection="0"/>
    <xf numFmtId="169" fontId="38" fillId="0" borderId="36" applyNumberFormat="0" applyFill="0" applyAlignment="0" applyProtection="0"/>
    <xf numFmtId="168" fontId="38" fillId="0" borderId="36" applyNumberFormat="0" applyFill="0" applyAlignment="0" applyProtection="0"/>
    <xf numFmtId="168" fontId="38" fillId="0" borderId="36" applyNumberFormat="0" applyFill="0" applyAlignment="0" applyProtection="0"/>
    <xf numFmtId="169" fontId="38" fillId="0" borderId="36" applyNumberFormat="0" applyFill="0" applyAlignment="0" applyProtection="0"/>
    <xf numFmtId="168" fontId="38" fillId="0" borderId="36" applyNumberFormat="0" applyFill="0" applyAlignment="0" applyProtection="0"/>
    <xf numFmtId="168" fontId="38" fillId="0" borderId="36" applyNumberFormat="0" applyFill="0" applyAlignment="0" applyProtection="0"/>
    <xf numFmtId="169" fontId="38" fillId="0" borderId="36" applyNumberFormat="0" applyFill="0" applyAlignment="0" applyProtection="0"/>
    <xf numFmtId="168" fontId="38" fillId="0" borderId="36" applyNumberFormat="0" applyFill="0" applyAlignment="0" applyProtection="0"/>
    <xf numFmtId="168" fontId="38" fillId="0" borderId="36" applyNumberFormat="0" applyFill="0" applyAlignment="0" applyProtection="0"/>
    <xf numFmtId="169" fontId="38" fillId="0" borderId="36" applyNumberFormat="0" applyFill="0" applyAlignment="0" applyProtection="0"/>
    <xf numFmtId="168" fontId="38" fillId="0" borderId="36" applyNumberFormat="0" applyFill="0" applyAlignment="0" applyProtection="0"/>
    <xf numFmtId="0" fontId="38" fillId="0" borderId="36" applyNumberFormat="0" applyFill="0" applyAlignment="0" applyProtection="0"/>
    <xf numFmtId="0" fontId="39" fillId="0" borderId="37" applyNumberFormat="0" applyFill="0" applyAlignment="0" applyProtection="0"/>
    <xf numFmtId="169" fontId="39" fillId="0" borderId="37" applyNumberFormat="0" applyFill="0" applyAlignment="0" applyProtection="0"/>
    <xf numFmtId="0" fontId="39" fillId="0" borderId="37" applyNumberFormat="0" applyFill="0" applyAlignment="0" applyProtection="0"/>
    <xf numFmtId="168" fontId="39" fillId="0" borderId="37" applyNumberFormat="0" applyFill="0" applyAlignment="0" applyProtection="0"/>
    <xf numFmtId="168" fontId="39" fillId="0" borderId="37" applyNumberFormat="0" applyFill="0" applyAlignment="0" applyProtection="0"/>
    <xf numFmtId="168" fontId="39" fillId="0" borderId="37" applyNumberFormat="0" applyFill="0" applyAlignment="0" applyProtection="0"/>
    <xf numFmtId="169" fontId="39" fillId="0" borderId="37" applyNumberFormat="0" applyFill="0" applyAlignment="0" applyProtection="0"/>
    <xf numFmtId="168" fontId="39" fillId="0" borderId="37" applyNumberFormat="0" applyFill="0" applyAlignment="0" applyProtection="0"/>
    <xf numFmtId="168" fontId="39" fillId="0" borderId="37" applyNumberFormat="0" applyFill="0" applyAlignment="0" applyProtection="0"/>
    <xf numFmtId="169" fontId="39" fillId="0" borderId="37" applyNumberFormat="0" applyFill="0" applyAlignment="0" applyProtection="0"/>
    <xf numFmtId="168" fontId="39" fillId="0" borderId="37" applyNumberFormat="0" applyFill="0" applyAlignment="0" applyProtection="0"/>
    <xf numFmtId="168" fontId="39" fillId="0" borderId="37" applyNumberFormat="0" applyFill="0" applyAlignment="0" applyProtection="0"/>
    <xf numFmtId="169" fontId="39" fillId="0" borderId="37" applyNumberFormat="0" applyFill="0" applyAlignment="0" applyProtection="0"/>
    <xf numFmtId="168" fontId="39" fillId="0" borderId="37" applyNumberFormat="0" applyFill="0" applyAlignment="0" applyProtection="0"/>
    <xf numFmtId="168" fontId="39" fillId="0" borderId="37" applyNumberFormat="0" applyFill="0" applyAlignment="0" applyProtection="0"/>
    <xf numFmtId="169" fontId="39" fillId="0" borderId="37" applyNumberFormat="0" applyFill="0" applyAlignment="0" applyProtection="0"/>
    <xf numFmtId="168" fontId="39" fillId="0" borderId="37" applyNumberFormat="0" applyFill="0" applyAlignment="0" applyProtection="0"/>
    <xf numFmtId="0" fontId="39" fillId="0" borderId="37" applyNumberFormat="0" applyFill="0" applyAlignment="0" applyProtection="0"/>
    <xf numFmtId="0" fontId="40" fillId="0" borderId="38" applyNumberFormat="0" applyFill="0" applyAlignment="0" applyProtection="0"/>
    <xf numFmtId="169" fontId="40" fillId="0" borderId="38" applyNumberFormat="0" applyFill="0" applyAlignment="0" applyProtection="0"/>
    <xf numFmtId="0" fontId="40" fillId="0" borderId="38" applyNumberFormat="0" applyFill="0" applyAlignment="0" applyProtection="0"/>
    <xf numFmtId="168" fontId="40" fillId="0" borderId="38" applyNumberFormat="0" applyFill="0" applyAlignment="0" applyProtection="0"/>
    <xf numFmtId="0" fontId="40" fillId="0" borderId="38" applyNumberFormat="0" applyFill="0" applyAlignment="0" applyProtection="0"/>
    <xf numFmtId="168" fontId="40" fillId="0" borderId="38" applyNumberFormat="0" applyFill="0" applyAlignment="0" applyProtection="0"/>
    <xf numFmtId="0" fontId="40" fillId="0" borderId="38" applyNumberFormat="0" applyFill="0" applyAlignment="0" applyProtection="0"/>
    <xf numFmtId="0" fontId="40" fillId="0" borderId="38" applyNumberFormat="0" applyFill="0" applyAlignment="0" applyProtection="0"/>
    <xf numFmtId="168" fontId="40" fillId="0" borderId="38" applyNumberFormat="0" applyFill="0" applyAlignment="0" applyProtection="0"/>
    <xf numFmtId="169" fontId="40" fillId="0" borderId="38" applyNumberFormat="0" applyFill="0" applyAlignment="0" applyProtection="0"/>
    <xf numFmtId="168" fontId="40" fillId="0" borderId="38" applyNumberFormat="0" applyFill="0" applyAlignment="0" applyProtection="0"/>
    <xf numFmtId="168" fontId="40" fillId="0" borderId="38" applyNumberFormat="0" applyFill="0" applyAlignment="0" applyProtection="0"/>
    <xf numFmtId="169" fontId="40" fillId="0" borderId="38" applyNumberFormat="0" applyFill="0" applyAlignment="0" applyProtection="0"/>
    <xf numFmtId="168" fontId="40" fillId="0" borderId="38" applyNumberFormat="0" applyFill="0" applyAlignment="0" applyProtection="0"/>
    <xf numFmtId="168" fontId="40" fillId="0" borderId="38" applyNumberFormat="0" applyFill="0" applyAlignment="0" applyProtection="0"/>
    <xf numFmtId="169" fontId="40" fillId="0" borderId="38" applyNumberFormat="0" applyFill="0" applyAlignment="0" applyProtection="0"/>
    <xf numFmtId="168" fontId="40" fillId="0" borderId="38" applyNumberFormat="0" applyFill="0" applyAlignment="0" applyProtection="0"/>
    <xf numFmtId="168" fontId="40" fillId="0" borderId="38" applyNumberFormat="0" applyFill="0" applyAlignment="0" applyProtection="0"/>
    <xf numFmtId="169" fontId="40" fillId="0" borderId="38" applyNumberFormat="0" applyFill="0" applyAlignment="0" applyProtection="0"/>
    <xf numFmtId="168" fontId="40" fillId="0" borderId="38" applyNumberFormat="0" applyFill="0" applyAlignment="0" applyProtection="0"/>
    <xf numFmtId="0" fontId="40" fillId="0" borderId="38"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6"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6"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168" fontId="51"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168" fontId="51"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169" fontId="51"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168" fontId="51" fillId="42" borderId="33" applyNumberFormat="0" applyAlignment="0" applyProtection="0"/>
    <xf numFmtId="169" fontId="51" fillId="42" borderId="33" applyNumberFormat="0" applyAlignment="0" applyProtection="0"/>
    <xf numFmtId="168" fontId="51" fillId="42" borderId="33" applyNumberFormat="0" applyAlignment="0" applyProtection="0"/>
    <xf numFmtId="168" fontId="51" fillId="42" borderId="33" applyNumberFormat="0" applyAlignment="0" applyProtection="0"/>
    <xf numFmtId="169" fontId="51" fillId="42" borderId="33" applyNumberFormat="0" applyAlignment="0" applyProtection="0"/>
    <xf numFmtId="168" fontId="51" fillId="42" borderId="33" applyNumberFormat="0" applyAlignment="0" applyProtection="0"/>
    <xf numFmtId="168" fontId="51" fillId="42" borderId="33" applyNumberFormat="0" applyAlignment="0" applyProtection="0"/>
    <xf numFmtId="169" fontId="51" fillId="42" borderId="33" applyNumberFormat="0" applyAlignment="0" applyProtection="0"/>
    <xf numFmtId="168" fontId="51" fillId="42" borderId="33" applyNumberFormat="0" applyAlignment="0" applyProtection="0"/>
    <xf numFmtId="168" fontId="51" fillId="42" borderId="33" applyNumberFormat="0" applyAlignment="0" applyProtection="0"/>
    <xf numFmtId="169" fontId="51" fillId="42" borderId="33" applyNumberFormat="0" applyAlignment="0" applyProtection="0"/>
    <xf numFmtId="168" fontId="51" fillId="42" borderId="33" applyNumberFormat="0" applyAlignment="0" applyProtection="0"/>
    <xf numFmtId="0" fontId="49" fillId="42" borderId="33"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39" applyNumberFormat="0" applyFill="0" applyAlignment="0" applyProtection="0"/>
    <xf numFmtId="0" fontId="53" fillId="0" borderId="28" applyNumberFormat="0" applyFill="0" applyAlignment="0" applyProtection="0"/>
    <xf numFmtId="168" fontId="54" fillId="0" borderId="39" applyNumberFormat="0" applyFill="0" applyAlignment="0" applyProtection="0"/>
    <xf numFmtId="168" fontId="54" fillId="0" borderId="39" applyNumberFormat="0" applyFill="0" applyAlignment="0" applyProtection="0"/>
    <xf numFmtId="169" fontId="54" fillId="0" borderId="39" applyNumberFormat="0" applyFill="0" applyAlignment="0" applyProtection="0"/>
    <xf numFmtId="0" fontId="52" fillId="0" borderId="39"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168" fontId="54" fillId="0" borderId="39" applyNumberFormat="0" applyFill="0" applyAlignment="0" applyProtection="0"/>
    <xf numFmtId="169" fontId="54" fillId="0" borderId="39" applyNumberFormat="0" applyFill="0" applyAlignment="0" applyProtection="0"/>
    <xf numFmtId="168" fontId="54" fillId="0" borderId="39" applyNumberFormat="0" applyFill="0" applyAlignment="0" applyProtection="0"/>
    <xf numFmtId="168" fontId="54" fillId="0" borderId="39" applyNumberFormat="0" applyFill="0" applyAlignment="0" applyProtection="0"/>
    <xf numFmtId="169" fontId="54" fillId="0" borderId="39" applyNumberFormat="0" applyFill="0" applyAlignment="0" applyProtection="0"/>
    <xf numFmtId="168" fontId="54" fillId="0" borderId="39" applyNumberFormat="0" applyFill="0" applyAlignment="0" applyProtection="0"/>
    <xf numFmtId="168" fontId="54" fillId="0" borderId="39" applyNumberFormat="0" applyFill="0" applyAlignment="0" applyProtection="0"/>
    <xf numFmtId="169" fontId="54" fillId="0" borderId="39" applyNumberFormat="0" applyFill="0" applyAlignment="0" applyProtection="0"/>
    <xf numFmtId="168" fontId="54" fillId="0" borderId="39" applyNumberFormat="0" applyFill="0" applyAlignment="0" applyProtection="0"/>
    <xf numFmtId="168" fontId="54" fillId="0" borderId="39" applyNumberFormat="0" applyFill="0" applyAlignment="0" applyProtection="0"/>
    <xf numFmtId="169" fontId="54" fillId="0" borderId="39" applyNumberFormat="0" applyFill="0" applyAlignment="0" applyProtection="0"/>
    <xf numFmtId="168" fontId="54" fillId="0" borderId="39" applyNumberFormat="0" applyFill="0" applyAlignment="0" applyProtection="0"/>
    <xf numFmtId="0" fontId="52" fillId="0" borderId="39"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0"/>
    <xf numFmtId="169" fontId="9" fillId="0" borderId="40"/>
    <xf numFmtId="168" fontId="9" fillId="0" borderId="4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168" fontId="2" fillId="0" borderId="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2" fillId="73" borderId="41" applyNumberFormat="0" applyFont="0" applyAlignment="0" applyProtection="0"/>
    <xf numFmtId="0" fontId="10" fillId="73" borderId="41" applyNumberFormat="0" applyFont="0" applyAlignment="0" applyProtection="0"/>
    <xf numFmtId="168" fontId="2" fillId="0" borderId="0"/>
    <xf numFmtId="0" fontId="10" fillId="73" borderId="41" applyNumberFormat="0" applyFont="0" applyAlignment="0" applyProtection="0"/>
    <xf numFmtId="0" fontId="10" fillId="73" borderId="41" applyNumberFormat="0" applyFont="0" applyAlignment="0" applyProtection="0"/>
    <xf numFmtId="0" fontId="2" fillId="73" borderId="41" applyNumberFormat="0" applyFont="0" applyAlignment="0" applyProtection="0"/>
    <xf numFmtId="0" fontId="2" fillId="73" borderId="41" applyNumberFormat="0" applyFont="0" applyAlignment="0" applyProtection="0"/>
    <xf numFmtId="0" fontId="10" fillId="73" borderId="41" applyNumberFormat="0" applyFont="0" applyAlignment="0" applyProtection="0"/>
    <xf numFmtId="0" fontId="2"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169" fontId="2" fillId="0" borderId="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2" fillId="73" borderId="41" applyNumberFormat="0" applyFont="0" applyAlignment="0" applyProtection="0"/>
    <xf numFmtId="0" fontId="2" fillId="0" borderId="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2" fillId="73" borderId="41" applyNumberFormat="0" applyFont="0" applyAlignment="0" applyProtection="0"/>
    <xf numFmtId="0" fontId="2" fillId="73" borderId="41" applyNumberFormat="0" applyFont="0" applyAlignment="0" applyProtection="0"/>
    <xf numFmtId="169" fontId="2" fillId="0" borderId="0"/>
    <xf numFmtId="0" fontId="2" fillId="73" borderId="41" applyNumberFormat="0" applyFont="0" applyAlignment="0" applyProtection="0"/>
    <xf numFmtId="168" fontId="2" fillId="0" borderId="0"/>
    <xf numFmtId="0" fontId="2" fillId="73" borderId="41" applyNumberFormat="0" applyFont="0" applyAlignment="0" applyProtection="0"/>
    <xf numFmtId="168" fontId="2" fillId="0" borderId="0"/>
    <xf numFmtId="0" fontId="2" fillId="73" borderId="41" applyNumberFormat="0" applyFont="0" applyAlignment="0" applyProtection="0"/>
    <xf numFmtId="0" fontId="2" fillId="73" borderId="41" applyNumberFormat="0" applyFont="0" applyAlignment="0" applyProtection="0"/>
    <xf numFmtId="169" fontId="2" fillId="0" borderId="0"/>
    <xf numFmtId="168" fontId="2" fillId="0" borderId="0"/>
    <xf numFmtId="0" fontId="2" fillId="73" borderId="41" applyNumberFormat="0" applyFont="0" applyAlignment="0" applyProtection="0"/>
    <xf numFmtId="168" fontId="2" fillId="0" borderId="0"/>
    <xf numFmtId="0" fontId="2" fillId="73" borderId="41" applyNumberFormat="0" applyFont="0" applyAlignment="0" applyProtection="0"/>
    <xf numFmtId="0" fontId="2" fillId="73" borderId="41" applyNumberFormat="0" applyFont="0" applyAlignment="0" applyProtection="0"/>
    <xf numFmtId="169" fontId="2" fillId="0" borderId="0"/>
    <xf numFmtId="0" fontId="2" fillId="73" borderId="41" applyNumberFormat="0" applyFont="0" applyAlignment="0" applyProtection="0"/>
    <xf numFmtId="168" fontId="2" fillId="0" borderId="0"/>
    <xf numFmtId="0" fontId="2" fillId="73" borderId="41" applyNumberFormat="0" applyFont="0" applyAlignment="0" applyProtection="0"/>
    <xf numFmtId="168" fontId="2" fillId="0" borderId="0"/>
    <xf numFmtId="0" fontId="2" fillId="73" borderId="41" applyNumberFormat="0" applyFont="0" applyAlignment="0" applyProtection="0"/>
    <xf numFmtId="0" fontId="2" fillId="73" borderId="41" applyNumberFormat="0" applyFont="0" applyAlignment="0" applyProtection="0"/>
    <xf numFmtId="169" fontId="2" fillId="0" borderId="0"/>
    <xf numFmtId="168" fontId="2" fillId="0" borderId="0"/>
    <xf numFmtId="168" fontId="2" fillId="0" borderId="0"/>
    <xf numFmtId="0" fontId="2" fillId="73" borderId="41" applyNumberFormat="0" applyFont="0" applyAlignment="0" applyProtection="0"/>
    <xf numFmtId="0" fontId="2" fillId="73" borderId="41" applyNumberFormat="0" applyFont="0" applyAlignment="0" applyProtection="0"/>
    <xf numFmtId="0" fontId="2" fillId="73" borderId="41" applyNumberFormat="0" applyFont="0" applyAlignment="0" applyProtection="0"/>
    <xf numFmtId="0" fontId="2" fillId="73" borderId="41"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168" fontId="68"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168" fontId="68"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169" fontId="68"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168" fontId="68" fillId="63" borderId="42" applyNumberFormat="0" applyAlignment="0" applyProtection="0"/>
    <xf numFmtId="169" fontId="68" fillId="63" borderId="42" applyNumberFormat="0" applyAlignment="0" applyProtection="0"/>
    <xf numFmtId="168" fontId="68" fillId="63" borderId="42" applyNumberFormat="0" applyAlignment="0" applyProtection="0"/>
    <xf numFmtId="168" fontId="68" fillId="63" borderId="42" applyNumberFormat="0" applyAlignment="0" applyProtection="0"/>
    <xf numFmtId="169" fontId="68" fillId="63" borderId="42" applyNumberFormat="0" applyAlignment="0" applyProtection="0"/>
    <xf numFmtId="168" fontId="68" fillId="63" borderId="42" applyNumberFormat="0" applyAlignment="0" applyProtection="0"/>
    <xf numFmtId="168" fontId="68" fillId="63" borderId="42" applyNumberFormat="0" applyAlignment="0" applyProtection="0"/>
    <xf numFmtId="169" fontId="68" fillId="63" borderId="42" applyNumberFormat="0" applyAlignment="0" applyProtection="0"/>
    <xf numFmtId="168" fontId="68" fillId="63" borderId="42" applyNumberFormat="0" applyAlignment="0" applyProtection="0"/>
    <xf numFmtId="168" fontId="68" fillId="63" borderId="42" applyNumberFormat="0" applyAlignment="0" applyProtection="0"/>
    <xf numFmtId="169" fontId="68" fillId="63" borderId="42" applyNumberFormat="0" applyAlignment="0" applyProtection="0"/>
    <xf numFmtId="168" fontId="68" fillId="63" borderId="42" applyNumberFormat="0" applyAlignment="0" applyProtection="0"/>
    <xf numFmtId="0" fontId="66" fillId="63" borderId="42"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168" fontId="77"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168" fontId="77"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169" fontId="77"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168" fontId="77" fillId="0" borderId="43" applyNumberFormat="0" applyFill="0" applyAlignment="0" applyProtection="0"/>
    <xf numFmtId="169" fontId="77" fillId="0" borderId="43" applyNumberFormat="0" applyFill="0" applyAlignment="0" applyProtection="0"/>
    <xf numFmtId="168" fontId="77" fillId="0" borderId="43" applyNumberFormat="0" applyFill="0" applyAlignment="0" applyProtection="0"/>
    <xf numFmtId="168" fontId="77" fillId="0" borderId="43" applyNumberFormat="0" applyFill="0" applyAlignment="0" applyProtection="0"/>
    <xf numFmtId="169" fontId="77" fillId="0" borderId="43" applyNumberFormat="0" applyFill="0" applyAlignment="0" applyProtection="0"/>
    <xf numFmtId="168" fontId="77" fillId="0" borderId="43" applyNumberFormat="0" applyFill="0" applyAlignment="0" applyProtection="0"/>
    <xf numFmtId="168" fontId="77" fillId="0" borderId="43" applyNumberFormat="0" applyFill="0" applyAlignment="0" applyProtection="0"/>
    <xf numFmtId="169" fontId="77" fillId="0" borderId="43" applyNumberFormat="0" applyFill="0" applyAlignment="0" applyProtection="0"/>
    <xf numFmtId="168" fontId="77" fillId="0" borderId="43" applyNumberFormat="0" applyFill="0" applyAlignment="0" applyProtection="0"/>
    <xf numFmtId="168" fontId="77" fillId="0" borderId="43" applyNumberFormat="0" applyFill="0" applyAlignment="0" applyProtection="0"/>
    <xf numFmtId="169" fontId="77" fillId="0" borderId="43" applyNumberFormat="0" applyFill="0" applyAlignment="0" applyProtection="0"/>
    <xf numFmtId="168" fontId="77" fillId="0" borderId="43" applyNumberFormat="0" applyFill="0" applyAlignment="0" applyProtection="0"/>
    <xf numFmtId="0" fontId="30" fillId="0" borderId="43" applyNumberFormat="0" applyFill="0" applyAlignment="0" applyProtection="0"/>
    <xf numFmtId="0" fontId="8" fillId="0" borderId="44"/>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6" fillId="69" borderId="5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02" applyFont="0" applyBorder="0">
      <alignment horizontal="center" wrapText="1"/>
    </xf>
    <xf numFmtId="3" fontId="2" fillId="74" borderId="101"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7" fillId="0" borderId="0" applyFont="0" applyFill="0" applyBorder="0" applyAlignment="0" applyProtection="0"/>
    <xf numFmtId="8" fontId="148" fillId="0" borderId="0" applyFont="0" applyFill="0" applyBorder="0" applyAlignment="0" applyProtection="0"/>
    <xf numFmtId="8" fontId="148" fillId="0" borderId="0" applyFont="0" applyFill="0" applyBorder="0" applyAlignment="0" applyProtection="0"/>
    <xf numFmtId="202"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203" fontId="147" fillId="0" borderId="0" applyFont="0" applyFill="0" applyBorder="0" applyAlignment="0" applyProtection="0"/>
    <xf numFmtId="203" fontId="147" fillId="0" borderId="0" applyFont="0" applyFill="0" applyBorder="0" applyAlignment="0" applyProtection="0"/>
    <xf numFmtId="7" fontId="147" fillId="0" borderId="0" applyFont="0" applyFill="0" applyBorder="0" applyAlignment="0" applyProtection="0"/>
    <xf numFmtId="7" fontId="147" fillId="0" borderId="0" applyFont="0" applyFill="0" applyBorder="0" applyAlignment="0" applyProtection="0"/>
    <xf numFmtId="204" fontId="147" fillId="0" borderId="0" applyFont="0" applyFill="0" applyBorder="0" applyAlignment="0" applyProtection="0"/>
    <xf numFmtId="204"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8" fillId="0" borderId="0" applyFont="0" applyFill="0" applyBorder="0" applyAlignment="0" applyProtection="0"/>
    <xf numFmtId="5" fontId="148" fillId="0" borderId="0" applyFont="0" applyFill="0" applyBorder="0" applyAlignment="0" applyProtection="0"/>
    <xf numFmtId="202"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02" fontId="147" fillId="0" borderId="0" applyFont="0" applyFill="0" applyBorder="0" applyAlignment="0" applyProtection="0"/>
    <xf numFmtId="202" fontId="147" fillId="0" borderId="0" applyFont="0" applyFill="0" applyBorder="0" applyAlignment="0" applyProtection="0"/>
    <xf numFmtId="202" fontId="147"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10" fontId="148" fillId="0" borderId="0" applyFont="0" applyFill="0" applyBorder="0" applyAlignment="0" applyProtection="0"/>
    <xf numFmtId="10" fontId="148" fillId="0" borderId="0" applyFont="0" applyFill="0" applyBorder="0" applyAlignment="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2" fillId="0" borderId="0" applyNumberForma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206" fontId="152" fillId="0" borderId="0" applyFont="0" applyFill="0" applyBorder="0" applyAlignment="0" applyProtection="0"/>
    <xf numFmtId="0" fontId="19" fillId="0" borderId="0" applyFont="0" applyFill="0" applyBorder="0" applyAlignment="0" applyProtection="0"/>
    <xf numFmtId="207" fontId="153" fillId="0" borderId="0" applyFont="0" applyFill="0" applyBorder="0" applyAlignment="0" applyProtection="0"/>
    <xf numFmtId="208" fontId="153" fillId="0" borderId="0" applyFont="0" applyFill="0" applyBorder="0" applyAlignment="0" applyProtection="0"/>
    <xf numFmtId="209" fontId="153" fillId="0" borderId="0" applyFont="0" applyFill="0" applyBorder="0" applyAlignment="0" applyProtection="0"/>
    <xf numFmtId="210" fontId="153" fillId="0" borderId="0" applyFont="0" applyFill="0" applyBorder="0" applyAlignment="0" applyProtection="0"/>
    <xf numFmtId="0" fontId="153" fillId="0" borderId="0"/>
    <xf numFmtId="0" fontId="19" fillId="0" borderId="0" applyFont="0" applyFill="0" applyBorder="0" applyAlignment="0" applyProtection="0"/>
    <xf numFmtId="211" fontId="152" fillId="0" borderId="0" applyFont="0" applyFill="0" applyBorder="0" applyAlignment="0" applyProtection="0"/>
    <xf numFmtId="0" fontId="148"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4"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4"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5" borderId="112" quotePrefix="1" applyNumberFormat="0" applyFont="0" applyFill="0" applyBorder="0" applyAlignment="0" applyProtection="0">
      <alignment horizontal="centerContinuous" vertical="justify"/>
      <protection locked="0" hidden="1"/>
    </xf>
    <xf numFmtId="0" fontId="2" fillId="0" borderId="0"/>
    <xf numFmtId="0" fontId="155" fillId="85" borderId="112" quotePrefix="1" applyNumberFormat="0" applyFont="0" applyFill="0" applyBorder="0" applyAlignment="0" applyProtection="0">
      <alignment horizontal="centerContinuous" vertical="justify"/>
      <protection locked="0" hidden="1"/>
    </xf>
    <xf numFmtId="0" fontId="156" fillId="86" borderId="112" quotePrefix="1" applyNumberFormat="0" applyFont="0" applyFill="0" applyBorder="0">
      <protection locked="0" hidden="1"/>
    </xf>
    <xf numFmtId="0" fontId="2" fillId="84" borderId="0"/>
    <xf numFmtId="0" fontId="2" fillId="84"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4" borderId="0"/>
    <xf numFmtId="0" fontId="2" fillId="0" borderId="0"/>
    <xf numFmtId="0" fontId="2" fillId="84" borderId="0"/>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 fillId="0" borderId="0"/>
    <xf numFmtId="0" fontId="155" fillId="85" borderId="112" quotePrefix="1" applyNumberFormat="0" applyFont="0" applyFill="0" applyBorder="0" applyAlignment="0" applyProtection="0">
      <alignment horizontal="centerContinuous" vertical="justify"/>
      <protection locked="0" hidden="1"/>
    </xf>
    <xf numFmtId="0" fontId="156" fillId="86" borderId="112" quotePrefix="1" applyNumberFormat="0" applyFont="0" applyFill="0" applyBorder="0">
      <protection locked="0" hidden="1"/>
    </xf>
    <xf numFmtId="0" fontId="157" fillId="0" borderId="0"/>
    <xf numFmtId="0" fontId="157" fillId="0" borderId="0"/>
    <xf numFmtId="0" fontId="2" fillId="0" borderId="0" applyFont="0" applyFill="0" applyBorder="0" applyAlignment="0" applyProtection="0"/>
    <xf numFmtId="0" fontId="2" fillId="84" borderId="0"/>
    <xf numFmtId="0" fontId="2" fillId="84" borderId="0"/>
    <xf numFmtId="0" fontId="2" fillId="0" borderId="0"/>
    <xf numFmtId="0" fontId="2" fillId="0" borderId="0"/>
    <xf numFmtId="0" fontId="157" fillId="0" borderId="0"/>
    <xf numFmtId="0" fontId="2" fillId="0" borderId="0"/>
    <xf numFmtId="0" fontId="2" fillId="0" borderId="0">
      <alignment horizontal="left" wrapText="1"/>
    </xf>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5" fillId="85" borderId="112" quotePrefix="1" applyNumberFormat="0" applyFont="0" applyFill="0" applyBorder="0" applyAlignment="0" applyProtection="0">
      <alignment horizontal="centerContinuous" vertical="justify"/>
      <protection locked="0" hidden="1"/>
    </xf>
    <xf numFmtId="0" fontId="156" fillId="86" borderId="11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4" borderId="0"/>
    <xf numFmtId="0" fontId="2" fillId="0" borderId="0"/>
    <xf numFmtId="0" fontId="2" fillId="84"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155" fillId="85" borderId="112" quotePrefix="1" applyNumberFormat="0" applyFont="0" applyFill="0" applyBorder="0" applyAlignment="0" applyProtection="0">
      <alignment horizontal="centerContinuous" vertical="justify"/>
      <protection locked="0" hidden="1"/>
    </xf>
    <xf numFmtId="0" fontId="156" fillId="86" borderId="112" quotePrefix="1" applyNumberFormat="0" applyFont="0" applyFill="0" applyBorder="0">
      <protection locked="0" hidden="1"/>
    </xf>
    <xf numFmtId="0" fontId="2" fillId="84"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4" borderId="0"/>
    <xf numFmtId="0" fontId="2"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8" fillId="0" borderId="0"/>
    <xf numFmtId="0" fontId="2" fillId="84" borderId="0"/>
    <xf numFmtId="0" fontId="2" fillId="0" borderId="0"/>
    <xf numFmtId="0" fontId="2" fillId="0" borderId="0"/>
    <xf numFmtId="0" fontId="2" fillId="0" borderId="0" applyFont="0" applyFill="0" applyBorder="0" applyAlignment="0" applyProtection="0"/>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84" borderId="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229" fontId="104" fillId="88"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229" fontId="104" fillId="88" borderId="0" applyNumberFormat="0" applyFont="0" applyAlignment="0" applyProtection="0"/>
    <xf numFmtId="0" fontId="104" fillId="89" borderId="0" applyNumberFormat="0" applyFont="0" applyAlignment="0" applyProtection="0"/>
    <xf numFmtId="229" fontId="104" fillId="88"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61" fillId="88"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161" fillId="89"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229" fontId="104" fillId="88"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229" fontId="104" fillId="88" borderId="0" applyNumberFormat="0" applyFont="0" applyAlignment="0" applyProtection="0"/>
    <xf numFmtId="0" fontId="104" fillId="89" borderId="0" applyNumberFormat="0" applyFont="0" applyAlignment="0" applyProtection="0"/>
    <xf numFmtId="229" fontId="104" fillId="88"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48"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48"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48"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87" borderId="0" applyNumberFormat="0" applyFont="0" applyAlignment="0" applyProtection="0"/>
    <xf numFmtId="0" fontId="157" fillId="0" borderId="0"/>
    <xf numFmtId="0" fontId="157" fillId="0" borderId="0"/>
    <xf numFmtId="0" fontId="157" fillId="0" borderId="0"/>
    <xf numFmtId="0" fontId="157"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7" fillId="0" borderId="0"/>
    <xf numFmtId="0" fontId="2" fillId="84"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7"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4"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2" fillId="0" borderId="113"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5" borderId="112" quotePrefix="1" applyNumberFormat="0" applyFont="0" applyFill="0" applyBorder="0" applyAlignment="0" applyProtection="0">
      <alignment horizontal="centerContinuous" vertical="justify"/>
      <protection locked="0" hidden="1"/>
    </xf>
    <xf numFmtId="0" fontId="156" fillId="86" borderId="11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157" fillId="0" borderId="0"/>
    <xf numFmtId="0" fontId="157" fillId="0" borderId="0"/>
    <xf numFmtId="0" fontId="2" fillId="0" borderId="0"/>
    <xf numFmtId="0" fontId="157" fillId="0" borderId="0"/>
    <xf numFmtId="0" fontId="157" fillId="0" borderId="0"/>
    <xf numFmtId="0" fontId="157" fillId="0" borderId="0"/>
    <xf numFmtId="0" fontId="8" fillId="0" borderId="0"/>
    <xf numFmtId="0" fontId="158" fillId="0" borderId="0"/>
    <xf numFmtId="0" fontId="2" fillId="0" borderId="0"/>
    <xf numFmtId="0" fontId="2" fillId="84" borderId="0"/>
    <xf numFmtId="0" fontId="155" fillId="85" borderId="112" quotePrefix="1" applyNumberFormat="0" applyFont="0" applyFill="0" applyBorder="0" applyAlignment="0" applyProtection="0">
      <alignment horizontal="centerContinuous" vertical="justify"/>
      <protection locked="0" hidden="1"/>
    </xf>
    <xf numFmtId="0" fontId="156" fillId="86" borderId="112" quotePrefix="1" applyNumberFormat="0" applyFont="0" applyFill="0" applyBorder="0">
      <protection locked="0" hidden="1"/>
    </xf>
    <xf numFmtId="0" fontId="2" fillId="84"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5" borderId="112" quotePrefix="1" applyNumberFormat="0" applyFont="0" applyFill="0" applyBorder="0" applyAlignment="0" applyProtection="0">
      <alignment horizontal="centerContinuous" vertical="justify"/>
      <protection locked="0" hidden="1"/>
    </xf>
    <xf numFmtId="0" fontId="156" fillId="86" borderId="112" quotePrefix="1" applyNumberFormat="0" applyFont="0" applyFill="0" applyBorder="0">
      <protection locked="0" hidden="1"/>
    </xf>
    <xf numFmtId="0" fontId="2" fillId="0" borderId="0">
      <alignment horizontal="left" wrapText="1"/>
    </xf>
    <xf numFmtId="0" fontId="157" fillId="0" borderId="0"/>
    <xf numFmtId="0" fontId="157"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 fillId="0" borderId="0">
      <alignment horizontal="left" wrapText="1"/>
    </xf>
    <xf numFmtId="0" fontId="2" fillId="0" borderId="0">
      <alignment horizontal="left" wrapText="1"/>
    </xf>
    <xf numFmtId="0" fontId="155" fillId="85" borderId="112" quotePrefix="1" applyNumberFormat="0" applyFont="0" applyFill="0" applyBorder="0" applyAlignment="0" applyProtection="0">
      <alignment horizontal="centerContinuous" vertical="justify"/>
      <protection locked="0" hidden="1"/>
    </xf>
    <xf numFmtId="0" fontId="156" fillId="86" borderId="11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9" fillId="0" borderId="0">
      <alignment vertical="top"/>
    </xf>
    <xf numFmtId="0" fontId="29" fillId="0" borderId="0">
      <alignment vertical="top"/>
    </xf>
    <xf numFmtId="0" fontId="2" fillId="84" borderId="0"/>
    <xf numFmtId="0" fontId="155" fillId="85" borderId="112" quotePrefix="1" applyNumberFormat="0" applyFont="0" applyFill="0" applyBorder="0" applyAlignment="0" applyProtection="0">
      <alignment horizontal="centerContinuous" vertical="justify"/>
      <protection locked="0" hidden="1"/>
    </xf>
    <xf numFmtId="0" fontId="156" fillId="86" borderId="11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5" borderId="112" quotePrefix="1" applyNumberFormat="0" applyFont="0" applyFill="0" applyBorder="0" applyAlignment="0" applyProtection="0">
      <alignment horizontal="centerContinuous" vertical="justify"/>
      <protection locked="0" hidden="1"/>
    </xf>
    <xf numFmtId="0" fontId="156" fillId="86" borderId="11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5" borderId="112" quotePrefix="1" applyNumberFormat="0" applyFont="0" applyFill="0" applyBorder="0" applyAlignment="0" applyProtection="0">
      <alignment horizontal="centerContinuous" vertical="justify"/>
      <protection locked="0" hidden="1"/>
    </xf>
    <xf numFmtId="0" fontId="156" fillId="86" borderId="11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5" fillId="85" borderId="112" quotePrefix="1" applyNumberFormat="0" applyFont="0" applyFill="0" applyBorder="0" applyAlignment="0" applyProtection="0">
      <alignment horizontal="centerContinuous" vertical="justify"/>
      <protection locked="0" hidden="1"/>
    </xf>
    <xf numFmtId="0" fontId="2" fillId="84" borderId="0"/>
    <xf numFmtId="0" fontId="2" fillId="0" borderId="0">
      <alignment horizontal="left" wrapText="1"/>
    </xf>
    <xf numFmtId="0" fontId="155" fillId="85" borderId="112" quotePrefix="1" applyNumberFormat="0" applyFont="0" applyFill="0" applyBorder="0" applyAlignment="0" applyProtection="0">
      <alignment horizontal="centerContinuous" vertical="justify"/>
      <protection locked="0" hidden="1"/>
    </xf>
    <xf numFmtId="0" fontId="156" fillId="86" borderId="112" quotePrefix="1" applyNumberFormat="0" applyFont="0" applyFill="0" applyBorder="0">
      <protection locked="0" hidden="1"/>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7"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4" borderId="0"/>
    <xf numFmtId="0" fontId="162" fillId="0" borderId="113" applyNumberFormat="0" applyFill="0" applyAlignment="0" applyProtection="0"/>
    <xf numFmtId="0" fontId="162" fillId="0" borderId="113" applyNumberFormat="0" applyFill="0" applyAlignment="0" applyProtection="0"/>
    <xf numFmtId="0" fontId="2" fillId="0" borderId="113" applyNumberFormat="0" applyFill="0" applyAlignment="0" applyProtection="0"/>
    <xf numFmtId="0" fontId="2" fillId="0" borderId="113" applyNumberFormat="0" applyFill="0" applyAlignment="0" applyProtection="0"/>
    <xf numFmtId="0" fontId="2" fillId="0" borderId="113" applyNumberFormat="0" applyFill="0" applyAlignment="0" applyProtection="0"/>
    <xf numFmtId="0" fontId="2" fillId="0" borderId="113" applyNumberFormat="0" applyFill="0" applyAlignment="0" applyProtection="0"/>
    <xf numFmtId="0" fontId="2" fillId="0" borderId="113" applyNumberFormat="0" applyFill="0" applyAlignment="0" applyProtection="0"/>
    <xf numFmtId="0" fontId="2" fillId="0" borderId="113" applyNumberFormat="0" applyFill="0" applyAlignment="0" applyProtection="0"/>
    <xf numFmtId="0" fontId="2" fillId="0" borderId="113" applyNumberFormat="0" applyFill="0" applyAlignment="0" applyProtection="0"/>
    <xf numFmtId="0" fontId="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2" fillId="0" borderId="113" applyNumberFormat="0" applyFill="0" applyAlignment="0" applyProtection="0"/>
    <xf numFmtId="0" fontId="2" fillId="0" borderId="113" applyNumberFormat="0" applyFill="0" applyAlignment="0" applyProtection="0"/>
    <xf numFmtId="0" fontId="2" fillId="0" borderId="113" applyNumberFormat="0" applyFill="0" applyAlignment="0" applyProtection="0"/>
    <xf numFmtId="0" fontId="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62" fillId="0" borderId="113" applyNumberFormat="0" applyFill="0" applyAlignment="0" applyProtection="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2" fillId="0" borderId="0">
      <alignment horizontal="left" wrapText="1"/>
    </xf>
    <xf numFmtId="0" fontId="164"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2" fillId="0" borderId="114" applyNumberFormat="0" applyFill="0" applyProtection="0">
      <alignment horizontal="center"/>
    </xf>
    <xf numFmtId="0" fontId="164"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164" fillId="0" borderId="114" applyNumberFormat="0" applyFill="0" applyProtection="0">
      <alignment horizontal="center"/>
    </xf>
    <xf numFmtId="0" fontId="165" fillId="0" borderId="114" applyNumberFormat="0" applyFill="0" applyProtection="0">
      <alignment horizontal="center"/>
    </xf>
    <xf numFmtId="0" fontId="165"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2"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2"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114" applyNumberFormat="0" applyFill="0" applyProtection="0">
      <alignment horizontal="center"/>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lignment horizontal="left" wrapText="1"/>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57" fillId="0" borderId="0"/>
    <xf numFmtId="0" fontId="157" fillId="0" borderId="0"/>
    <xf numFmtId="0" fontId="2" fillId="0" borderId="0"/>
    <xf numFmtId="0" fontId="2" fillId="0" borderId="0"/>
    <xf numFmtId="0" fontId="157" fillId="0" borderId="0"/>
    <xf numFmtId="0" fontId="157"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0" fontId="157" fillId="0" borderId="0"/>
    <xf numFmtId="0" fontId="2" fillId="0" borderId="0"/>
    <xf numFmtId="0" fontId="155" fillId="85" borderId="112" quotePrefix="1" applyNumberFormat="0" applyFont="0" applyFill="0" applyBorder="0" applyAlignment="0" applyProtection="0">
      <alignment horizontal="centerContinuous" vertical="justify"/>
      <protection locked="0" hidden="1"/>
    </xf>
    <xf numFmtId="0" fontId="156" fillId="86" borderId="112" quotePrefix="1" applyNumberFormat="0" applyFont="0" applyFill="0" applyBorder="0">
      <protection locked="0" hidden="1"/>
    </xf>
    <xf numFmtId="0" fontId="2" fillId="0" borderId="0"/>
    <xf numFmtId="0" fontId="2" fillId="0" borderId="0"/>
    <xf numFmtId="0" fontId="2" fillId="0" borderId="0"/>
    <xf numFmtId="0" fontId="159"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4" borderId="0"/>
    <xf numFmtId="0" fontId="2" fillId="0" borderId="0"/>
    <xf numFmtId="0" fontId="2" fillId="84" borderId="0"/>
    <xf numFmtId="0" fontId="2" fillId="0" borderId="0"/>
    <xf numFmtId="0" fontId="2" fillId="84" borderId="0"/>
    <xf numFmtId="0" fontId="2" fillId="0" borderId="0"/>
    <xf numFmtId="0" fontId="2" fillId="84"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9" fillId="0" borderId="0">
      <alignment horizontal="left" vertical="center"/>
    </xf>
    <xf numFmtId="0" fontId="157" fillId="0" borderId="0"/>
    <xf numFmtId="0" fontId="169"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0" fillId="0" borderId="0"/>
    <xf numFmtId="1" fontId="171" fillId="0" borderId="107">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2" fillId="0" borderId="0" applyFill="0" applyBorder="0" applyAlignment="0" applyProtection="0"/>
    <xf numFmtId="239" fontId="172" fillId="0" borderId="0" applyFill="0" applyBorder="0" applyAlignment="0" applyProtection="0"/>
    <xf numFmtId="239" fontId="172" fillId="0" borderId="0" applyFill="0" applyBorder="0" applyAlignment="0" applyProtection="0"/>
    <xf numFmtId="240" fontId="172" fillId="0" borderId="0" applyFill="0" applyBorder="0" applyAlignment="0" applyProtection="0"/>
    <xf numFmtId="240" fontId="172" fillId="0" borderId="0" applyFill="0" applyBorder="0" applyAlignment="0" applyProtection="0"/>
    <xf numFmtId="240" fontId="172"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3" fillId="0" borderId="57"/>
    <xf numFmtId="0" fontId="159"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0" fontId="148" fillId="0" borderId="0" applyFont="0" applyFill="0" applyBorder="0" applyAlignment="0" applyProtection="0"/>
    <xf numFmtId="14" fontId="174" fillId="0" borderId="0" applyFill="0" applyBorder="0" applyProtection="0">
      <alignment horizontal="right"/>
    </xf>
    <xf numFmtId="16" fontId="174" fillId="0" borderId="0" applyFill="0" applyBorder="0" applyProtection="0">
      <alignment horizontal="right"/>
    </xf>
    <xf numFmtId="18" fontId="174" fillId="0" borderId="0" applyFill="0" applyBorder="0" applyProtection="0">
      <alignment horizontal="right"/>
    </xf>
    <xf numFmtId="16" fontId="174" fillId="0" borderId="0" applyFill="0" applyBorder="0" applyProtection="0">
      <alignment horizontal="right"/>
    </xf>
    <xf numFmtId="22" fontId="174" fillId="0" borderId="0" applyFill="0" applyBorder="0" applyProtection="0">
      <alignment horizontal="right"/>
    </xf>
    <xf numFmtId="14" fontId="174" fillId="0" borderId="0" applyFill="0" applyBorder="0" applyProtection="0">
      <alignment horizontal="right"/>
    </xf>
    <xf numFmtId="20" fontId="174" fillId="0" borderId="0" applyFill="0" applyBorder="0" applyProtection="0">
      <alignment horizontal="right"/>
    </xf>
    <xf numFmtId="16" fontId="174" fillId="0" borderId="0" applyFill="0" applyBorder="0" applyProtection="0">
      <alignment horizontal="right"/>
    </xf>
    <xf numFmtId="16" fontId="174" fillId="0" borderId="0" applyFill="0" applyBorder="0" applyProtection="0">
      <alignment horizontal="right"/>
    </xf>
    <xf numFmtId="14"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0" fontId="10" fillId="37"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38"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1"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5" fillId="0" borderId="65"/>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4"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5"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6"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2" fillId="4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44"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45"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4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50"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44"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45"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4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50"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7" fillId="100" borderId="0" applyNumberFormat="0" applyFont="0" applyBorder="0" applyProtection="0"/>
    <xf numFmtId="0" fontId="28" fillId="0" borderId="94" applyBorder="0"/>
    <xf numFmtId="0" fontId="28" fillId="0" borderId="9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2" borderId="0" applyNumberFormat="0" applyBorder="0" applyAlignment="0" applyProtection="0"/>
    <xf numFmtId="0" fontId="14" fillId="102" borderId="0" applyNumberFormat="0" applyBorder="0" applyAlignment="0" applyProtection="0"/>
    <xf numFmtId="0" fontId="12" fillId="102"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4" fillId="90" borderId="0" applyNumberFormat="0" applyBorder="0" applyAlignment="0" applyProtection="0"/>
    <xf numFmtId="0" fontId="12" fillId="90"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5" fillId="27" borderId="0" applyNumberFormat="0" applyBorder="0" applyAlignment="0" applyProtection="0"/>
    <xf numFmtId="0" fontId="12" fillId="100" borderId="0" applyNumberFormat="0" applyBorder="0" applyAlignment="0" applyProtection="0"/>
    <xf numFmtId="0" fontId="14" fillId="100" borderId="0" applyNumberFormat="0" applyBorder="0" applyAlignment="0" applyProtection="0"/>
    <xf numFmtId="0" fontId="12" fillId="100"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0" applyFont="0" applyFill="0" applyBorder="0" applyAlignment="0"/>
    <xf numFmtId="0" fontId="19" fillId="0" borderId="90" applyFont="0" applyFill="0" applyBorder="0" applyAlignment="0"/>
    <xf numFmtId="0" fontId="19" fillId="0" borderId="90" applyFont="0" applyFill="0" applyBorder="0" applyAlignment="0"/>
    <xf numFmtId="0" fontId="19" fillId="0" borderId="90" applyFont="0" applyFill="0" applyBorder="0" applyAlignment="0"/>
    <xf numFmtId="0" fontId="19" fillId="0" borderId="90" applyFont="0" applyFill="0" applyBorder="0" applyAlignment="0"/>
    <xf numFmtId="0" fontId="19" fillId="0" borderId="90" applyFont="0" applyFill="0" applyBorder="0" applyAlignment="0"/>
    <xf numFmtId="0" fontId="19" fillId="0" borderId="90" applyFont="0" applyFill="0" applyBorder="0" applyAlignment="0"/>
    <xf numFmtId="0" fontId="19" fillId="0" borderId="90" applyFont="0" applyFill="0" applyBorder="0" applyAlignment="0"/>
    <xf numFmtId="0" fontId="19" fillId="0" borderId="90" applyFont="0" applyFill="0" applyBorder="0" applyAlignment="0"/>
    <xf numFmtId="0" fontId="19" fillId="0" borderId="90" applyFont="0" applyFill="0" applyBorder="0" applyAlignment="0"/>
    <xf numFmtId="0" fontId="19" fillId="0" borderId="90" applyFont="0" applyFill="0" applyBorder="0" applyAlignment="0"/>
    <xf numFmtId="0" fontId="19" fillId="0" borderId="90" applyFont="0" applyFill="0" applyBorder="0" applyAlignment="0"/>
    <xf numFmtId="0" fontId="19" fillId="0" borderId="90" applyFont="0" applyFill="0" applyBorder="0" applyAlignment="0"/>
    <xf numFmtId="0" fontId="19" fillId="0" borderId="90"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8" fillId="0" borderId="0" applyNumberFormat="0" applyFill="0" applyBorder="0" applyAlignment="0">
      <protection locked="0"/>
    </xf>
    <xf numFmtId="246" fontId="159" fillId="0" borderId="0" applyFont="0" applyFill="0" applyBorder="0" applyAlignment="0" applyProtection="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applyProtection="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0" fontId="179" fillId="95" borderId="11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0" fillId="87" borderId="101" applyNumberFormat="0" applyFont="0" applyAlignment="0"/>
    <xf numFmtId="3" fontId="180" fillId="87" borderId="101" applyNumberFormat="0" applyFont="0" applyAlignment="0"/>
    <xf numFmtId="3" fontId="180" fillId="87" borderId="101" applyNumberFormat="0" applyFont="0" applyAlignment="0"/>
    <xf numFmtId="3" fontId="180" fillId="87" borderId="101" applyNumberFormat="0" applyFont="0" applyAlignment="0"/>
    <xf numFmtId="3" fontId="180" fillId="87" borderId="101" applyNumberFormat="0" applyFont="0" applyAlignment="0"/>
    <xf numFmtId="0" fontId="159"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247" fontId="178" fillId="106" borderId="101" applyNumberFormat="0" applyFill="0" applyBorder="0" applyAlignment="0" applyProtection="0"/>
    <xf numFmtId="0"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0"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247" fontId="178" fillId="106" borderId="101" applyNumberFormat="0" applyFill="0" applyBorder="0" applyAlignment="0" applyProtection="0"/>
    <xf numFmtId="0" fontId="178" fillId="106" borderId="101" applyNumberFormat="0" applyFill="0" applyBorder="0" applyAlignment="0" applyProtection="0"/>
    <xf numFmtId="0" fontId="181" fillId="0" borderId="11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2" borderId="0" applyNumberFormat="0" applyBorder="0" applyAlignment="0" applyProtection="0"/>
    <xf numFmtId="0" fontId="17" fillId="92" borderId="0" applyNumberFormat="0" applyBorder="0" applyAlignment="0" applyProtection="0"/>
    <xf numFmtId="0" fontId="17" fillId="92" borderId="0" applyNumberFormat="0" applyBorder="0" applyAlignment="0" applyProtection="0"/>
    <xf numFmtId="0" fontId="17" fillId="9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2" fillId="107" borderId="117" applyNumberFormat="0" applyAlignment="0" applyProtection="0"/>
    <xf numFmtId="0" fontId="182" fillId="107" borderId="117" applyNumberFormat="0" applyAlignment="0" applyProtection="0"/>
    <xf numFmtId="0" fontId="183" fillId="0" borderId="0" applyNumberFormat="0" applyFill="0" applyAlignment="0"/>
    <xf numFmtId="0" fontId="184" fillId="0" borderId="118" applyNumberFormat="0" applyFont="0" applyFill="0" applyAlignment="0"/>
    <xf numFmtId="248" fontId="185" fillId="107" borderId="0" applyNumberFormat="0" applyBorder="0">
      <alignment horizontal="center" vertical="center"/>
    </xf>
    <xf numFmtId="0" fontId="185" fillId="107" borderId="0" applyNumberFormat="0" applyBorder="0">
      <alignment horizontal="center" vertical="center"/>
    </xf>
    <xf numFmtId="0" fontId="185" fillId="107" borderId="0" applyNumberFormat="0" applyBorder="0">
      <alignment horizontal="center" vertical="center"/>
    </xf>
    <xf numFmtId="0" fontId="185" fillId="107" borderId="0" applyNumberFormat="0" applyBorder="0">
      <alignment horizontal="center" vertical="center"/>
    </xf>
    <xf numFmtId="0" fontId="185" fillId="107" borderId="0" applyNumberFormat="0" applyBorder="0">
      <alignment horizontal="center" vertical="center"/>
    </xf>
    <xf numFmtId="0" fontId="185" fillId="107" borderId="0" applyNumberFormat="0" applyBorder="0">
      <alignment horizontal="center" vertical="center"/>
    </xf>
    <xf numFmtId="0" fontId="185" fillId="107" borderId="0" applyNumberFormat="0" applyBorder="0">
      <alignment horizontal="center" vertical="center"/>
    </xf>
    <xf numFmtId="0" fontId="185" fillId="107" borderId="0" applyNumberFormat="0" applyBorder="0">
      <alignment horizontal="center" vertical="center"/>
    </xf>
    <xf numFmtId="0" fontId="185" fillId="107" borderId="0" applyNumberFormat="0" applyBorder="0">
      <alignment horizontal="center" vertical="center"/>
    </xf>
    <xf numFmtId="0" fontId="185" fillId="107" borderId="0" applyNumberFormat="0" applyBorder="0">
      <alignment horizontal="center" vertical="center"/>
    </xf>
    <xf numFmtId="0" fontId="185" fillId="107" borderId="0" applyNumberFormat="0" applyBorder="0">
      <alignment horizontal="center" vertical="center"/>
    </xf>
    <xf numFmtId="0" fontId="185" fillId="107" borderId="0" applyNumberFormat="0" applyBorder="0">
      <alignment horizontal="center" vertical="center"/>
    </xf>
    <xf numFmtId="0" fontId="185" fillId="107" borderId="0" applyNumberFormat="0" applyBorder="0">
      <alignment horizontal="center" vertical="center"/>
    </xf>
    <xf numFmtId="0" fontId="185" fillId="107" borderId="0" applyNumberFormat="0" applyBorder="0">
      <alignment horizontal="center" vertical="center"/>
    </xf>
    <xf numFmtId="0" fontId="185" fillId="107" borderId="0" applyNumberFormat="0" applyBorder="0">
      <alignment horizontal="center" vertical="center"/>
    </xf>
    <xf numFmtId="0" fontId="185" fillId="107" borderId="0" applyNumberFormat="0" applyBorder="0">
      <alignment horizontal="center" vertical="center"/>
    </xf>
    <xf numFmtId="0" fontId="185" fillId="107" borderId="0" applyNumberFormat="0" applyBorder="0">
      <alignment horizontal="center" vertical="center"/>
    </xf>
    <xf numFmtId="0" fontId="21" fillId="63" borderId="119" applyNumberFormat="0" applyAlignment="0" applyProtection="0"/>
    <xf numFmtId="0" fontId="186" fillId="0" borderId="0" applyNumberFormat="0" applyFill="0" applyBorder="0" applyAlignment="0">
      <alignment horizontal="right"/>
    </xf>
    <xf numFmtId="38" fontId="187" fillId="108"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8" fillId="109" borderId="0" applyNumberFormat="0" applyBorder="0" applyAlignment="0" applyProtection="0"/>
    <xf numFmtId="0" fontId="188" fillId="110" borderId="0" applyNumberFormat="0" applyBorder="0" applyAlignment="0" applyProtection="0"/>
    <xf numFmtId="0" fontId="188" fillId="110" borderId="0" applyNumberFormat="0" applyBorder="0" applyAlignment="0" applyProtection="0"/>
    <xf numFmtId="0" fontId="188" fillId="110" borderId="0" applyNumberFormat="0" applyBorder="0" applyAlignment="0" applyProtection="0"/>
    <xf numFmtId="0" fontId="188" fillId="110" borderId="0" applyNumberFormat="0" applyBorder="0" applyAlignment="0" applyProtection="0"/>
    <xf numFmtId="0" fontId="188" fillId="110" borderId="0" applyNumberFormat="0" applyBorder="0" applyAlignment="0" applyProtection="0"/>
    <xf numFmtId="0" fontId="188" fillId="110" borderId="0" applyNumberFormat="0" applyBorder="0" applyAlignment="0" applyProtection="0"/>
    <xf numFmtId="0" fontId="188" fillId="110" borderId="0" applyNumberFormat="0" applyBorder="0" applyAlignment="0" applyProtection="0"/>
    <xf numFmtId="0" fontId="188" fillId="110" borderId="0" applyNumberFormat="0" applyBorder="0" applyAlignment="0" applyProtection="0"/>
    <xf numFmtId="0" fontId="188" fillId="110" borderId="0" applyNumberFormat="0" applyBorder="0" applyAlignment="0" applyProtection="0"/>
    <xf numFmtId="0" fontId="188" fillId="110" borderId="0" applyNumberFormat="0" applyBorder="0" applyAlignment="0" applyProtection="0"/>
    <xf numFmtId="0" fontId="188" fillId="110" borderId="0" applyNumberFormat="0" applyBorder="0" applyAlignment="0" applyProtection="0"/>
    <xf numFmtId="0" fontId="188" fillId="110" borderId="0" applyNumberFormat="0" applyBorder="0" applyAlignment="0" applyProtection="0"/>
    <xf numFmtId="0" fontId="188" fillId="110" borderId="0" applyNumberFormat="0" applyBorder="0" applyAlignment="0" applyProtection="0"/>
    <xf numFmtId="0" fontId="188" fillId="110" borderId="0" applyNumberFormat="0" applyBorder="0" applyAlignment="0" applyProtection="0"/>
    <xf numFmtId="0" fontId="188" fillId="110" borderId="0" applyNumberFormat="0" applyBorder="0" applyAlignment="0" applyProtection="0"/>
    <xf numFmtId="0" fontId="188" fillId="110" borderId="0" applyNumberFormat="0" applyBorder="0" applyAlignment="0" applyProtection="0"/>
    <xf numFmtId="0" fontId="188" fillId="110" borderId="0" applyNumberFormat="0" applyBorder="0" applyAlignment="0" applyProtection="0"/>
    <xf numFmtId="0" fontId="189" fillId="109"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8" fillId="110"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59" fillId="0" borderId="0" applyFont="0" applyFill="0" applyBorder="0" applyAlignment="0" applyProtection="0"/>
    <xf numFmtId="250" fontId="190" fillId="0" borderId="0"/>
    <xf numFmtId="0" fontId="191" fillId="0" borderId="120"/>
    <xf numFmtId="251" fontId="2" fillId="0" borderId="0"/>
    <xf numFmtId="0" fontId="191" fillId="0" borderId="121"/>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82" fillId="107" borderId="122">
      <alignment horizontal="center" vertical="center"/>
    </xf>
    <xf numFmtId="0" fontId="182" fillId="107" borderId="122">
      <alignment horizontal="center" vertical="center"/>
    </xf>
    <xf numFmtId="0" fontId="195" fillId="0" borderId="0" applyProtection="0">
      <alignment horizontal="center"/>
    </xf>
    <xf numFmtId="0" fontId="195"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45" fillId="0" borderId="0" applyNumberFormat="0" applyFill="0" applyBorder="0" applyAlignment="0" applyProtection="0"/>
    <xf numFmtId="0" fontId="2" fillId="0" borderId="94" applyNumberFormat="0" applyFill="0" applyAlignment="0" applyProtection="0"/>
    <xf numFmtId="0" fontId="2" fillId="0" borderId="94" applyNumberFormat="0" applyFill="0" applyAlignment="0" applyProtection="0"/>
    <xf numFmtId="0" fontId="2" fillId="0" borderId="94" applyNumberFormat="0" applyFill="0" applyAlignment="0" applyProtection="0"/>
    <xf numFmtId="0" fontId="2" fillId="0" borderId="94" applyNumberFormat="0" applyFill="0" applyAlignment="0" applyProtection="0"/>
    <xf numFmtId="0" fontId="2" fillId="0" borderId="94" applyNumberFormat="0" applyFill="0" applyAlignment="0" applyProtection="0"/>
    <xf numFmtId="0" fontId="2" fillId="0" borderId="94" applyNumberFormat="0" applyFill="0" applyAlignment="0" applyProtection="0"/>
    <xf numFmtId="0" fontId="2" fillId="0" borderId="94" applyNumberFormat="0" applyFill="0" applyAlignment="0" applyProtection="0"/>
    <xf numFmtId="0" fontId="2" fillId="0" borderId="94" applyNumberFormat="0" applyFill="0" applyAlignment="0" applyProtection="0"/>
    <xf numFmtId="172" fontId="159" fillId="0" borderId="0">
      <alignment vertical="top"/>
    </xf>
    <xf numFmtId="172" fontId="159" fillId="0" borderId="0">
      <alignment vertical="top"/>
    </xf>
    <xf numFmtId="172" fontId="159" fillId="0" borderId="0">
      <alignment vertical="top"/>
    </xf>
    <xf numFmtId="0" fontId="45" fillId="0" borderId="0" applyNumberFormat="0" applyFill="0" applyBorder="0" applyProtection="0">
      <alignment horizontal="right"/>
    </xf>
    <xf numFmtId="172" fontId="198" fillId="0" borderId="0">
      <alignment horizontal="right"/>
    </xf>
    <xf numFmtId="172" fontId="198" fillId="0" borderId="0">
      <alignment horizontal="right"/>
    </xf>
    <xf numFmtId="172" fontId="198" fillId="0" borderId="0">
      <alignment horizontal="right"/>
    </xf>
    <xf numFmtId="0" fontId="198" fillId="0" borderId="0">
      <alignment horizontal="left"/>
    </xf>
    <xf numFmtId="0" fontId="199" fillId="74" borderId="0" applyNumberFormat="0" applyBorder="0" applyAlignment="0" applyProtection="0"/>
    <xf numFmtId="252" fontId="104" fillId="0" borderId="117" applyNumberFormat="0" applyFont="0" applyFill="0" applyAlignment="0">
      <alignment vertical="center"/>
    </xf>
    <xf numFmtId="0" fontId="104" fillId="0" borderId="117" applyNumberFormat="0" applyFont="0" applyFill="0"/>
    <xf numFmtId="0" fontId="104" fillId="0" borderId="117" applyNumberFormat="0" applyFont="0" applyFill="0"/>
    <xf numFmtId="0" fontId="104" fillId="0" borderId="117" applyNumberFormat="0" applyFont="0" applyFill="0"/>
    <xf numFmtId="0" fontId="104" fillId="0" borderId="117" applyNumberFormat="0" applyFont="0" applyFill="0"/>
    <xf numFmtId="0" fontId="104" fillId="0" borderId="117" applyNumberFormat="0" applyFont="0" applyFill="0"/>
    <xf numFmtId="0" fontId="104" fillId="0" borderId="117" applyNumberFormat="0" applyFont="0" applyFill="0"/>
    <xf numFmtId="0" fontId="104" fillId="0" borderId="117" applyNumberFormat="0" applyFont="0" applyFill="0"/>
    <xf numFmtId="0" fontId="104" fillId="0" borderId="117" applyNumberFormat="0" applyFont="0" applyFill="0"/>
    <xf numFmtId="252" fontId="104" fillId="0" borderId="117" applyNumberFormat="0" applyFont="0" applyFill="0" applyAlignment="0">
      <alignment vertical="center"/>
    </xf>
    <xf numFmtId="0" fontId="104" fillId="0" borderId="117" applyNumberFormat="0" applyFont="0" applyFill="0"/>
    <xf numFmtId="0" fontId="104" fillId="0" borderId="117" applyNumberFormat="0" applyFont="0" applyFill="0"/>
    <xf numFmtId="252" fontId="104" fillId="0" borderId="117" applyNumberFormat="0" applyFont="0" applyFill="0" applyAlignment="0">
      <alignment vertical="center"/>
    </xf>
    <xf numFmtId="0" fontId="104" fillId="0" borderId="117" applyNumberFormat="0" applyFont="0" applyFill="0"/>
    <xf numFmtId="0" fontId="104" fillId="0" borderId="117" applyNumberFormat="0" applyFont="0" applyFill="0"/>
    <xf numFmtId="0" fontId="104" fillId="0" borderId="117" applyNumberFormat="0" applyFont="0" applyFill="0"/>
    <xf numFmtId="0" fontId="104" fillId="0" borderId="117" applyNumberFormat="0" applyFont="0" applyFill="0"/>
    <xf numFmtId="0" fontId="104" fillId="0" borderId="117" applyNumberFormat="0" applyFont="0" applyFill="0"/>
    <xf numFmtId="0" fontId="104" fillId="0" borderId="117" applyNumberFormat="0" applyFont="0" applyFill="0"/>
    <xf numFmtId="0" fontId="104" fillId="0" borderId="117" applyNumberFormat="0" applyFont="0" applyFill="0"/>
    <xf numFmtId="0" fontId="2" fillId="72" borderId="0"/>
    <xf numFmtId="0" fontId="200" fillId="0" borderId="1" applyNumberFormat="0" applyFont="0" applyFill="0" applyAlignment="0" applyProtection="0"/>
    <xf numFmtId="0" fontId="200" fillId="0" borderId="123" applyNumberFormat="0" applyFont="0" applyFill="0" applyAlignment="0" applyProtection="0"/>
    <xf numFmtId="0" fontId="148" fillId="0" borderId="94" applyNumberFormat="0" applyFont="0" applyFill="0" applyAlignment="0" applyProtection="0"/>
    <xf numFmtId="0" fontId="148" fillId="0" borderId="94" applyNumberFormat="0" applyFont="0" applyFill="0" applyAlignment="0" applyProtection="0"/>
    <xf numFmtId="0" fontId="148" fillId="0" borderId="59" applyNumberFormat="0" applyFont="0" applyFill="0" applyAlignment="0" applyProtection="0"/>
    <xf numFmtId="0" fontId="148" fillId="0" borderId="59" applyNumberFormat="0" applyFont="0" applyFill="0" applyAlignment="0" applyProtection="0"/>
    <xf numFmtId="0" fontId="148" fillId="0" borderId="59" applyNumberFormat="0" applyFont="0" applyFill="0" applyAlignment="0" applyProtection="0"/>
    <xf numFmtId="0" fontId="148" fillId="0" borderId="57" applyNumberFormat="0" applyFont="0" applyFill="0" applyAlignment="0" applyProtection="0"/>
    <xf numFmtId="0" fontId="148" fillId="0" borderId="57" applyNumberFormat="0" applyFont="0" applyFill="0" applyAlignment="0" applyProtection="0"/>
    <xf numFmtId="0" fontId="148" fillId="0" borderId="91" applyNumberFormat="0" applyFont="0" applyFill="0" applyAlignment="0" applyProtection="0"/>
    <xf numFmtId="0" fontId="148" fillId="0" borderId="91" applyNumberFormat="0" applyFont="0" applyFill="0" applyAlignment="0" applyProtection="0"/>
    <xf numFmtId="0" fontId="148" fillId="0" borderId="91" applyNumberFormat="0" applyFont="0" applyFill="0" applyAlignment="0" applyProtection="0"/>
    <xf numFmtId="0" fontId="148" fillId="0" borderId="91" applyNumberFormat="0" applyFont="0" applyFill="0" applyAlignment="0" applyProtection="0"/>
    <xf numFmtId="0" fontId="148" fillId="0" borderId="91" applyNumberFormat="0" applyFont="0" applyFill="0" applyAlignment="0" applyProtection="0"/>
    <xf numFmtId="0" fontId="148" fillId="0" borderId="91" applyNumberFormat="0" applyFont="0" applyFill="0" applyAlignment="0" applyProtection="0"/>
    <xf numFmtId="253" fontId="2" fillId="0" borderId="65">
      <alignment horizontal="left"/>
    </xf>
    <xf numFmtId="253" fontId="2" fillId="0" borderId="65">
      <alignment horizontal="left"/>
    </xf>
    <xf numFmtId="253" fontId="2" fillId="0" borderId="65">
      <alignment horizontal="left"/>
    </xf>
    <xf numFmtId="253" fontId="2" fillId="0" borderId="65">
      <alignment horizontal="left"/>
    </xf>
    <xf numFmtId="253" fontId="2" fillId="0" borderId="65">
      <alignment horizontal="left"/>
    </xf>
    <xf numFmtId="253" fontId="2" fillId="0" borderId="65">
      <alignment horizontal="left"/>
    </xf>
    <xf numFmtId="253" fontId="2" fillId="0" borderId="65">
      <alignment horizontal="left"/>
    </xf>
    <xf numFmtId="253" fontId="2" fillId="0" borderId="6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0" fontId="29"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21"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6"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0"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7" fontId="8"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8" fontId="201"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4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6"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9" fontId="201"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21"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0" fontId="21" fillId="63"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3" borderId="119" applyNumberFormat="0" applyAlignment="0" applyProtection="0"/>
    <xf numFmtId="0" fontId="21" fillId="68" borderId="119" applyNumberFormat="0" applyAlignment="0" applyProtection="0"/>
    <xf numFmtId="0" fontId="21" fillId="68" borderId="119" applyNumberFormat="0" applyAlignment="0" applyProtection="0"/>
    <xf numFmtId="0" fontId="21" fillId="63" borderId="119" applyNumberFormat="0" applyAlignment="0" applyProtection="0"/>
    <xf numFmtId="0" fontId="21" fillId="63" borderId="119" applyNumberFormat="0" applyAlignment="0" applyProtection="0"/>
    <xf numFmtId="0" fontId="21" fillId="63" borderId="119" applyNumberFormat="0" applyAlignment="0" applyProtection="0"/>
    <xf numFmtId="0" fontId="21" fillId="68" borderId="119" applyNumberFormat="0" applyAlignment="0" applyProtection="0"/>
    <xf numFmtId="0" fontId="21" fillId="63" borderId="119" applyNumberFormat="0" applyAlignment="0" applyProtection="0"/>
    <xf numFmtId="0" fontId="21" fillId="63" borderId="119" applyNumberFormat="0" applyAlignment="0" applyProtection="0"/>
    <xf numFmtId="0" fontId="202" fillId="108" borderId="119" applyNumberFormat="0" applyAlignment="0" applyProtection="0"/>
    <xf numFmtId="0" fontId="144" fillId="8" borderId="26" applyNumberFormat="0" applyAlignment="0" applyProtection="0"/>
    <xf numFmtId="3" fontId="45" fillId="41" borderId="59">
      <protection hidden="1"/>
    </xf>
    <xf numFmtId="0" fontId="202" fillId="108" borderId="119" applyNumberFormat="0" applyAlignment="0" applyProtection="0"/>
    <xf numFmtId="0" fontId="23" fillId="63" borderId="119" applyNumberFormat="0" applyAlignment="0" applyProtection="0"/>
    <xf numFmtId="0" fontId="23" fillId="63" borderId="119" applyNumberFormat="0" applyAlignment="0" applyProtection="0"/>
    <xf numFmtId="0" fontId="23" fillId="63" borderId="119" applyNumberFormat="0" applyAlignment="0" applyProtection="0"/>
    <xf numFmtId="0" fontId="23" fillId="63" borderId="119" applyNumberFormat="0" applyAlignment="0" applyProtection="0"/>
    <xf numFmtId="0" fontId="202" fillId="108" borderId="119" applyNumberFormat="0" applyAlignment="0" applyProtection="0"/>
    <xf numFmtId="0" fontId="202" fillId="108" borderId="119" applyNumberFormat="0" applyAlignment="0" applyProtection="0"/>
    <xf numFmtId="0" fontId="202" fillId="108" borderId="119" applyNumberFormat="0" applyAlignment="0" applyProtection="0"/>
    <xf numFmtId="0" fontId="202" fillId="108" borderId="119" applyNumberFormat="0" applyAlignment="0" applyProtection="0"/>
    <xf numFmtId="0" fontId="202" fillId="108" borderId="119" applyNumberFormat="0" applyAlignment="0" applyProtection="0"/>
    <xf numFmtId="0" fontId="202" fillId="108" borderId="119" applyNumberFormat="0" applyAlignment="0" applyProtection="0"/>
    <xf numFmtId="0" fontId="202" fillId="108" borderId="119" applyNumberFormat="0" applyAlignment="0" applyProtection="0"/>
    <xf numFmtId="0" fontId="202" fillId="108" borderId="119" applyNumberFormat="0" applyAlignment="0" applyProtection="0"/>
    <xf numFmtId="0" fontId="202" fillId="108" borderId="119" applyNumberFormat="0" applyAlignment="0" applyProtection="0"/>
    <xf numFmtId="0" fontId="202" fillId="108" borderId="119" applyNumberFormat="0" applyAlignment="0" applyProtection="0"/>
    <xf numFmtId="0" fontId="202" fillId="108" borderId="119" applyNumberFormat="0" applyAlignment="0" applyProtection="0"/>
    <xf numFmtId="0" fontId="202" fillId="108" borderId="119" applyNumberFormat="0" applyAlignment="0" applyProtection="0"/>
    <xf numFmtId="0" fontId="202" fillId="108" borderId="119" applyNumberFormat="0" applyAlignment="0" applyProtection="0"/>
    <xf numFmtId="0" fontId="202" fillId="108" borderId="119" applyNumberFormat="0" applyAlignment="0" applyProtection="0"/>
    <xf numFmtId="0" fontId="202" fillId="108" borderId="119" applyNumberFormat="0" applyAlignment="0" applyProtection="0"/>
    <xf numFmtId="0" fontId="202" fillId="108" borderId="119" applyNumberFormat="0" applyAlignment="0" applyProtection="0"/>
    <xf numFmtId="0" fontId="202" fillId="108" borderId="119" applyNumberFormat="0" applyAlignment="0" applyProtection="0"/>
    <xf numFmtId="0" fontId="202" fillId="108" borderId="119" applyNumberFormat="0" applyAlignment="0" applyProtection="0"/>
    <xf numFmtId="0" fontId="23" fillId="63" borderId="119" applyNumberFormat="0" applyAlignment="0" applyProtection="0"/>
    <xf numFmtId="0" fontId="23" fillId="63" borderId="119" applyNumberFormat="0" applyAlignment="0" applyProtection="0"/>
    <xf numFmtId="0" fontId="202" fillId="108" borderId="119" applyNumberFormat="0" applyAlignment="0" applyProtection="0"/>
    <xf numFmtId="0" fontId="202" fillId="108" borderId="119" applyNumberFormat="0" applyAlignment="0" applyProtection="0"/>
    <xf numFmtId="0" fontId="23" fillId="63" borderId="119" applyNumberFormat="0" applyAlignment="0" applyProtection="0"/>
    <xf numFmtId="0" fontId="23" fillId="63" borderId="119" applyNumberFormat="0" applyAlignment="0" applyProtection="0"/>
    <xf numFmtId="0" fontId="23" fillId="63" borderId="119" applyNumberFormat="0" applyAlignment="0" applyProtection="0"/>
    <xf numFmtId="0"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40" fontId="148" fillId="0" borderId="0" applyFont="0" applyFill="0" applyBorder="0" applyAlignment="0" applyProtection="0"/>
    <xf numFmtId="40" fontId="148" fillId="0" borderId="0" applyFont="0" applyFill="0" applyBorder="0" applyAlignment="0" applyProtection="0"/>
    <xf numFmtId="196" fontId="19" fillId="111" borderId="0" applyNumberFormat="0" applyFont="0" applyBorder="0" applyAlignment="0">
      <protection locked="0"/>
    </xf>
    <xf numFmtId="196" fontId="19" fillId="111" borderId="0" applyNumberFormat="0" applyFont="0" applyBorder="0" applyAlignment="0">
      <protection locked="0"/>
    </xf>
    <xf numFmtId="0" fontId="52" fillId="0" borderId="39" applyNumberFormat="0" applyFill="0" applyAlignment="0" applyProtection="0"/>
    <xf numFmtId="0" fontId="24" fillId="64"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3" fillId="0" borderId="59" applyBorder="0"/>
    <xf numFmtId="260" fontId="204" fillId="0" borderId="0"/>
    <xf numFmtId="0" fontId="26" fillId="64" borderId="34" applyNumberFormat="0" applyAlignment="0" applyProtection="0"/>
    <xf numFmtId="0" fontId="26" fillId="64" borderId="34" applyNumberFormat="0" applyAlignment="0" applyProtection="0"/>
    <xf numFmtId="0" fontId="26" fillId="64" borderId="34" applyNumberFormat="0" applyAlignment="0" applyProtection="0"/>
    <xf numFmtId="0" fontId="26" fillId="64" borderId="34" applyNumberFormat="0" applyAlignment="0" applyProtection="0"/>
    <xf numFmtId="0" fontId="26" fillId="112" borderId="34" applyNumberFormat="0" applyAlignment="0" applyProtection="0"/>
    <xf numFmtId="0" fontId="26" fillId="112" borderId="34" applyNumberFormat="0" applyAlignment="0" applyProtection="0"/>
    <xf numFmtId="0" fontId="26" fillId="112" borderId="34" applyNumberFormat="0" applyAlignment="0" applyProtection="0"/>
    <xf numFmtId="0" fontId="26" fillId="112" borderId="34" applyNumberFormat="0" applyAlignment="0" applyProtection="0"/>
    <xf numFmtId="0" fontId="24" fillId="64" borderId="34" applyNumberFormat="0" applyAlignment="0" applyProtection="0"/>
    <xf numFmtId="0" fontId="24" fillId="64" borderId="34" applyNumberFormat="0" applyAlignment="0" applyProtection="0"/>
    <xf numFmtId="0" fontId="26" fillId="64" borderId="34" applyNumberFormat="0" applyAlignment="0" applyProtection="0"/>
    <xf numFmtId="0" fontId="26" fillId="64" borderId="34" applyNumberFormat="0" applyAlignment="0" applyProtection="0"/>
    <xf numFmtId="0" fontId="26" fillId="64" borderId="34" applyNumberFormat="0" applyAlignment="0" applyProtection="0"/>
    <xf numFmtId="0" fontId="26" fillId="64" borderId="34" applyNumberFormat="0" applyAlignment="0" applyProtection="0"/>
    <xf numFmtId="0" fontId="26" fillId="64" borderId="34" applyNumberFormat="0" applyAlignment="0" applyProtection="0"/>
    <xf numFmtId="3" fontId="205" fillId="69" borderId="101" applyFont="0" applyFill="0" applyProtection="0">
      <alignment horizontal="right"/>
    </xf>
    <xf numFmtId="3" fontId="205" fillId="69" borderId="101" applyFont="0" applyFill="0" applyProtection="0">
      <alignment horizontal="right"/>
    </xf>
    <xf numFmtId="3" fontId="205" fillId="69" borderId="101" applyFont="0" applyFill="0" applyProtection="0">
      <alignment horizontal="right"/>
    </xf>
    <xf numFmtId="3" fontId="205" fillId="69" borderId="101" applyFont="0" applyFill="0" applyProtection="0">
      <alignment horizontal="right"/>
    </xf>
    <xf numFmtId="3" fontId="205" fillId="69" borderId="101" applyFont="0" applyFill="0" applyProtection="0">
      <alignment horizontal="right"/>
    </xf>
    <xf numFmtId="3" fontId="205" fillId="69" borderId="101" applyFont="0" applyFill="0" applyProtection="0">
      <alignment horizontal="right"/>
    </xf>
    <xf numFmtId="3" fontId="205" fillId="69" borderId="101" applyFont="0" applyFill="0" applyProtection="0">
      <alignment horizontal="right"/>
    </xf>
    <xf numFmtId="3" fontId="205" fillId="69" borderId="101" applyFont="0" applyFill="0" applyProtection="0">
      <alignment horizontal="right"/>
    </xf>
    <xf numFmtId="3" fontId="205" fillId="69" borderId="101" applyFont="0" applyFill="0" applyProtection="0">
      <alignment horizontal="right"/>
    </xf>
    <xf numFmtId="3" fontId="205" fillId="69" borderId="101" applyFont="0" applyFill="0" applyProtection="0">
      <alignment horizontal="right" vertical="center"/>
    </xf>
    <xf numFmtId="3" fontId="205" fillId="69" borderId="101" applyFont="0" applyFill="0" applyProtection="0">
      <alignment horizontal="right"/>
    </xf>
    <xf numFmtId="3" fontId="205" fillId="69" borderId="101" applyFont="0" applyFill="0" applyProtection="0">
      <alignment horizontal="right"/>
    </xf>
    <xf numFmtId="3" fontId="205" fillId="69" borderId="101" applyFont="0" applyFill="0" applyProtection="0">
      <alignment horizontal="right"/>
    </xf>
    <xf numFmtId="3" fontId="205" fillId="69" borderId="101" applyFont="0" applyFill="0" applyProtection="0">
      <alignment horizontal="right"/>
    </xf>
    <xf numFmtId="3" fontId="205" fillId="69" borderId="101" applyFont="0" applyFill="0" applyProtection="0">
      <alignment horizontal="right"/>
    </xf>
    <xf numFmtId="3" fontId="205" fillId="69" borderId="101" applyFont="0" applyFill="0" applyProtection="0">
      <alignment horizontal="right"/>
    </xf>
    <xf numFmtId="3" fontId="205" fillId="69" borderId="101" applyFont="0" applyFill="0" applyProtection="0">
      <alignment horizontal="right"/>
    </xf>
    <xf numFmtId="3" fontId="205" fillId="69" borderId="101" applyFont="0" applyFill="0" applyProtection="0">
      <alignment horizontal="right"/>
    </xf>
    <xf numFmtId="3" fontId="205" fillId="69" borderId="101" applyFont="0" applyFill="0" applyProtection="0">
      <alignment horizontal="right" vertical="center"/>
    </xf>
    <xf numFmtId="10" fontId="206" fillId="0" borderId="0">
      <alignment vertical="center"/>
    </xf>
    <xf numFmtId="3" fontId="206" fillId="0" borderId="0">
      <alignment vertical="center"/>
    </xf>
    <xf numFmtId="0" fontId="12" fillId="53"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57"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9"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4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62"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221" fontId="207" fillId="0" borderId="124"/>
    <xf numFmtId="201" fontId="208" fillId="0" borderId="0" applyFont="0" applyFill="0" applyBorder="0" applyAlignment="0" applyProtection="0"/>
    <xf numFmtId="0" fontId="209" fillId="0" borderId="0"/>
    <xf numFmtId="0" fontId="209" fillId="0" borderId="0"/>
    <xf numFmtId="0" fontId="209" fillId="0" borderId="0"/>
    <xf numFmtId="0" fontId="209" fillId="0" borderId="0"/>
    <xf numFmtId="261" fontId="2" fillId="0" borderId="0"/>
    <xf numFmtId="261" fontId="2" fillId="0" borderId="0"/>
    <xf numFmtId="261" fontId="2" fillId="0" borderId="0"/>
    <xf numFmtId="261" fontId="2" fillId="0" borderId="0"/>
    <xf numFmtId="217" fontId="210" fillId="0" borderId="0">
      <alignment horizontal="right" vertical="center" wrapText="1"/>
    </xf>
    <xf numFmtId="217" fontId="210" fillId="0" borderId="0">
      <alignment horizontal="right" vertical="center" wrapText="1"/>
    </xf>
    <xf numFmtId="217" fontId="210"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44" fontId="8"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38" fontId="211"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2" fillId="0" borderId="0">
      <alignment horizontal="center"/>
      <protection locked="0"/>
    </xf>
    <xf numFmtId="0" fontId="2" fillId="0" borderId="0" applyFont="0" applyFill="0" applyBorder="0" applyAlignment="0" applyProtection="0"/>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1" fillId="0" borderId="0" applyFont="0" applyFill="0" applyBorder="0" applyAlignment="0" applyProtection="0">
      <alignment horizontal="right"/>
    </xf>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3" fontId="161"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1" fillId="0" borderId="0" applyFont="0" applyFill="0" applyBorder="0" applyAlignment="0" applyProtection="0">
      <alignment horizontal="right"/>
    </xf>
    <xf numFmtId="264" fontId="161" fillId="0" borderId="0" applyFont="0" applyFill="0" applyBorder="0" applyAlignment="0" applyProtection="0">
      <alignment horizontal="right"/>
    </xf>
    <xf numFmtId="166"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Alignment="0" applyProtection="0">
      <alignment horizontal="right"/>
    </xf>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1"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3"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08">
      <alignment vertical="center"/>
    </xf>
    <xf numFmtId="201" fontId="2" fillId="0" borderId="0" applyFont="0" applyFill="0" applyBorder="0" applyAlignment="0" applyProtection="0"/>
    <xf numFmtId="3" fontId="208" fillId="0" borderId="108">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08">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08">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08">
      <alignment vertical="center"/>
    </xf>
    <xf numFmtId="201" fontId="2" fillId="0" borderId="0" applyFont="0" applyFill="0" applyBorder="0" applyAlignment="0" applyProtection="0"/>
    <xf numFmtId="3" fontId="208" fillId="0" borderId="108">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08">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08">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08">
      <alignment vertical="center"/>
    </xf>
    <xf numFmtId="201" fontId="2" fillId="0" borderId="0" applyFont="0" applyFill="0" applyBorder="0" applyAlignment="0" applyProtection="0"/>
    <xf numFmtId="3" fontId="208" fillId="0" borderId="108">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08">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08">
      <alignment vertical="center"/>
    </xf>
    <xf numFmtId="221" fontId="147" fillId="0" borderId="0" applyFont="0" applyFill="0" applyBorder="0" applyAlignment="0" applyProtection="0"/>
    <xf numFmtId="221" fontId="147" fillId="0" borderId="0" applyFont="0" applyFill="0" applyBorder="0" applyAlignment="0" applyProtection="0"/>
    <xf numFmtId="3" fontId="208" fillId="0" borderId="108">
      <alignment vertical="center"/>
    </xf>
    <xf numFmtId="39"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08">
      <alignment vertical="center"/>
    </xf>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0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4" fillId="110" borderId="0" applyBorder="0">
      <alignment horizontal="left"/>
    </xf>
    <xf numFmtId="0" fontId="215" fillId="113" borderId="0" applyNumberFormat="0" applyBorder="0">
      <alignment horizontal="left"/>
    </xf>
    <xf numFmtId="0" fontId="29"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9" fillId="73" borderId="125" applyNumberFormat="0" applyFont="0" applyAlignment="0" applyProtection="0"/>
    <xf numFmtId="0" fontId="29" fillId="73" borderId="125" applyNumberFormat="0" applyFont="0" applyAlignment="0" applyProtection="0"/>
    <xf numFmtId="0" fontId="29" fillId="73" borderId="125" applyNumberFormat="0" applyFont="0" applyAlignment="0" applyProtection="0"/>
    <xf numFmtId="3" fontId="208" fillId="0" borderId="108">
      <alignment vertical="center"/>
    </xf>
    <xf numFmtId="0" fontId="29" fillId="73" borderId="125" applyNumberFormat="0" applyFont="0" applyAlignment="0" applyProtection="0"/>
    <xf numFmtId="0" fontId="29"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71" fillId="73" borderId="125"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6" fillId="0" borderId="0" applyFill="0" applyBorder="0">
      <alignment horizontal="left"/>
    </xf>
    <xf numFmtId="0" fontId="217" fillId="114" borderId="0"/>
    <xf numFmtId="0" fontId="24" fillId="64" borderId="34"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8" fillId="0" borderId="0" applyNumberFormat="0" applyAlignment="0">
      <alignment horizontal="left"/>
    </xf>
    <xf numFmtId="0" fontId="219" fillId="0" borderId="105" applyNumberFormat="0" applyFill="0" applyBorder="0" applyAlignment="0" applyProtection="0">
      <alignment horizontal="center"/>
      <protection locked="0"/>
    </xf>
    <xf numFmtId="0" fontId="220" fillId="0" borderId="105" applyNumberFormat="0" applyFill="0" applyBorder="0">
      <protection locked="0"/>
    </xf>
    <xf numFmtId="0" fontId="220" fillId="0" borderId="105" applyNumberFormat="0" applyFill="0" applyBorder="0">
      <protection locked="0"/>
    </xf>
    <xf numFmtId="0" fontId="220" fillId="0" borderId="105" applyNumberFormat="0" applyFill="0" applyBorder="0">
      <protection locked="0"/>
    </xf>
    <xf numFmtId="0" fontId="220" fillId="0" borderId="105" applyNumberFormat="0" applyFill="0" applyBorder="0">
      <protection locked="0"/>
    </xf>
    <xf numFmtId="0" fontId="220" fillId="0" borderId="105" applyNumberFormat="0" applyFill="0" applyBorder="0">
      <protection locked="0"/>
    </xf>
    <xf numFmtId="0" fontId="220" fillId="0" borderId="105" applyNumberFormat="0" applyFill="0" applyBorder="0">
      <protection locked="0"/>
    </xf>
    <xf numFmtId="0" fontId="220" fillId="0" borderId="105" applyNumberFormat="0" applyFill="0" applyBorder="0">
      <protection locked="0"/>
    </xf>
    <xf numFmtId="0" fontId="220" fillId="0" borderId="105" applyNumberFormat="0" applyFill="0" applyBorder="0">
      <protection locked="0"/>
    </xf>
    <xf numFmtId="0" fontId="219" fillId="0" borderId="105" applyNumberFormat="0" applyFill="0" applyBorder="0" applyAlignment="0" applyProtection="0">
      <alignment horizontal="center"/>
      <protection locked="0"/>
    </xf>
    <xf numFmtId="0" fontId="219" fillId="0" borderId="105" applyNumberFormat="0" applyFill="0" applyBorder="0" applyAlignment="0" applyProtection="0">
      <alignment horizontal="center"/>
      <protection locked="0"/>
    </xf>
    <xf numFmtId="3" fontId="208" fillId="0" borderId="108">
      <alignment vertical="center"/>
    </xf>
    <xf numFmtId="0" fontId="219" fillId="0" borderId="105" applyNumberFormat="0" applyFill="0" applyBorder="0" applyAlignment="0" applyProtection="0">
      <alignment horizontal="center"/>
      <protection locked="0"/>
    </xf>
    <xf numFmtId="0" fontId="219" fillId="0" borderId="105" applyNumberFormat="0" applyFill="0" applyBorder="0" applyAlignment="0" applyProtection="0">
      <alignment horizontal="center"/>
      <protection locked="0"/>
    </xf>
    <xf numFmtId="3" fontId="208" fillId="0" borderId="108">
      <alignment vertical="center"/>
    </xf>
    <xf numFmtId="0" fontId="220" fillId="0" borderId="105" applyNumberFormat="0" applyFill="0" applyBorder="0">
      <protection locked="0"/>
    </xf>
    <xf numFmtId="0" fontId="220" fillId="0" borderId="105" applyNumberFormat="0" applyFill="0" applyBorder="0">
      <protection locked="0"/>
    </xf>
    <xf numFmtId="3" fontId="208" fillId="0" borderId="108">
      <alignment vertical="center"/>
    </xf>
    <xf numFmtId="0" fontId="220" fillId="0" borderId="105" applyNumberFormat="0" applyFill="0" applyBorder="0">
      <protection locked="0"/>
    </xf>
    <xf numFmtId="0" fontId="220" fillId="0" borderId="105" applyNumberFormat="0" applyFill="0" applyBorder="0">
      <protection locked="0"/>
    </xf>
    <xf numFmtId="3" fontId="208" fillId="0" borderId="108">
      <alignment vertical="center"/>
    </xf>
    <xf numFmtId="0" fontId="220" fillId="0" borderId="105" applyNumberFormat="0" applyFill="0" applyBorder="0">
      <protection locked="0"/>
    </xf>
    <xf numFmtId="0" fontId="220" fillId="0" borderId="105" applyNumberFormat="0" applyFill="0" applyBorder="0">
      <protection locked="0"/>
    </xf>
    <xf numFmtId="0" fontId="220" fillId="0" borderId="105" applyNumberFormat="0" applyFill="0" applyBorder="0">
      <protection locked="0"/>
    </xf>
    <xf numFmtId="0" fontId="220" fillId="0" borderId="105" applyNumberFormat="0" applyFill="0" applyBorder="0">
      <protection locked="0"/>
    </xf>
    <xf numFmtId="3" fontId="208" fillId="0" borderId="108">
      <alignment vertical="center"/>
    </xf>
    <xf numFmtId="3" fontId="221" fillId="0" borderId="126" applyNumberFormat="0" applyAlignment="0">
      <alignment vertical="center"/>
    </xf>
    <xf numFmtId="0" fontId="221" fillId="0" borderId="126" applyNumberFormat="0"/>
    <xf numFmtId="0" fontId="221" fillId="0" borderId="126" applyNumberFormat="0"/>
    <xf numFmtId="0" fontId="221" fillId="0" borderId="126" applyNumberFormat="0"/>
    <xf numFmtId="0" fontId="221" fillId="0" borderId="126" applyNumberFormat="0"/>
    <xf numFmtId="0" fontId="221" fillId="0" borderId="126" applyNumberFormat="0"/>
    <xf numFmtId="0" fontId="221" fillId="0" borderId="126" applyNumberFormat="0"/>
    <xf numFmtId="0" fontId="221" fillId="0" borderId="126" applyNumberFormat="0"/>
    <xf numFmtId="0" fontId="221" fillId="0" borderId="126" applyNumberFormat="0"/>
    <xf numFmtId="0" fontId="221" fillId="0" borderId="126" applyNumberFormat="0"/>
    <xf numFmtId="0" fontId="221" fillId="0" borderId="126" applyNumberFormat="0"/>
    <xf numFmtId="3" fontId="208" fillId="0" borderId="108">
      <alignment vertical="center"/>
    </xf>
    <xf numFmtId="0" fontId="221" fillId="0" borderId="126" applyNumberFormat="0"/>
    <xf numFmtId="0" fontId="221" fillId="0" borderId="126" applyNumberFormat="0"/>
    <xf numFmtId="0" fontId="221" fillId="0" borderId="126" applyNumberFormat="0"/>
    <xf numFmtId="0" fontId="221" fillId="0" borderId="126" applyNumberFormat="0"/>
    <xf numFmtId="0" fontId="221" fillId="0" borderId="126" applyNumberFormat="0"/>
    <xf numFmtId="0" fontId="221" fillId="0" borderId="126" applyNumberFormat="0"/>
    <xf numFmtId="0" fontId="221" fillId="0" borderId="126" applyNumberFormat="0"/>
    <xf numFmtId="0" fontId="221" fillId="0" borderId="126" applyNumberFormat="0"/>
    <xf numFmtId="0" fontId="2" fillId="0" borderId="0" applyFont="0" applyFill="0" applyBorder="0" applyAlignment="0" applyProtection="0"/>
    <xf numFmtId="265" fontId="222"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8" fillId="0" borderId="108">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08">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21" fontId="8"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3" fontId="208" fillId="0" borderId="10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1" fillId="0" borderId="0" applyFont="0" applyFill="0" applyBorder="0" applyAlignment="0" applyProtection="0">
      <alignment horizontal="right"/>
    </xf>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8" fillId="0" borderId="108">
      <alignment vertical="center"/>
    </xf>
    <xf numFmtId="0" fontId="2" fillId="0" borderId="0" applyNumberFormat="0" applyFont="0" applyFill="0" applyBorder="0" applyAlignment="0" applyProtection="0"/>
    <xf numFmtId="267" fontId="161" fillId="0" borderId="0" applyFont="0" applyFill="0" applyBorder="0" applyAlignment="0" applyProtection="0">
      <alignment horizontal="right"/>
    </xf>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267" fontId="161" fillId="0" borderId="0" applyFont="0" applyFill="0" applyBorder="0" applyProtection="0"/>
    <xf numFmtId="197" fontId="2" fillId="0" borderId="0" applyFont="0" applyFill="0" applyBorder="0" applyAlignment="0" applyProtection="0"/>
    <xf numFmtId="3" fontId="208" fillId="0" borderId="108">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197" fontId="2" fillId="0" borderId="0" applyFont="0" applyFill="0" applyBorder="0" applyAlignment="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3" fontId="208" fillId="0" borderId="108">
      <alignment vertical="center"/>
    </xf>
    <xf numFmtId="3" fontId="208" fillId="0" borderId="108">
      <alignment vertical="center"/>
    </xf>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1" fillId="0" borderId="0" applyFont="0" applyFill="0" applyBorder="0" applyProtection="0"/>
    <xf numFmtId="3" fontId="208" fillId="0" borderId="108">
      <alignment vertical="center"/>
    </xf>
    <xf numFmtId="3" fontId="208" fillId="0" borderId="108">
      <alignment vertical="center"/>
    </xf>
    <xf numFmtId="267" fontId="161" fillId="0" borderId="0" applyFont="0" applyFill="0" applyBorder="0" applyProtection="0"/>
    <xf numFmtId="267" fontId="161" fillId="0" borderId="0" applyFont="0" applyFill="0" applyBorder="0" applyProtection="0"/>
    <xf numFmtId="3" fontId="208" fillId="0" borderId="108">
      <alignment vertical="center"/>
    </xf>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3" fontId="208" fillId="0" borderId="108">
      <alignment vertical="center"/>
    </xf>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197" fontId="2" fillId="0" borderId="0" applyFont="0" applyFill="0" applyBorder="0" applyAlignment="0" applyProtection="0"/>
    <xf numFmtId="267" fontId="161" fillId="0" borderId="0" applyFont="0" applyFill="0" applyBorder="0" applyProtection="0"/>
    <xf numFmtId="3" fontId="208" fillId="0" borderId="108">
      <alignment vertical="center"/>
    </xf>
    <xf numFmtId="267" fontId="161" fillId="0" borderId="0" applyFont="0" applyFill="0" applyBorder="0" applyProtection="0"/>
    <xf numFmtId="267" fontId="161" fillId="0" borderId="0" applyFont="0" applyFill="0" applyBorder="0" applyProtection="0"/>
    <xf numFmtId="3" fontId="208" fillId="0" borderId="108">
      <alignment vertical="center"/>
    </xf>
    <xf numFmtId="197" fontId="2" fillId="0" borderId="0" applyFont="0" applyFill="0" applyBorder="0" applyAlignment="0" applyProtection="0"/>
    <xf numFmtId="3" fontId="208" fillId="0" borderId="108">
      <alignment vertical="center"/>
    </xf>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197" fontId="2" fillId="0" borderId="0" applyFont="0" applyFill="0" applyBorder="0" applyAlignment="0" applyProtection="0"/>
    <xf numFmtId="267" fontId="161" fillId="0" borderId="0" applyFont="0" applyFill="0" applyBorder="0" applyProtection="0"/>
    <xf numFmtId="197" fontId="2" fillId="0" borderId="0" applyFont="0" applyFill="0" applyBorder="0" applyAlignment="0" applyProtection="0"/>
    <xf numFmtId="3" fontId="208" fillId="0" borderId="108">
      <alignment vertical="center"/>
    </xf>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08">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08">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08">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0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0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0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8" fillId="0" borderId="108">
      <alignment vertical="center"/>
    </xf>
    <xf numFmtId="3" fontId="208" fillId="0" borderId="108">
      <alignment vertical="center"/>
    </xf>
    <xf numFmtId="268" fontId="223" fillId="0" borderId="0"/>
    <xf numFmtId="0" fontId="2" fillId="0" borderId="0" applyNumberFormat="0" applyFont="0" applyFill="0" applyBorder="0" applyAlignment="0" applyProtection="0"/>
    <xf numFmtId="268" fontId="223" fillId="0" borderId="0"/>
    <xf numFmtId="3" fontId="208" fillId="0" borderId="108">
      <alignment vertical="center"/>
    </xf>
    <xf numFmtId="268" fontId="223" fillId="0" borderId="0"/>
    <xf numFmtId="3" fontId="208" fillId="0" borderId="108">
      <alignment vertical="center"/>
    </xf>
    <xf numFmtId="268" fontId="223" fillId="0" borderId="0"/>
    <xf numFmtId="3" fontId="208" fillId="0" borderId="108">
      <alignment vertical="center"/>
    </xf>
    <xf numFmtId="3" fontId="208" fillId="0" borderId="108">
      <alignment vertical="center"/>
    </xf>
    <xf numFmtId="0" fontId="2" fillId="0" borderId="0" applyNumberFormat="0" applyFont="0" applyFill="0" applyBorder="0" applyAlignment="0" applyProtection="0"/>
    <xf numFmtId="268" fontId="223" fillId="0" borderId="0"/>
    <xf numFmtId="268" fontId="223" fillId="0" borderId="0"/>
    <xf numFmtId="3" fontId="208" fillId="0" borderId="108">
      <alignment vertical="center"/>
    </xf>
    <xf numFmtId="3" fontId="208" fillId="0" borderId="108">
      <alignment vertical="center"/>
    </xf>
    <xf numFmtId="0" fontId="223" fillId="0" borderId="0"/>
    <xf numFmtId="0" fontId="2" fillId="0" borderId="0" applyNumberFormat="0" applyFont="0" applyFill="0" applyBorder="0" applyAlignment="0" applyProtection="0"/>
    <xf numFmtId="3" fontId="208" fillId="0" borderId="108">
      <alignment vertical="center"/>
    </xf>
    <xf numFmtId="0" fontId="223" fillId="0" borderId="0"/>
    <xf numFmtId="3" fontId="208" fillId="0" borderId="108">
      <alignment vertical="center"/>
    </xf>
    <xf numFmtId="0" fontId="223" fillId="0" borderId="0"/>
    <xf numFmtId="3" fontId="208" fillId="0" borderId="108">
      <alignment vertical="center"/>
    </xf>
    <xf numFmtId="0" fontId="223" fillId="0" borderId="0"/>
    <xf numFmtId="3" fontId="208" fillId="0" borderId="108">
      <alignment vertical="center"/>
    </xf>
    <xf numFmtId="3" fontId="208" fillId="0" borderId="108">
      <alignment vertical="center"/>
    </xf>
    <xf numFmtId="0" fontId="2" fillId="0" borderId="0" applyNumberFormat="0" applyFont="0" applyFill="0" applyBorder="0" applyAlignment="0" applyProtection="0"/>
    <xf numFmtId="0" fontId="223" fillId="0" borderId="0"/>
    <xf numFmtId="0" fontId="223" fillId="0" borderId="0"/>
    <xf numFmtId="3" fontId="208" fillId="0" borderId="108">
      <alignment vertical="center"/>
    </xf>
    <xf numFmtId="3" fontId="208" fillId="0" borderId="108">
      <alignment vertical="center"/>
    </xf>
    <xf numFmtId="0" fontId="223" fillId="0" borderId="0"/>
    <xf numFmtId="3" fontId="208" fillId="0" borderId="108">
      <alignment vertical="center"/>
    </xf>
    <xf numFmtId="0" fontId="223" fillId="0" borderId="0"/>
    <xf numFmtId="0" fontId="223" fillId="0" borderId="0"/>
    <xf numFmtId="3" fontId="208" fillId="0" borderId="108">
      <alignment vertical="center"/>
    </xf>
    <xf numFmtId="3" fontId="208" fillId="0" borderId="108">
      <alignment vertical="center"/>
    </xf>
    <xf numFmtId="0" fontId="223" fillId="0" borderId="0"/>
    <xf numFmtId="3" fontId="208" fillId="0" borderId="108">
      <alignment vertical="center"/>
    </xf>
    <xf numFmtId="268" fontId="223" fillId="0" borderId="0"/>
    <xf numFmtId="3" fontId="208" fillId="0" borderId="108">
      <alignment vertical="center"/>
    </xf>
    <xf numFmtId="268" fontId="223" fillId="0" borderId="0"/>
    <xf numFmtId="268" fontId="223" fillId="0" borderId="0"/>
    <xf numFmtId="3" fontId="208" fillId="0" borderId="108">
      <alignment vertical="center"/>
    </xf>
    <xf numFmtId="3" fontId="208" fillId="0" borderId="108">
      <alignment vertical="center"/>
    </xf>
    <xf numFmtId="0" fontId="223" fillId="0" borderId="0"/>
    <xf numFmtId="0" fontId="223" fillId="0" borderId="0"/>
    <xf numFmtId="3" fontId="208" fillId="0" borderId="108">
      <alignment vertical="center"/>
    </xf>
    <xf numFmtId="0" fontId="223" fillId="0" borderId="0"/>
    <xf numFmtId="3" fontId="208" fillId="0" borderId="108">
      <alignment vertical="center"/>
    </xf>
    <xf numFmtId="0" fontId="223" fillId="0" borderId="0"/>
    <xf numFmtId="3" fontId="208" fillId="0" borderId="108">
      <alignment vertical="center"/>
    </xf>
    <xf numFmtId="0" fontId="223" fillId="0" borderId="0"/>
    <xf numFmtId="3" fontId="208" fillId="0" borderId="108">
      <alignment vertical="center"/>
    </xf>
    <xf numFmtId="3" fontId="208" fillId="0" borderId="108">
      <alignment vertical="center"/>
    </xf>
    <xf numFmtId="0" fontId="223" fillId="0" borderId="0"/>
    <xf numFmtId="3" fontId="208" fillId="0" borderId="108">
      <alignment vertical="center"/>
    </xf>
    <xf numFmtId="0" fontId="223" fillId="0" borderId="0"/>
    <xf numFmtId="0" fontId="223" fillId="0" borderId="0"/>
    <xf numFmtId="3" fontId="208" fillId="0" borderId="108">
      <alignment vertical="center"/>
    </xf>
    <xf numFmtId="3" fontId="208" fillId="0" borderId="108">
      <alignment vertical="center"/>
    </xf>
    <xf numFmtId="0" fontId="223" fillId="0" borderId="0"/>
    <xf numFmtId="3" fontId="208" fillId="0" borderId="108">
      <alignment vertical="center"/>
    </xf>
    <xf numFmtId="268" fontId="223" fillId="0" borderId="0"/>
    <xf numFmtId="268" fontId="223" fillId="0" borderId="0"/>
    <xf numFmtId="3" fontId="208" fillId="0" borderId="108">
      <alignment vertical="center"/>
    </xf>
    <xf numFmtId="268" fontId="223" fillId="0" borderId="0"/>
    <xf numFmtId="3" fontId="208" fillId="0" borderId="108">
      <alignment vertical="center"/>
    </xf>
    <xf numFmtId="268" fontId="223" fillId="0" borderId="0"/>
    <xf numFmtId="3" fontId="208" fillId="0" borderId="108">
      <alignment vertical="center"/>
    </xf>
    <xf numFmtId="268" fontId="223" fillId="0" borderId="0"/>
    <xf numFmtId="3" fontId="208" fillId="0" borderId="108">
      <alignment vertical="center"/>
    </xf>
    <xf numFmtId="3" fontId="208" fillId="0" borderId="108">
      <alignment vertical="center"/>
    </xf>
    <xf numFmtId="268" fontId="223" fillId="0" borderId="0"/>
    <xf numFmtId="3" fontId="208" fillId="0" borderId="108">
      <alignment vertical="center"/>
    </xf>
    <xf numFmtId="268" fontId="223" fillId="0" borderId="0"/>
    <xf numFmtId="268" fontId="223" fillId="0" borderId="0"/>
    <xf numFmtId="3" fontId="208" fillId="0" borderId="108">
      <alignment vertical="center"/>
    </xf>
    <xf numFmtId="3" fontId="208" fillId="0" borderId="108">
      <alignment vertical="center"/>
    </xf>
    <xf numFmtId="268" fontId="223" fillId="0" borderId="0"/>
    <xf numFmtId="3" fontId="208" fillId="0" borderId="108">
      <alignment vertical="center"/>
    </xf>
    <xf numFmtId="268" fontId="223" fillId="0" borderId="0"/>
    <xf numFmtId="3" fontId="208" fillId="0" borderId="108">
      <alignment vertical="center"/>
    </xf>
    <xf numFmtId="0" fontId="224" fillId="0" borderId="0" applyNumberFormat="0" applyFont="0" applyBorder="0" applyAlignment="0"/>
    <xf numFmtId="0" fontId="224"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5" borderId="127" applyNumberFormat="0" applyFont="0" applyBorder="0" applyAlignment="0" applyProtection="0">
      <alignment horizontal="centerContinuous"/>
    </xf>
    <xf numFmtId="0" fontId="9" fillId="69" borderId="127" applyNumberFormat="0" applyFont="0" applyBorder="0" applyProtection="0"/>
    <xf numFmtId="0" fontId="9" fillId="69" borderId="127" applyNumberFormat="0" applyFont="0" applyBorder="0" applyProtection="0"/>
    <xf numFmtId="0" fontId="9" fillId="69" borderId="127" applyNumberFormat="0" applyFont="0" applyBorder="0" applyProtection="0"/>
    <xf numFmtId="0" fontId="9" fillId="69" borderId="127" applyNumberFormat="0" applyFont="0" applyBorder="0" applyProtection="0"/>
    <xf numFmtId="0" fontId="9" fillId="69" borderId="127" applyNumberFormat="0" applyFont="0" applyBorder="0" applyProtection="0"/>
    <xf numFmtId="0" fontId="9" fillId="69" borderId="127" applyNumberFormat="0" applyFont="0" applyBorder="0" applyProtection="0"/>
    <xf numFmtId="0" fontId="9" fillId="69" borderId="127" applyNumberFormat="0" applyFont="0" applyBorder="0" applyProtection="0"/>
    <xf numFmtId="0" fontId="9" fillId="69" borderId="127" applyNumberFormat="0" applyFont="0" applyBorder="0" applyProtection="0"/>
    <xf numFmtId="0" fontId="9" fillId="69" borderId="127" applyNumberFormat="0" applyFont="0" applyBorder="0" applyProtection="0"/>
    <xf numFmtId="0" fontId="9" fillId="69" borderId="127" applyNumberFormat="0" applyFont="0" applyBorder="0" applyProtection="0"/>
    <xf numFmtId="0" fontId="2" fillId="0" borderId="0" applyNumberFormat="0" applyFont="0" applyFill="0" applyBorder="0" applyAlignment="0" applyProtection="0"/>
    <xf numFmtId="0" fontId="9" fillId="69" borderId="127" applyNumberFormat="0" applyFont="0" applyBorder="0" applyProtection="0"/>
    <xf numFmtId="3" fontId="208" fillId="0" borderId="108">
      <alignment vertical="center"/>
    </xf>
    <xf numFmtId="0" fontId="2" fillId="0" borderId="0" applyNumberFormat="0" applyFont="0" applyFill="0" applyBorder="0" applyAlignment="0" applyProtection="0"/>
    <xf numFmtId="0" fontId="9" fillId="69" borderId="127" applyNumberFormat="0" applyFont="0" applyBorder="0" applyProtection="0"/>
    <xf numFmtId="3" fontId="208" fillId="0" borderId="108">
      <alignment vertical="center"/>
    </xf>
    <xf numFmtId="0" fontId="9" fillId="69" borderId="127" applyNumberFormat="0" applyFont="0" applyBorder="0" applyProtection="0"/>
    <xf numFmtId="0" fontId="9" fillId="69" borderId="127" applyNumberFormat="0" applyFont="0" applyBorder="0" applyProtection="0"/>
    <xf numFmtId="3" fontId="208" fillId="0" borderId="108">
      <alignment vertical="center"/>
    </xf>
    <xf numFmtId="0" fontId="9" fillId="69" borderId="127" applyNumberFormat="0" applyFont="0" applyBorder="0" applyProtection="0"/>
    <xf numFmtId="0" fontId="9" fillId="69" borderId="127" applyNumberFormat="0" applyFont="0" applyBorder="0" applyProtection="0"/>
    <xf numFmtId="3" fontId="208" fillId="0" borderId="108">
      <alignment vertical="center"/>
    </xf>
    <xf numFmtId="0" fontId="9" fillId="69" borderId="127" applyNumberFormat="0" applyFont="0" applyBorder="0" applyProtection="0"/>
    <xf numFmtId="0" fontId="9" fillId="69" borderId="127" applyNumberFormat="0" applyFont="0" applyBorder="0" applyProtection="0"/>
    <xf numFmtId="0" fontId="9" fillId="69" borderId="127" applyNumberFormat="0" applyFont="0" applyBorder="0" applyProtection="0"/>
    <xf numFmtId="0" fontId="9" fillId="69" borderId="127"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8" fillId="0" borderId="108">
      <alignment vertical="center"/>
    </xf>
    <xf numFmtId="0" fontId="186" fillId="0" borderId="0" applyNumberFormat="0" applyBorder="0" applyAlignment="0">
      <alignment horizontal="center"/>
    </xf>
    <xf numFmtId="0" fontId="186" fillId="116" borderId="0" applyNumberFormat="0" applyBorder="0" applyAlignment="0">
      <alignment horizontal="center"/>
    </xf>
    <xf numFmtId="0" fontId="182" fillId="117" borderId="0" applyNumberFormat="0" applyBorder="0" applyAlignment="0"/>
    <xf numFmtId="0" fontId="225" fillId="117" borderId="0">
      <alignment horizontal="centerContinuous"/>
    </xf>
    <xf numFmtId="0" fontId="2" fillId="0" borderId="0" applyNumberFormat="0" applyFont="0" applyFill="0" applyBorder="0" applyAlignment="0" applyProtection="0"/>
    <xf numFmtId="0" fontId="2" fillId="92" borderId="0" applyNumberFormat="0" applyBorder="0" applyAlignment="0" applyProtection="0"/>
    <xf numFmtId="0" fontId="226" fillId="118" borderId="90" applyNumberFormat="0" applyBorder="0">
      <alignment horizontal="left"/>
    </xf>
    <xf numFmtId="0" fontId="226" fillId="118" borderId="90" applyNumberFormat="0" applyBorder="0">
      <alignment horizontal="left"/>
    </xf>
    <xf numFmtId="0" fontId="226" fillId="118" borderId="90" applyNumberFormat="0" applyBorder="0">
      <alignment horizontal="left"/>
    </xf>
    <xf numFmtId="0" fontId="226" fillId="118" borderId="90" applyNumberFormat="0" applyBorder="0">
      <alignment horizontal="left"/>
    </xf>
    <xf numFmtId="0" fontId="226" fillId="118" borderId="90" applyNumberFormat="0" applyBorder="0">
      <alignment horizontal="left"/>
    </xf>
    <xf numFmtId="0" fontId="226" fillId="118" borderId="90" applyNumberFormat="0" applyBorder="0">
      <alignment horizontal="left"/>
    </xf>
    <xf numFmtId="0" fontId="226" fillId="118" borderId="90" applyNumberFormat="0" applyBorder="0">
      <alignment horizontal="left"/>
    </xf>
    <xf numFmtId="0" fontId="226" fillId="118" borderId="90"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6" fillId="118" borderId="90" applyNumberFormat="0" applyBorder="0">
      <alignment horizontal="left"/>
    </xf>
    <xf numFmtId="0" fontId="226" fillId="118" borderId="90" applyNumberFormat="0" applyBorder="0">
      <alignment horizontal="left"/>
    </xf>
    <xf numFmtId="0" fontId="226" fillId="118" borderId="90" applyNumberFormat="0" applyBorder="0">
      <alignment horizontal="left"/>
    </xf>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26" fillId="118" borderId="90" applyNumberFormat="0" applyBorder="0">
      <alignment horizontal="left"/>
    </xf>
    <xf numFmtId="0" fontId="226" fillId="118" borderId="90" applyNumberFormat="0" applyBorder="0">
      <alignment horizontal="left"/>
    </xf>
    <xf numFmtId="3" fontId="208" fillId="0" borderId="108">
      <alignment vertical="center"/>
    </xf>
    <xf numFmtId="0" fontId="226" fillId="118" borderId="90" applyNumberFormat="0" applyBorder="0">
      <alignment horizontal="left"/>
    </xf>
    <xf numFmtId="0" fontId="226" fillId="118" borderId="90" applyNumberFormat="0" applyBorder="0">
      <alignment horizontal="left"/>
    </xf>
    <xf numFmtId="0" fontId="226" fillId="118" borderId="90" applyNumberFormat="0" applyBorder="0">
      <alignment horizontal="left"/>
    </xf>
    <xf numFmtId="0" fontId="226" fillId="118" borderId="90" applyNumberFormat="0" applyBorder="0">
      <alignment horizontal="left"/>
    </xf>
    <xf numFmtId="0" fontId="226" fillId="118" borderId="90" applyNumberFormat="0" applyBorder="0">
      <alignment horizontal="left"/>
    </xf>
    <xf numFmtId="3" fontId="208" fillId="0" borderId="108">
      <alignment vertical="center"/>
    </xf>
    <xf numFmtId="14" fontId="227" fillId="0" borderId="0"/>
    <xf numFmtId="271" fontId="210" fillId="0" borderId="0">
      <alignment horizontal="left" vertical="center" wrapText="1"/>
    </xf>
    <xf numFmtId="271" fontId="210" fillId="0" borderId="0">
      <alignment horizontal="left" vertical="center" wrapText="1"/>
    </xf>
    <xf numFmtId="271" fontId="210" fillId="0" borderId="0">
      <alignment horizontal="left" vertical="center" wrapText="1"/>
    </xf>
    <xf numFmtId="17" fontId="210" fillId="0" borderId="0">
      <alignment horizontal="left" vertical="center" wrapText="1"/>
    </xf>
    <xf numFmtId="0" fontId="2" fillId="0" borderId="0" applyNumberFormat="0" applyFont="0" applyFill="0" applyBorder="0" applyAlignment="0" applyProtection="0"/>
    <xf numFmtId="21" fontId="210" fillId="0" borderId="0">
      <alignment horizontal="left" vertical="center" wrapText="1"/>
    </xf>
    <xf numFmtId="19" fontId="210" fillId="0" borderId="0">
      <alignment horizontal="left" vertical="center" wrapText="1"/>
    </xf>
    <xf numFmtId="3" fontId="208" fillId="0" borderId="108">
      <alignment vertical="center"/>
    </xf>
    <xf numFmtId="0" fontId="210" fillId="0" borderId="0">
      <alignment horizontal="left" vertical="center" wrapText="1"/>
    </xf>
    <xf numFmtId="3" fontId="208" fillId="0" borderId="108">
      <alignment vertical="center"/>
    </xf>
    <xf numFmtId="0" fontId="210" fillId="0" borderId="0">
      <alignment horizontal="left" vertical="center" wrapText="1"/>
    </xf>
    <xf numFmtId="19" fontId="210" fillId="0" borderId="0">
      <alignment horizontal="left" vertical="center" wrapText="1"/>
    </xf>
    <xf numFmtId="19" fontId="210" fillId="0" borderId="0">
      <alignment horizontal="left" vertical="center" wrapText="1"/>
    </xf>
    <xf numFmtId="17" fontId="210"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7" fillId="0" borderId="0"/>
    <xf numFmtId="273" fontId="161"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8" fillId="0" borderId="108">
      <alignment vertical="center"/>
    </xf>
    <xf numFmtId="22" fontId="29" fillId="0" borderId="0" applyFill="0" applyBorder="0" applyAlignment="0"/>
    <xf numFmtId="3" fontId="208" fillId="0" borderId="10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8" fillId="0" borderId="108">
      <alignment vertical="center"/>
    </xf>
    <xf numFmtId="172" fontId="200" fillId="0" borderId="0" applyFont="0" applyFill="0" applyBorder="0" applyProtection="0">
      <alignment horizontal="right"/>
    </xf>
    <xf numFmtId="179" fontId="159"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8"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3" fontId="208" fillId="0" borderId="108">
      <alignment vertical="center"/>
    </xf>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3" fontId="208" fillId="0" borderId="108">
      <alignment vertical="center"/>
    </xf>
    <xf numFmtId="0" fontId="230" fillId="0" borderId="0"/>
    <xf numFmtId="0" fontId="2" fillId="0" borderId="59" applyFill="0" applyProtection="0">
      <alignment horizontal="centerContinuous"/>
    </xf>
    <xf numFmtId="0" fontId="2" fillId="0" borderId="59" applyFill="0" applyProtection="0">
      <alignment horizontal="centerContinuous"/>
    </xf>
    <xf numFmtId="0" fontId="2" fillId="0" borderId="59" applyFill="0" applyProtection="0">
      <alignment horizontal="centerContinuous"/>
    </xf>
    <xf numFmtId="0" fontId="2" fillId="0" borderId="59" applyFill="0" applyProtection="0">
      <alignment horizontal="centerContinuous"/>
    </xf>
    <xf numFmtId="0" fontId="2" fillId="0" borderId="59" applyFill="0" applyProtection="0">
      <alignment horizontal="centerContinuous"/>
    </xf>
    <xf numFmtId="0" fontId="2" fillId="0" borderId="59" applyFill="0" applyProtection="0">
      <alignment horizontal="centerContinuous"/>
    </xf>
    <xf numFmtId="0" fontId="2" fillId="0" borderId="59" applyFill="0" applyProtection="0">
      <alignment horizontal="centerContinuous"/>
    </xf>
    <xf numFmtId="0" fontId="2" fillId="0" borderId="59" applyFill="0" applyProtection="0">
      <alignment horizontal="centerContinuous"/>
    </xf>
    <xf numFmtId="0" fontId="2" fillId="0" borderId="59" applyFill="0" applyProtection="0">
      <alignment horizontal="centerContinuous"/>
    </xf>
    <xf numFmtId="0" fontId="2" fillId="0" borderId="5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59" applyFill="0" applyProtection="0">
      <alignment horizontal="centerContinuous"/>
    </xf>
    <xf numFmtId="3" fontId="208" fillId="0" borderId="108">
      <alignment vertical="center"/>
    </xf>
    <xf numFmtId="0" fontId="2" fillId="0" borderId="0" applyNumberFormat="0" applyFont="0" applyFill="0" applyBorder="0" applyAlignment="0" applyProtection="0"/>
    <xf numFmtId="0" fontId="2" fillId="0" borderId="59" applyFill="0" applyProtection="0">
      <alignment horizontal="centerContinuous"/>
    </xf>
    <xf numFmtId="3" fontId="208" fillId="0" borderId="108">
      <alignment vertical="center"/>
    </xf>
    <xf numFmtId="0" fontId="2" fillId="0" borderId="59" applyFill="0" applyProtection="0">
      <alignment horizontal="centerContinuous"/>
    </xf>
    <xf numFmtId="0" fontId="2" fillId="0" borderId="59" applyFill="0" applyProtection="0">
      <alignment horizontal="centerContinuous"/>
    </xf>
    <xf numFmtId="3" fontId="208" fillId="0" borderId="108">
      <alignment vertical="center"/>
    </xf>
    <xf numFmtId="0" fontId="2" fillId="0" borderId="59" applyFill="0" applyProtection="0">
      <alignment horizontal="centerContinuous"/>
    </xf>
    <xf numFmtId="0" fontId="2" fillId="0" borderId="59" applyFill="0" applyProtection="0">
      <alignment horizontal="centerContinuous"/>
    </xf>
    <xf numFmtId="0" fontId="2" fillId="0" borderId="59" applyFill="0" applyProtection="0">
      <alignment horizontal="centerContinuous"/>
    </xf>
    <xf numFmtId="0" fontId="2" fillId="0" borderId="59" applyFill="0" applyProtection="0">
      <alignment horizontal="centerContinuous"/>
    </xf>
    <xf numFmtId="275" fontId="2" fillId="0" borderId="59" applyFill="0" applyProtection="0">
      <alignment horizontal="centerContinuous"/>
    </xf>
    <xf numFmtId="275" fontId="2" fillId="0" borderId="59" applyFill="0" applyProtection="0">
      <alignment horizontal="centerContinuous"/>
    </xf>
    <xf numFmtId="275" fontId="2" fillId="0" borderId="59" applyFill="0" applyProtection="0">
      <alignment horizontal="centerContinuous"/>
    </xf>
    <xf numFmtId="275" fontId="2" fillId="0" borderId="59" applyFill="0" applyProtection="0">
      <alignment horizontal="centerContinuous"/>
    </xf>
    <xf numFmtId="275" fontId="2" fillId="0" borderId="59" applyFill="0" applyProtection="0">
      <alignment horizontal="centerContinuous"/>
    </xf>
    <xf numFmtId="275" fontId="2" fillId="0" borderId="59" applyFill="0" applyProtection="0">
      <alignment horizontal="centerContinuous"/>
    </xf>
    <xf numFmtId="275" fontId="2" fillId="0" borderId="59" applyFill="0" applyProtection="0">
      <alignment horizontal="centerContinuous"/>
    </xf>
    <xf numFmtId="275" fontId="2" fillId="0" borderId="59" applyFill="0" applyProtection="0">
      <alignment horizontal="centerContinuous"/>
    </xf>
    <xf numFmtId="275" fontId="2" fillId="0" borderId="59" applyFill="0" applyProtection="0">
      <alignment horizontal="centerContinuous"/>
    </xf>
    <xf numFmtId="275" fontId="2" fillId="0" borderId="59" applyFill="0" applyProtection="0">
      <alignment horizontal="centerContinuous"/>
    </xf>
    <xf numFmtId="275" fontId="2" fillId="0" borderId="59" applyFill="0" applyProtection="0">
      <alignment horizontal="centerContinuous"/>
    </xf>
    <xf numFmtId="3" fontId="208" fillId="0" borderId="108">
      <alignment vertical="center"/>
    </xf>
    <xf numFmtId="275" fontId="2" fillId="0" borderId="59" applyFill="0" applyProtection="0">
      <alignment horizontal="centerContinuous"/>
    </xf>
    <xf numFmtId="275" fontId="2" fillId="0" borderId="59" applyFill="0" applyProtection="0">
      <alignment horizontal="centerContinuous"/>
    </xf>
    <xf numFmtId="3" fontId="208" fillId="0" borderId="108">
      <alignment vertical="center"/>
    </xf>
    <xf numFmtId="275" fontId="2" fillId="0" borderId="59" applyFill="0" applyProtection="0">
      <alignment horizontal="centerContinuous"/>
    </xf>
    <xf numFmtId="275" fontId="2" fillId="0" borderId="59" applyFill="0" applyProtection="0">
      <alignment horizontal="centerContinuous"/>
    </xf>
    <xf numFmtId="3" fontId="208" fillId="0" borderId="108">
      <alignment vertical="center"/>
    </xf>
    <xf numFmtId="275" fontId="2" fillId="0" borderId="59" applyFill="0" applyProtection="0">
      <alignment horizontal="centerContinuous"/>
    </xf>
    <xf numFmtId="275" fontId="2" fillId="0" borderId="59" applyFill="0" applyProtection="0">
      <alignment horizontal="centerContinuous"/>
    </xf>
    <xf numFmtId="3" fontId="208" fillId="0" borderId="108">
      <alignment vertical="center"/>
    </xf>
    <xf numFmtId="275" fontId="2" fillId="0" borderId="59" applyFill="0" applyProtection="0">
      <alignment horizontal="centerContinuous"/>
    </xf>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231" fillId="119" borderId="101"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231" fillId="119" borderId="101"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3" fontId="232" fillId="120" borderId="10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9" fontId="2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1" fillId="0" borderId="12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4" fillId="1" borderId="0" applyNumberFormat="0" applyBorder="0" applyAlignment="0" applyProtection="0"/>
    <xf numFmtId="0" fontId="10" fillId="0" borderId="0"/>
    <xf numFmtId="0" fontId="10" fillId="0" borderId="0"/>
    <xf numFmtId="0" fontId="10" fillId="0" borderId="0"/>
    <xf numFmtId="0" fontId="10" fillId="0" borderId="0"/>
    <xf numFmtId="0"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17" fontId="236" fillId="116" borderId="90"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10" fontId="237" fillId="0" borderId="111" applyNumberFormat="0" applyAlignment="0">
      <protection locked="0"/>
    </xf>
    <xf numFmtId="0" fontId="49" fillId="42" borderId="119" applyNumberFormat="0" applyAlignment="0" applyProtection="0"/>
    <xf numFmtId="0" fontId="10" fillId="0" borderId="0"/>
    <xf numFmtId="0" fontId="10" fillId="0" borderId="0"/>
    <xf numFmtId="0" fontId="49" fillId="42" borderId="119" applyNumberFormat="0" applyAlignment="0" applyProtection="0"/>
    <xf numFmtId="0" fontId="49" fillId="42" borderId="119" applyNumberFormat="0" applyAlignment="0" applyProtection="0"/>
    <xf numFmtId="0" fontId="49" fillId="42" borderId="119" applyNumberFormat="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1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217"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4"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85" fontId="238" fillId="0" borderId="0">
      <alignment horizontal="right" vertical="top"/>
    </xf>
    <xf numFmtId="286" fontId="239" fillId="0" borderId="0" applyBorder="0">
      <alignment horizontal="right" vertical="top"/>
    </xf>
    <xf numFmtId="286" fontId="239" fillId="0" borderId="0" applyBorder="0">
      <alignment horizontal="right" vertical="top"/>
    </xf>
    <xf numFmtId="3" fontId="208" fillId="0" borderId="108">
      <alignment vertical="center"/>
    </xf>
    <xf numFmtId="287" fontId="20" fillId="0" borderId="0">
      <alignment horizontal="right" vertical="top"/>
    </xf>
    <xf numFmtId="288" fontId="154" fillId="0" borderId="0" applyBorder="0">
      <alignment horizontal="right" vertical="top"/>
    </xf>
    <xf numFmtId="288" fontId="154" fillId="0" borderId="0" applyBorder="0">
      <alignment horizontal="right" vertical="top"/>
    </xf>
    <xf numFmtId="3" fontId="208" fillId="0" borderId="108">
      <alignment vertical="center"/>
    </xf>
    <xf numFmtId="287" fontId="238" fillId="0" borderId="0">
      <alignment horizontal="right" vertical="top"/>
    </xf>
    <xf numFmtId="288" fontId="239" fillId="0" borderId="0" applyBorder="0">
      <alignment horizontal="right" vertical="top"/>
    </xf>
    <xf numFmtId="288" fontId="239" fillId="0" borderId="0" applyBorder="0">
      <alignment horizontal="right" vertical="top"/>
    </xf>
    <xf numFmtId="3" fontId="208" fillId="0" borderId="108">
      <alignment vertical="center"/>
    </xf>
    <xf numFmtId="289" fontId="20" fillId="0" borderId="0" applyFill="0" applyBorder="0">
      <alignment horizontal="right" vertical="top"/>
    </xf>
    <xf numFmtId="290" fontId="20" fillId="0" borderId="0" applyFill="0" applyBorder="0">
      <alignment horizontal="right" vertical="top"/>
    </xf>
    <xf numFmtId="212" fontId="154" fillId="0" borderId="0" applyFill="0" applyBorder="0">
      <alignment horizontal="right" vertical="top"/>
    </xf>
    <xf numFmtId="212" fontId="154" fillId="0" borderId="0" applyFill="0" applyBorder="0">
      <alignment horizontal="right" vertical="top"/>
    </xf>
    <xf numFmtId="3" fontId="208" fillId="0" borderId="108">
      <alignment vertical="center"/>
    </xf>
    <xf numFmtId="291" fontId="20" fillId="0" borderId="0" applyFill="0" applyBorder="0">
      <alignment horizontal="right" vertical="top"/>
    </xf>
    <xf numFmtId="292" fontId="154" fillId="0" borderId="0" applyFill="0" applyBorder="0">
      <alignment horizontal="right" vertical="top"/>
    </xf>
    <xf numFmtId="292" fontId="154" fillId="0" borderId="0" applyFill="0" applyBorder="0">
      <alignment horizontal="right" vertical="top"/>
    </xf>
    <xf numFmtId="3" fontId="208" fillId="0" borderId="108">
      <alignment vertical="center"/>
    </xf>
    <xf numFmtId="293" fontId="20" fillId="0" borderId="0" applyFill="0" applyBorder="0">
      <alignment horizontal="right" vertical="top"/>
    </xf>
    <xf numFmtId="294" fontId="154" fillId="0" borderId="0" applyFill="0" applyBorder="0">
      <alignment horizontal="right" vertical="top"/>
    </xf>
    <xf numFmtId="294" fontId="154" fillId="0" borderId="0" applyFill="0" applyBorder="0">
      <alignment horizontal="right" vertical="top"/>
    </xf>
    <xf numFmtId="3" fontId="208" fillId="0" borderId="108">
      <alignment vertical="center"/>
    </xf>
    <xf numFmtId="295" fontId="20" fillId="0" borderId="0" applyFill="0" applyBorder="0">
      <alignment horizontal="right" vertical="top"/>
    </xf>
    <xf numFmtId="296" fontId="154" fillId="0" borderId="0" applyFill="0" applyBorder="0">
      <alignment horizontal="right" vertical="top"/>
    </xf>
    <xf numFmtId="296" fontId="154" fillId="0" borderId="0" applyFill="0" applyBorder="0">
      <alignment horizontal="right" vertical="top"/>
    </xf>
    <xf numFmtId="3" fontId="208" fillId="0" borderId="108">
      <alignment vertical="center"/>
    </xf>
    <xf numFmtId="0" fontId="240" fillId="0" borderId="0">
      <alignment horizontal="left"/>
    </xf>
    <xf numFmtId="0" fontId="241" fillId="0" borderId="0">
      <alignment horizontal="center" wrapText="1"/>
    </xf>
    <xf numFmtId="0" fontId="240" fillId="0" borderId="12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29">
      <alignment horizontal="right" wrapText="1"/>
    </xf>
    <xf numFmtId="0" fontId="240" fillId="0" borderId="129">
      <alignment horizontal="right" wrapText="1"/>
    </xf>
    <xf numFmtId="0" fontId="240" fillId="0" borderId="129">
      <alignment horizontal="right" wrapText="1"/>
    </xf>
    <xf numFmtId="0" fontId="2" fillId="0" borderId="0" applyNumberFormat="0" applyFont="0" applyFill="0" applyBorder="0" applyAlignment="0" applyProtection="0"/>
    <xf numFmtId="0" fontId="240" fillId="0" borderId="12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29">
      <alignment horizontal="right" wrapText="1"/>
    </xf>
    <xf numFmtId="0" fontId="240" fillId="0" borderId="129">
      <alignment horizontal="right" wrapText="1"/>
    </xf>
    <xf numFmtId="0" fontId="240" fillId="0" borderId="12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297" fontId="242" fillId="0" borderId="12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2" fillId="0" borderId="129">
      <alignment horizontal="right"/>
    </xf>
    <xf numFmtId="297" fontId="242" fillId="0" borderId="129">
      <alignment horizontal="right"/>
    </xf>
    <xf numFmtId="297" fontId="242" fillId="0" borderId="129">
      <alignment horizontal="right"/>
    </xf>
    <xf numFmtId="0" fontId="2" fillId="0" borderId="0" applyNumberFormat="0" applyFont="0" applyFill="0" applyBorder="0" applyAlignment="0" applyProtection="0"/>
    <xf numFmtId="0" fontId="243" fillId="0" borderId="0">
      <alignment vertical="center"/>
    </xf>
    <xf numFmtId="298" fontId="243" fillId="0" borderId="0">
      <alignment horizontal="left" vertical="center"/>
    </xf>
    <xf numFmtId="299" fontId="244" fillId="0" borderId="0">
      <alignment vertical="center"/>
    </xf>
    <xf numFmtId="0" fontId="42" fillId="0" borderId="0">
      <alignment vertical="center"/>
    </xf>
    <xf numFmtId="297" fontId="242" fillId="0" borderId="12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2" fillId="0" borderId="129">
      <alignment horizontal="left"/>
    </xf>
    <xf numFmtId="297" fontId="242" fillId="0" borderId="129">
      <alignment horizontal="left"/>
    </xf>
    <xf numFmtId="0" fontId="2" fillId="0" borderId="0" applyNumberFormat="0" applyFont="0" applyFill="0" applyBorder="0" applyAlignment="0" applyProtection="0"/>
    <xf numFmtId="297" fontId="216" fillId="0" borderId="0" applyFill="0" applyBorder="0">
      <alignment vertical="top"/>
    </xf>
    <xf numFmtId="297" fontId="227" fillId="0" borderId="0" applyFill="0" applyBorder="0" applyProtection="0">
      <alignment vertical="top"/>
    </xf>
    <xf numFmtId="297" fontId="245" fillId="0" borderId="0">
      <alignment vertical="top"/>
    </xf>
    <xf numFmtId="297" fontId="154" fillId="0" borderId="0">
      <alignment horizontal="center"/>
    </xf>
    <xf numFmtId="297" fontId="246" fillId="0" borderId="12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6" fillId="0" borderId="129">
      <alignment horizontal="center"/>
    </xf>
    <xf numFmtId="297" fontId="246" fillId="0" borderId="129">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196" fontId="154" fillId="0" borderId="13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196" fontId="154" fillId="0" borderId="13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79" fillId="0" borderId="0"/>
    <xf numFmtId="297" fontId="24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8" fillId="0" borderId="108">
      <alignment vertical="center"/>
    </xf>
    <xf numFmtId="297" fontId="248"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4" fillId="0" borderId="0" applyFill="0" applyBorder="0">
      <alignment horizontal="left" vertical="top" wrapText="1"/>
    </xf>
    <xf numFmtId="0" fontId="154" fillId="0" borderId="0" applyFill="0" applyBorder="0">
      <alignment horizontal="left" vertical="top" wrapText="1"/>
    </xf>
    <xf numFmtId="3" fontId="208" fillId="0" borderId="108">
      <alignment vertical="center"/>
    </xf>
    <xf numFmtId="0" fontId="249" fillId="0" borderId="0">
      <alignment horizontal="left" vertical="top" wrapText="1"/>
    </xf>
    <xf numFmtId="0" fontId="250" fillId="0" borderId="0">
      <alignment horizontal="left" vertical="top" wrapText="1"/>
    </xf>
    <xf numFmtId="0" fontId="239" fillId="0" borderId="0">
      <alignment horizontal="left" vertical="top" wrapText="1"/>
    </xf>
    <xf numFmtId="3" fontId="251" fillId="84" borderId="59">
      <alignment horizontal="centerContinuous"/>
    </xf>
    <xf numFmtId="0" fontId="164" fillId="0" borderId="52" applyNumberFormat="0" applyFill="0" applyBorder="0" applyAlignment="0"/>
    <xf numFmtId="300" fontId="252" fillId="0" borderId="0"/>
    <xf numFmtId="0" fontId="2" fillId="0" borderId="0" applyNumberFormat="0" applyFont="0" applyFill="0" applyBorder="0" applyAlignment="0" applyProtection="0"/>
    <xf numFmtId="0" fontId="10" fillId="0" borderId="0"/>
    <xf numFmtId="38" fontId="200" fillId="0" borderId="0"/>
    <xf numFmtId="301" fontId="253"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8" fillId="0" borderId="108">
      <alignment vertical="center"/>
    </xf>
    <xf numFmtId="0" fontId="10" fillId="0" borderId="0"/>
    <xf numFmtId="0" fontId="254" fillId="0" borderId="0" applyFill="0" applyBorder="0" applyProtection="0">
      <alignment horizontal="left"/>
    </xf>
    <xf numFmtId="0" fontId="255" fillId="68" borderId="0"/>
    <xf numFmtId="37" fontId="256" fillId="68" borderId="0" applyNumberFormat="0" applyBorder="0" applyAlignment="0" applyProtection="0"/>
    <xf numFmtId="295" fontId="256" fillId="68" borderId="0" applyNumberFormat="0" applyBorder="0" applyAlignment="0" applyProtection="0"/>
    <xf numFmtId="3" fontId="208" fillId="0" borderId="108">
      <alignment vertical="center"/>
    </xf>
    <xf numFmtId="0" fontId="257" fillId="121" borderId="0" applyNumberFormat="0" applyFont="0" applyBorder="0" applyAlignment="0"/>
    <xf numFmtId="0" fontId="2" fillId="0" borderId="0" applyFont="0" applyFill="0" applyBorder="0" applyAlignment="0" applyProtection="0"/>
    <xf numFmtId="0" fontId="10" fillId="0" borderId="0"/>
    <xf numFmtId="0" fontId="10" fillId="0" borderId="0"/>
    <xf numFmtId="3" fontId="208" fillId="0" borderId="10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03" fontId="2" fillId="0" borderId="0" applyFont="0" applyFill="0" applyBorder="0" applyAlignment="0" applyProtection="0"/>
    <xf numFmtId="0" fontId="2" fillId="71" borderId="91" applyNumberFormat="0" applyFont="0" applyAlignment="0" applyProtection="0"/>
    <xf numFmtId="0" fontId="2" fillId="71" borderId="91" applyNumberFormat="0" applyFont="0" applyAlignment="0" applyProtection="0"/>
    <xf numFmtId="0" fontId="2" fillId="71" borderId="91" applyNumberFormat="0" applyFont="0" applyAlignment="0" applyProtection="0"/>
    <xf numFmtId="0" fontId="2" fillId="71" borderId="91" applyNumberFormat="0" applyFont="0" applyAlignment="0" applyProtection="0"/>
    <xf numFmtId="0" fontId="2" fillId="71" borderId="91" applyNumberFormat="0" applyFont="0" applyAlignment="0" applyProtection="0"/>
    <xf numFmtId="0" fontId="2" fillId="0" borderId="91" applyNumberFormat="0" applyFont="0" applyFill="0" applyAlignment="0" applyProtection="0"/>
    <xf numFmtId="0" fontId="2" fillId="0" borderId="91" applyNumberFormat="0" applyFont="0" applyFill="0" applyAlignment="0" applyProtection="0"/>
    <xf numFmtId="0" fontId="2" fillId="0" borderId="91" applyNumberFormat="0" applyFont="0" applyFill="0" applyAlignment="0" applyProtection="0"/>
    <xf numFmtId="0" fontId="2" fillId="0" borderId="91" applyNumberFormat="0" applyFont="0" applyFill="0" applyAlignment="0" applyProtection="0"/>
    <xf numFmtId="0" fontId="2" fillId="0" borderId="91" applyNumberFormat="0" applyFont="0" applyFill="0" applyAlignment="0" applyProtection="0"/>
    <xf numFmtId="0" fontId="258" fillId="0" borderId="0">
      <alignment horizontal="centerContinuous" vertical="center"/>
    </xf>
    <xf numFmtId="304" fontId="2" fillId="0" borderId="0" applyFont="0" applyFill="0" applyBorder="0" applyAlignment="0" applyProtection="0"/>
    <xf numFmtId="0" fontId="217" fillId="114" borderId="0">
      <alignment horizontal="left"/>
    </xf>
    <xf numFmtId="1" fontId="259" fillId="0" borderId="131">
      <alignment horizontal="left"/>
    </xf>
    <xf numFmtId="248" fontId="260"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2" fillId="122" borderId="0" applyNumberFormat="0" applyBorder="0" applyAlignment="0" applyProtection="0"/>
    <xf numFmtId="0" fontId="2" fillId="0" borderId="0" applyNumberFormat="0" applyFont="0" applyFill="0" applyBorder="0" applyAlignment="0" applyProtection="0"/>
    <xf numFmtId="0" fontId="10" fillId="0" borderId="0"/>
    <xf numFmtId="3" fontId="208" fillId="0" borderId="108">
      <alignment vertical="center"/>
    </xf>
    <xf numFmtId="39" fontId="172" fillId="122" borderId="0" applyNumberFormat="0" applyBorder="0" applyAlignment="0" applyProtection="0"/>
    <xf numFmtId="0" fontId="2" fillId="0" borderId="0" applyNumberFormat="0" applyFont="0" applyFill="0" applyBorder="0" applyAlignment="0" applyProtection="0"/>
    <xf numFmtId="3" fontId="208" fillId="0" borderId="10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0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0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0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0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0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08">
      <alignment vertical="center"/>
    </xf>
    <xf numFmtId="38" fontId="172" fillId="123"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45" fillId="112" borderId="103"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2" borderId="103" applyAlignment="0" applyProtection="0"/>
    <xf numFmtId="0" fontId="45" fillId="112" borderId="103" applyAlignment="0" applyProtection="0"/>
    <xf numFmtId="0" fontId="2" fillId="0" borderId="0" applyNumberFormat="0" applyFont="0" applyFill="0" applyBorder="0" applyAlignment="0" applyProtection="0"/>
    <xf numFmtId="0" fontId="2" fillId="68" borderId="101"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0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01" applyNumberFormat="0" applyFont="0" applyBorder="0" applyProtection="0">
      <alignment horizontal="center" vertical="center"/>
    </xf>
    <xf numFmtId="0" fontId="2" fillId="68" borderId="101" applyNumberFormat="0" applyFont="0" applyBorder="0" applyProtection="0">
      <alignment horizontal="center" vertical="center"/>
    </xf>
    <xf numFmtId="0" fontId="2" fillId="68" borderId="101" applyNumberFormat="0" applyFont="0" applyBorder="0" applyProtection="0">
      <alignment horizontal="center" vertical="center"/>
    </xf>
    <xf numFmtId="0" fontId="2" fillId="68" borderId="101" applyNumberFormat="0" applyFont="0" applyBorder="0" applyProtection="0">
      <alignment horizontal="center" vertical="center"/>
    </xf>
    <xf numFmtId="0" fontId="2" fillId="68" borderId="101" applyNumberFormat="0" applyFont="0" applyBorder="0" applyAlignment="0" applyProtection="0">
      <alignment horizontal="center"/>
    </xf>
    <xf numFmtId="0" fontId="2" fillId="68" borderId="101" applyNumberFormat="0" applyFont="0" applyBorder="0" applyAlignment="0" applyProtection="0">
      <alignment horizontal="center"/>
    </xf>
    <xf numFmtId="0" fontId="2" fillId="68" borderId="101" applyNumberFormat="0" applyFont="0" applyBorder="0" applyAlignment="0" applyProtection="0">
      <alignment horizontal="center"/>
    </xf>
    <xf numFmtId="0" fontId="2" fillId="68" borderId="101" applyNumberFormat="0" applyFont="0" applyBorder="0" applyAlignment="0" applyProtection="0">
      <alignment horizontal="center"/>
    </xf>
    <xf numFmtId="0" fontId="2" fillId="68" borderId="101" applyNumberFormat="0" applyFont="0" applyBorder="0" applyAlignment="0" applyProtection="0">
      <alignment horizontal="center"/>
    </xf>
    <xf numFmtId="3" fontId="208" fillId="0" borderId="10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01" applyNumberFormat="0" applyFont="0" applyBorder="0" applyAlignment="0" applyProtection="0">
      <alignment horizontal="center"/>
    </xf>
    <xf numFmtId="0" fontId="2" fillId="68" borderId="101" applyNumberFormat="0" applyFont="0" applyBorder="0" applyAlignment="0" applyProtection="0">
      <alignment horizontal="center"/>
    </xf>
    <xf numFmtId="0" fontId="2" fillId="68" borderId="101" applyNumberFormat="0" applyFont="0" applyBorder="0" applyAlignment="0" applyProtection="0">
      <alignment horizontal="center"/>
    </xf>
    <xf numFmtId="0" fontId="2" fillId="68" borderId="101" applyNumberFormat="0" applyFont="0" applyBorder="0" applyAlignment="0" applyProtection="0">
      <alignment horizontal="center"/>
    </xf>
    <xf numFmtId="3" fontId="208" fillId="0" borderId="108">
      <alignment vertical="center"/>
    </xf>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45" fillId="68" borderId="111"/>
    <xf numFmtId="0" fontId="2" fillId="124" borderId="90" applyNumberFormat="0" applyFont="0" applyBorder="0" applyAlignment="0"/>
    <xf numFmtId="0" fontId="2" fillId="124" borderId="90" applyNumberFormat="0" applyFont="0" applyBorder="0" applyAlignment="0"/>
    <xf numFmtId="0" fontId="2" fillId="124" borderId="90" applyNumberFormat="0" applyFont="0" applyBorder="0" applyAlignment="0"/>
    <xf numFmtId="0" fontId="2" fillId="124" borderId="90" applyNumberFormat="0" applyFont="0" applyBorder="0" applyAlignment="0"/>
    <xf numFmtId="0" fontId="2" fillId="124" borderId="90"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6" fillId="110" borderId="0" applyBorder="0" applyAlignment="0"/>
    <xf numFmtId="306" fontId="161"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41" fillId="125" borderId="102" applyNumberFormat="0" applyFont="0" applyBorder="0" applyAlignment="0">
      <alignment horizontal="centerContinuous"/>
    </xf>
    <xf numFmtId="0" fontId="261" fillId="0" borderId="0" applyProtection="0">
      <alignment horizontal="right"/>
    </xf>
    <xf numFmtId="0" fontId="261" fillId="0" borderId="0" applyProtection="0">
      <alignment horizontal="right"/>
    </xf>
    <xf numFmtId="0" fontId="41" fillId="125" borderId="102" applyNumberFormat="0" applyFont="0" applyBorder="0" applyAlignment="0">
      <alignment horizontal="centerContinuous"/>
    </xf>
    <xf numFmtId="0" fontId="41" fillId="125" borderId="102" applyNumberFormat="0" applyFont="0" applyBorder="0" applyAlignment="0">
      <alignment horizontal="centerContinuous"/>
    </xf>
    <xf numFmtId="0" fontId="41" fillId="125" borderId="102" applyNumberFormat="0" applyFont="0" applyBorder="0" applyAlignment="0">
      <alignment horizontal="centerContinuous"/>
    </xf>
    <xf numFmtId="0" fontId="41" fillId="125" borderId="102" applyNumberFormat="0" applyFont="0" applyBorder="0" applyAlignment="0">
      <alignment horizontal="centerContinuous"/>
    </xf>
    <xf numFmtId="0" fontId="261"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37" fillId="0" borderId="103">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62" fillId="108" borderId="0"/>
    <xf numFmtId="0" fontId="38" fillId="0" borderId="36" applyNumberFormat="0" applyFill="0" applyAlignment="0" applyProtection="0"/>
    <xf numFmtId="0" fontId="38" fillId="0" borderId="36" applyNumberFormat="0" applyFill="0" applyAlignment="0" applyProtection="0"/>
    <xf numFmtId="0" fontId="38" fillId="0" borderId="36" applyNumberFormat="0" applyFill="0" applyAlignment="0" applyProtection="0"/>
    <xf numFmtId="0" fontId="38" fillId="0" borderId="36" applyNumberFormat="0" applyFill="0" applyAlignment="0" applyProtection="0"/>
    <xf numFmtId="0" fontId="263" fillId="0" borderId="132" applyNumberFormat="0" applyFill="0" applyAlignment="0" applyProtection="0"/>
    <xf numFmtId="0" fontId="263" fillId="0" borderId="132" applyNumberFormat="0" applyFill="0" applyAlignment="0" applyProtection="0"/>
    <xf numFmtId="0" fontId="263" fillId="0" borderId="132" applyNumberFormat="0" applyFill="0" applyAlignment="0" applyProtection="0"/>
    <xf numFmtId="0" fontId="38" fillId="0" borderId="36"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6" applyNumberFormat="0" applyFill="0" applyAlignment="0" applyProtection="0"/>
    <xf numFmtId="0" fontId="38" fillId="0" borderId="36" applyNumberFormat="0" applyFill="0" applyAlignment="0" applyProtection="0"/>
    <xf numFmtId="0" fontId="38" fillId="0" borderId="36" applyNumberFormat="0" applyFill="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10" fillId="0" borderId="0"/>
    <xf numFmtId="0" fontId="10" fillId="0" borderId="0"/>
    <xf numFmtId="0" fontId="10" fillId="0" borderId="0"/>
    <xf numFmtId="0" fontId="10" fillId="0" borderId="0"/>
    <xf numFmtId="0" fontId="265" fillId="0" borderId="133" applyNumberFormat="0" applyFill="0" applyAlignment="0" applyProtection="0"/>
    <xf numFmtId="0" fontId="265" fillId="0" borderId="133" applyNumberFormat="0" applyFill="0" applyAlignment="0" applyProtection="0"/>
    <xf numFmtId="0" fontId="265" fillId="0" borderId="133" applyNumberFormat="0" applyFill="0" applyAlignment="0" applyProtection="0"/>
    <xf numFmtId="0" fontId="264"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7" fillId="0" borderId="134" applyNumberFormat="0" applyFill="0" applyAlignment="0" applyProtection="0"/>
    <xf numFmtId="0" fontId="267" fillId="0" borderId="134" applyNumberFormat="0" applyFill="0" applyAlignment="0" applyProtection="0"/>
    <xf numFmtId="0" fontId="267" fillId="0" borderId="134"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1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34" fillId="126"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2" fillId="12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01" applyFont="0" applyProtection="0">
      <alignment horizontal="right"/>
    </xf>
    <xf numFmtId="0" fontId="10" fillId="0" borderId="0"/>
    <xf numFmtId="3" fontId="2" fillId="70" borderId="101" applyFont="0" applyProtection="0">
      <alignment horizontal="right"/>
    </xf>
    <xf numFmtId="0" fontId="2" fillId="0" borderId="0" applyNumberFormat="0" applyFont="0" applyFill="0" applyBorder="0" applyAlignment="0" applyProtection="0"/>
    <xf numFmtId="3" fontId="2" fillId="70" borderId="101" applyFont="0" applyProtection="0">
      <alignment horizontal="right"/>
    </xf>
    <xf numFmtId="3" fontId="2" fillId="70" borderId="101" applyFont="0" applyProtection="0">
      <alignment horizontal="right"/>
    </xf>
    <xf numFmtId="3" fontId="2" fillId="70" borderId="101" applyFont="0" applyProtection="0">
      <alignment horizontal="right"/>
    </xf>
    <xf numFmtId="3" fontId="2" fillId="70" borderId="101" applyFont="0" applyProtection="0">
      <alignment horizontal="right"/>
    </xf>
    <xf numFmtId="3" fontId="208" fillId="0" borderId="108">
      <alignment vertical="center"/>
    </xf>
    <xf numFmtId="0" fontId="2" fillId="0" borderId="0" applyNumberFormat="0" applyFont="0" applyFill="0" applyBorder="0" applyAlignment="0" applyProtection="0"/>
    <xf numFmtId="0" fontId="10" fillId="0" borderId="0"/>
    <xf numFmtId="3" fontId="2" fillId="70" borderId="101" applyFont="0" applyProtection="0">
      <alignment horizontal="right"/>
    </xf>
    <xf numFmtId="3" fontId="2" fillId="70" borderId="101" applyFont="0" applyProtection="0">
      <alignment horizontal="right"/>
    </xf>
    <xf numFmtId="3" fontId="2" fillId="70" borderId="101" applyFont="0" applyProtection="0">
      <alignment horizontal="right"/>
    </xf>
    <xf numFmtId="3" fontId="2" fillId="70" borderId="101" applyFont="0" applyProtection="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10" fontId="2" fillId="70" borderId="101" applyFont="0" applyProtection="0">
      <alignment horizontal="right"/>
    </xf>
    <xf numFmtId="0" fontId="10" fillId="0" borderId="0"/>
    <xf numFmtId="10" fontId="2" fillId="70" borderId="101" applyFont="0" applyProtection="0">
      <alignment horizontal="right"/>
    </xf>
    <xf numFmtId="0" fontId="2" fillId="0" borderId="0" applyNumberFormat="0" applyFont="0" applyFill="0" applyBorder="0" applyAlignment="0" applyProtection="0"/>
    <xf numFmtId="10" fontId="2" fillId="70" borderId="101" applyFont="0" applyProtection="0">
      <alignment horizontal="right"/>
    </xf>
    <xf numFmtId="10" fontId="2" fillId="70" borderId="101" applyFont="0" applyProtection="0">
      <alignment horizontal="right"/>
    </xf>
    <xf numFmtId="10" fontId="2" fillId="70" borderId="101" applyFont="0" applyProtection="0">
      <alignment horizontal="right"/>
    </xf>
    <xf numFmtId="10" fontId="2" fillId="70" borderId="101" applyFont="0" applyProtection="0">
      <alignment horizontal="right"/>
    </xf>
    <xf numFmtId="3" fontId="208" fillId="0" borderId="108">
      <alignment vertical="center"/>
    </xf>
    <xf numFmtId="0" fontId="2" fillId="0" borderId="0" applyNumberFormat="0" applyFont="0" applyFill="0" applyBorder="0" applyAlignment="0" applyProtection="0"/>
    <xf numFmtId="0" fontId="10" fillId="0" borderId="0"/>
    <xf numFmtId="10" fontId="2" fillId="70" borderId="101" applyFont="0" applyProtection="0">
      <alignment horizontal="right"/>
    </xf>
    <xf numFmtId="10" fontId="2" fillId="70" borderId="101" applyFont="0" applyProtection="0">
      <alignment horizontal="right"/>
    </xf>
    <xf numFmtId="10" fontId="2" fillId="70" borderId="101" applyFont="0" applyProtection="0">
      <alignment horizontal="right"/>
    </xf>
    <xf numFmtId="10" fontId="2" fillId="70" borderId="101" applyFont="0" applyProtection="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9" fontId="2" fillId="70" borderId="101" applyFont="0" applyProtection="0">
      <alignment horizontal="right"/>
    </xf>
    <xf numFmtId="0" fontId="10" fillId="0" borderId="0"/>
    <xf numFmtId="9" fontId="2" fillId="70" borderId="101" applyFont="0" applyProtection="0">
      <alignment horizontal="right"/>
    </xf>
    <xf numFmtId="0" fontId="2" fillId="0" borderId="0" applyNumberFormat="0" applyFont="0" applyFill="0" applyBorder="0" applyAlignment="0" applyProtection="0"/>
    <xf numFmtId="9" fontId="2" fillId="70" borderId="101" applyFont="0" applyProtection="0">
      <alignment horizontal="right"/>
    </xf>
    <xf numFmtId="9" fontId="2" fillId="70" borderId="101" applyFont="0" applyProtection="0">
      <alignment horizontal="right"/>
    </xf>
    <xf numFmtId="9" fontId="2" fillId="70" borderId="101" applyFont="0" applyProtection="0">
      <alignment horizontal="right"/>
    </xf>
    <xf numFmtId="9" fontId="2" fillId="70" borderId="101" applyFont="0" applyProtection="0">
      <alignment horizontal="right"/>
    </xf>
    <xf numFmtId="3" fontId="208" fillId="0" borderId="108">
      <alignment vertical="center"/>
    </xf>
    <xf numFmtId="0" fontId="2" fillId="0" borderId="0" applyNumberFormat="0" applyFont="0" applyFill="0" applyBorder="0" applyAlignment="0" applyProtection="0"/>
    <xf numFmtId="0" fontId="10" fillId="0" borderId="0"/>
    <xf numFmtId="9" fontId="2" fillId="70" borderId="101" applyFont="0" applyProtection="0">
      <alignment horizontal="right"/>
    </xf>
    <xf numFmtId="9" fontId="2" fillId="70" borderId="101" applyFont="0" applyProtection="0">
      <alignment horizontal="right"/>
    </xf>
    <xf numFmtId="9" fontId="2" fillId="70" borderId="101" applyFont="0" applyProtection="0">
      <alignment horizontal="right"/>
    </xf>
    <xf numFmtId="9" fontId="2" fillId="70" borderId="101" applyFont="0" applyProtection="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 fillId="70" borderId="102"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02" applyNumberFormat="0" applyFont="0" applyBorder="0" applyAlignment="0" applyProtection="0">
      <alignment horizontal="left"/>
    </xf>
    <xf numFmtId="0" fontId="2" fillId="0" borderId="0" applyNumberFormat="0" applyFont="0" applyFill="0" applyBorder="0" applyAlignment="0" applyProtection="0"/>
    <xf numFmtId="0" fontId="2" fillId="70" borderId="102" applyNumberFormat="0" applyFont="0" applyBorder="0" applyAlignment="0" applyProtection="0">
      <alignment horizontal="left"/>
    </xf>
    <xf numFmtId="0" fontId="2" fillId="70" borderId="102" applyNumberFormat="0" applyFont="0" applyBorder="0" applyAlignment="0" applyProtection="0">
      <alignment horizontal="left"/>
    </xf>
    <xf numFmtId="0" fontId="2" fillId="70" borderId="102" applyNumberFormat="0" applyFont="0" applyBorder="0" applyAlignment="0" applyProtection="0">
      <alignment horizontal="left"/>
    </xf>
    <xf numFmtId="0" fontId="2" fillId="70" borderId="102" applyNumberFormat="0" applyFont="0" applyBorder="0" applyAlignment="0" applyProtection="0">
      <alignment horizontal="left"/>
    </xf>
    <xf numFmtId="3" fontId="208" fillId="0" borderId="108">
      <alignment vertical="center"/>
    </xf>
    <xf numFmtId="0" fontId="2" fillId="0" borderId="0" applyNumberFormat="0" applyFont="0" applyFill="0" applyBorder="0" applyAlignment="0" applyProtection="0"/>
    <xf numFmtId="0" fontId="10" fillId="0" borderId="0"/>
    <xf numFmtId="0" fontId="2" fillId="70" borderId="102" applyNumberFormat="0" applyFont="0" applyBorder="0" applyAlignment="0" applyProtection="0">
      <alignment horizontal="left"/>
    </xf>
    <xf numFmtId="0" fontId="2" fillId="70" borderId="102" applyNumberFormat="0" applyFont="0" applyBorder="0" applyAlignment="0" applyProtection="0">
      <alignment horizontal="left"/>
    </xf>
    <xf numFmtId="0" fontId="2" fillId="70" borderId="102" applyNumberFormat="0" applyFont="0" applyBorder="0" applyAlignment="0" applyProtection="0">
      <alignment horizontal="left"/>
    </xf>
    <xf numFmtId="0" fontId="2" fillId="70" borderId="102" applyNumberFormat="0" applyFont="0" applyBorder="0" applyAlignment="0" applyProtection="0">
      <alignment horizontal="left"/>
    </xf>
    <xf numFmtId="3" fontId="208" fillId="0" borderId="108">
      <alignment vertical="center"/>
    </xf>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7" fontId="256" fillId="0" borderId="0" applyNumberFormat="0" applyBorder="0" applyAlignment="0" applyProtection="0"/>
    <xf numFmtId="295" fontId="256" fillId="0" borderId="0" applyNumberFormat="0" applyBorder="0" applyAlignment="0" applyProtection="0"/>
    <xf numFmtId="3" fontId="208" fillId="0" borderId="108">
      <alignment vertical="center"/>
    </xf>
    <xf numFmtId="37" fontId="45" fillId="0" borderId="0"/>
    <xf numFmtId="295" fontId="45" fillId="0" borderId="0"/>
    <xf numFmtId="3" fontId="208" fillId="0" borderId="108">
      <alignment vertical="center"/>
    </xf>
    <xf numFmtId="0" fontId="26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08" fontId="269"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6" borderId="101"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6" borderId="101" applyNumberFormat="0" applyBorder="0" applyAlignment="0" applyProtection="0"/>
    <xf numFmtId="0" fontId="10" fillId="0" borderId="0"/>
    <xf numFmtId="10" fontId="19" fillId="106" borderId="101" applyNumberFormat="0" applyBorder="0" applyAlignment="0" applyProtection="0"/>
    <xf numFmtId="10" fontId="19" fillId="106" borderId="101" applyNumberFormat="0" applyBorder="0" applyAlignment="0" applyProtection="0"/>
    <xf numFmtId="10" fontId="19" fillId="106" borderId="101" applyNumberFormat="0" applyBorder="0" applyAlignment="0" applyProtection="0"/>
    <xf numFmtId="10" fontId="19" fillId="106" borderId="101" applyNumberFormat="0" applyBorder="0" applyAlignment="0" applyProtection="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270" fillId="0" borderId="65">
      <protection locked="0"/>
    </xf>
    <xf numFmtId="0" fontId="270" fillId="0" borderId="65">
      <protection locked="0"/>
    </xf>
    <xf numFmtId="3" fontId="208" fillId="0" borderId="108">
      <alignment vertical="center"/>
    </xf>
    <xf numFmtId="0" fontId="270" fillId="0" borderId="65">
      <protection locked="0"/>
    </xf>
    <xf numFmtId="0" fontId="270" fillId="0" borderId="65">
      <protection locked="0"/>
    </xf>
    <xf numFmtId="3" fontId="208" fillId="0" borderId="108">
      <alignment vertical="center"/>
    </xf>
    <xf numFmtId="0" fontId="270" fillId="0" borderId="65">
      <protection locked="0"/>
    </xf>
    <xf numFmtId="0" fontId="270" fillId="0" borderId="65">
      <protection locked="0"/>
    </xf>
    <xf numFmtId="3" fontId="208" fillId="0" borderId="108">
      <alignment vertical="center"/>
    </xf>
    <xf numFmtId="0" fontId="270" fillId="0" borderId="65">
      <protection locked="0"/>
    </xf>
    <xf numFmtId="0" fontId="270" fillId="0" borderId="65">
      <protection locked="0"/>
    </xf>
    <xf numFmtId="3" fontId="208" fillId="0" borderId="108">
      <alignment vertical="center"/>
    </xf>
    <xf numFmtId="0" fontId="10" fillId="0" borderId="0"/>
    <xf numFmtId="0" fontId="10" fillId="0" borderId="0"/>
    <xf numFmtId="0" fontId="49" fillId="72" borderId="11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19" applyNumberFormat="0" applyAlignment="0" applyProtection="0"/>
    <xf numFmtId="0" fontId="49" fillId="72" borderId="119" applyNumberFormat="0" applyAlignment="0" applyProtection="0"/>
    <xf numFmtId="0" fontId="49" fillId="72" borderId="119" applyNumberFormat="0" applyAlignment="0" applyProtection="0"/>
    <xf numFmtId="0" fontId="2" fillId="0" borderId="0" applyNumberFormat="0" applyFont="0" applyFill="0" applyBorder="0" applyAlignment="0" applyProtection="0"/>
    <xf numFmtId="0" fontId="49" fillId="72" borderId="11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19" applyNumberFormat="0" applyAlignment="0" applyProtection="0"/>
    <xf numFmtId="0" fontId="49" fillId="72" borderId="119" applyNumberFormat="0" applyAlignment="0" applyProtection="0"/>
    <xf numFmtId="0" fontId="49" fillId="72" borderId="119" applyNumberFormat="0" applyAlignment="0" applyProtection="0"/>
    <xf numFmtId="0" fontId="2" fillId="0" borderId="0" applyNumberFormat="0" applyFont="0" applyFill="0" applyBorder="0" applyAlignment="0" applyProtection="0"/>
    <xf numFmtId="0" fontId="49" fillId="72" borderId="11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19" applyNumberFormat="0" applyAlignment="0" applyProtection="0"/>
    <xf numFmtId="0" fontId="49" fillId="72" borderId="119" applyNumberFormat="0" applyAlignment="0" applyProtection="0"/>
    <xf numFmtId="0" fontId="49" fillId="72" borderId="119" applyNumberFormat="0" applyAlignment="0" applyProtection="0"/>
    <xf numFmtId="0" fontId="2" fillId="0" borderId="0" applyNumberFormat="0" applyFont="0" applyFill="0" applyBorder="0" applyAlignment="0" applyProtection="0"/>
    <xf numFmtId="0" fontId="270" fillId="0" borderId="65">
      <protection locked="0"/>
    </xf>
    <xf numFmtId="0" fontId="270" fillId="0" borderId="65">
      <protection locked="0"/>
    </xf>
    <xf numFmtId="0" fontId="49" fillId="72" borderId="119" applyNumberFormat="0" applyAlignment="0" applyProtection="0"/>
    <xf numFmtId="0" fontId="49" fillId="72" borderId="119" applyNumberFormat="0" applyAlignment="0" applyProtection="0"/>
    <xf numFmtId="0" fontId="49" fillId="72" borderId="119" applyNumberFormat="0" applyAlignment="0" applyProtection="0"/>
    <xf numFmtId="0" fontId="49" fillId="72" borderId="119" applyNumberFormat="0" applyAlignment="0" applyProtection="0"/>
    <xf numFmtId="3" fontId="208" fillId="0" borderId="108">
      <alignment vertical="center"/>
    </xf>
    <xf numFmtId="0" fontId="270" fillId="0" borderId="65">
      <protection locked="0"/>
    </xf>
    <xf numFmtId="0" fontId="270" fillId="0" borderId="65">
      <protection locked="0"/>
    </xf>
    <xf numFmtId="3" fontId="208" fillId="0" borderId="108">
      <alignment vertical="center"/>
    </xf>
    <xf numFmtId="0" fontId="270" fillId="0" borderId="65">
      <protection locked="0"/>
    </xf>
    <xf numFmtId="0" fontId="270" fillId="0" borderId="65">
      <protection locked="0"/>
    </xf>
    <xf numFmtId="3" fontId="208" fillId="0" borderId="108">
      <alignment vertical="center"/>
    </xf>
    <xf numFmtId="0" fontId="270" fillId="0" borderId="65">
      <protection locked="0"/>
    </xf>
    <xf numFmtId="0" fontId="270" fillId="0" borderId="65">
      <protection locked="0"/>
    </xf>
    <xf numFmtId="3" fontId="208" fillId="0" borderId="108">
      <alignment vertical="center"/>
    </xf>
    <xf numFmtId="0" fontId="270" fillId="0" borderId="65">
      <protection locked="0"/>
    </xf>
    <xf numFmtId="0" fontId="270" fillId="0" borderId="65">
      <protection locked="0"/>
    </xf>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0" fillId="87" borderId="135">
      <alignment horizontal="right" vertical="center"/>
      <protection locked="0"/>
    </xf>
    <xf numFmtId="310" fontId="270" fillId="87" borderId="135">
      <alignment horizontal="right" vertical="center"/>
      <protection locked="0"/>
    </xf>
    <xf numFmtId="310" fontId="270" fillId="87" borderId="135">
      <alignment horizontal="right" vertical="center"/>
      <protection locked="0"/>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2" fontId="232" fillId="128" borderId="6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8" fillId="0" borderId="108">
      <alignment vertical="center"/>
    </xf>
    <xf numFmtId="311" fontId="2" fillId="71" borderId="101" applyFont="0" applyAlignment="0">
      <protection locked="0"/>
    </xf>
    <xf numFmtId="0" fontId="10" fillId="0" borderId="0"/>
    <xf numFmtId="311" fontId="2" fillId="71" borderId="101" applyFont="0" applyAlignment="0">
      <protection locked="0"/>
    </xf>
    <xf numFmtId="0" fontId="2" fillId="0" borderId="0" applyNumberFormat="0" applyFont="0" applyFill="0" applyBorder="0" applyAlignment="0" applyProtection="0"/>
    <xf numFmtId="311" fontId="2" fillId="71" borderId="101" applyFont="0" applyAlignment="0">
      <protection locked="0"/>
    </xf>
    <xf numFmtId="311" fontId="2" fillId="71" borderId="101" applyFont="0" applyAlignment="0">
      <protection locked="0"/>
    </xf>
    <xf numFmtId="311" fontId="2" fillId="71" borderId="101" applyFont="0" applyAlignment="0">
      <protection locked="0"/>
    </xf>
    <xf numFmtId="311" fontId="2" fillId="71" borderId="101" applyFont="0" applyAlignment="0">
      <protection locked="0"/>
    </xf>
    <xf numFmtId="3" fontId="208" fillId="0" borderId="108">
      <alignment vertical="center"/>
    </xf>
    <xf numFmtId="0" fontId="2" fillId="0" borderId="0" applyNumberFormat="0" applyFont="0" applyFill="0" applyBorder="0" applyAlignment="0" applyProtection="0"/>
    <xf numFmtId="0" fontId="10" fillId="0" borderId="0"/>
    <xf numFmtId="311" fontId="2" fillId="71" borderId="101" applyFont="0" applyAlignment="0">
      <protection locked="0"/>
    </xf>
    <xf numFmtId="311" fontId="2" fillId="71" borderId="101" applyFont="0" applyAlignment="0">
      <protection locked="0"/>
    </xf>
    <xf numFmtId="311" fontId="2" fillId="71" borderId="101" applyFont="0" applyAlignment="0">
      <protection locked="0"/>
    </xf>
    <xf numFmtId="311" fontId="2" fillId="71" borderId="101" applyFont="0" applyAlignment="0">
      <protection locked="0"/>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 fontId="2" fillId="71" borderId="101" applyFont="0">
      <alignment horizontal="right"/>
      <protection locked="0"/>
    </xf>
    <xf numFmtId="0" fontId="10" fillId="0" borderId="0"/>
    <xf numFmtId="3" fontId="2" fillId="71" borderId="10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01" applyFont="0">
      <alignment horizontal="right" vertical="center"/>
      <protection locked="0"/>
    </xf>
    <xf numFmtId="3" fontId="2" fillId="71" borderId="101" applyFont="0">
      <alignment horizontal="right" vertical="center"/>
      <protection locked="0"/>
    </xf>
    <xf numFmtId="3" fontId="2" fillId="71" borderId="101" applyFont="0">
      <alignment horizontal="right" vertical="center"/>
      <protection locked="0"/>
    </xf>
    <xf numFmtId="3" fontId="2" fillId="71" borderId="101" applyFont="0">
      <alignment horizontal="right" vertical="center"/>
      <protection locked="0"/>
    </xf>
    <xf numFmtId="3" fontId="2" fillId="71" borderId="101" applyFont="0">
      <alignment horizontal="right"/>
      <protection locked="0"/>
    </xf>
    <xf numFmtId="3" fontId="2" fillId="71" borderId="101" applyFont="0">
      <alignment horizontal="right"/>
      <protection locked="0"/>
    </xf>
    <xf numFmtId="3" fontId="2" fillId="71" borderId="101" applyFont="0">
      <alignment horizontal="right"/>
      <protection locked="0"/>
    </xf>
    <xf numFmtId="3" fontId="2" fillId="71" borderId="101" applyFont="0">
      <alignment horizontal="right"/>
      <protection locked="0"/>
    </xf>
    <xf numFmtId="3" fontId="2" fillId="71" borderId="101" applyFont="0">
      <alignment horizontal="right"/>
      <protection locked="0"/>
    </xf>
    <xf numFmtId="3" fontId="208" fillId="0" borderId="108">
      <alignment vertical="center"/>
    </xf>
    <xf numFmtId="0" fontId="2" fillId="0" borderId="0" applyNumberFormat="0" applyFont="0" applyFill="0" applyBorder="0" applyAlignment="0" applyProtection="0"/>
    <xf numFmtId="0" fontId="10" fillId="0" borderId="0"/>
    <xf numFmtId="3" fontId="2" fillId="71" borderId="101" applyFont="0">
      <alignment horizontal="right"/>
      <protection locked="0"/>
    </xf>
    <xf numFmtId="3" fontId="2" fillId="71" borderId="101" applyFont="0">
      <alignment horizontal="right"/>
      <protection locked="0"/>
    </xf>
    <xf numFmtId="3" fontId="2" fillId="71" borderId="101" applyFont="0">
      <alignment horizontal="right"/>
      <protection locked="0"/>
    </xf>
    <xf numFmtId="3" fontId="2" fillId="71" borderId="101" applyFont="0">
      <alignment horizontal="right"/>
      <protection locked="0"/>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60" fontId="2" fillId="71" borderId="101" applyFont="0">
      <alignment horizontal="right"/>
      <protection locked="0"/>
    </xf>
    <xf numFmtId="0" fontId="10" fillId="0" borderId="0"/>
    <xf numFmtId="260" fontId="2" fillId="71" borderId="101" applyFont="0">
      <alignment horizontal="right"/>
      <protection locked="0"/>
    </xf>
    <xf numFmtId="0" fontId="2" fillId="0" borderId="0" applyNumberFormat="0" applyFont="0" applyFill="0" applyBorder="0" applyAlignment="0" applyProtection="0"/>
    <xf numFmtId="260" fontId="2" fillId="71" borderId="101" applyFont="0">
      <alignment horizontal="right"/>
      <protection locked="0"/>
    </xf>
    <xf numFmtId="260" fontId="2" fillId="71" borderId="101" applyFont="0">
      <alignment horizontal="right"/>
      <protection locked="0"/>
    </xf>
    <xf numFmtId="260" fontId="2" fillId="71" borderId="101" applyFont="0">
      <alignment horizontal="right"/>
      <protection locked="0"/>
    </xf>
    <xf numFmtId="260" fontId="2" fillId="71" borderId="101" applyFont="0">
      <alignment horizontal="right"/>
      <protection locked="0"/>
    </xf>
    <xf numFmtId="3" fontId="208" fillId="0" borderId="108">
      <alignment vertical="center"/>
    </xf>
    <xf numFmtId="0" fontId="2" fillId="0" borderId="0" applyNumberFormat="0" applyFont="0" applyFill="0" applyBorder="0" applyAlignment="0" applyProtection="0"/>
    <xf numFmtId="0" fontId="10" fillId="0" borderId="0"/>
    <xf numFmtId="260" fontId="2" fillId="71" borderId="101" applyFont="0">
      <alignment horizontal="right"/>
      <protection locked="0"/>
    </xf>
    <xf numFmtId="260" fontId="2" fillId="71" borderId="101" applyFont="0">
      <alignment horizontal="right"/>
      <protection locked="0"/>
    </xf>
    <xf numFmtId="260" fontId="2" fillId="71" borderId="101" applyFont="0">
      <alignment horizontal="right"/>
      <protection locked="0"/>
    </xf>
    <xf numFmtId="260" fontId="2" fillId="71" borderId="101" applyFont="0">
      <alignment horizontal="right"/>
      <protection locked="0"/>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10" fontId="2" fillId="71" borderId="101" applyFont="0">
      <alignment horizontal="right"/>
      <protection locked="0"/>
    </xf>
    <xf numFmtId="0" fontId="10" fillId="0" borderId="0"/>
    <xf numFmtId="10" fontId="2" fillId="71" borderId="101" applyFont="0">
      <alignment horizontal="right"/>
      <protection locked="0"/>
    </xf>
    <xf numFmtId="0" fontId="2" fillId="0" borderId="0" applyNumberFormat="0" applyFont="0" applyFill="0" applyBorder="0" applyAlignment="0" applyProtection="0"/>
    <xf numFmtId="10" fontId="2" fillId="71" borderId="101" applyFont="0">
      <alignment horizontal="right"/>
      <protection locked="0"/>
    </xf>
    <xf numFmtId="10" fontId="2" fillId="71" borderId="101" applyFont="0">
      <alignment horizontal="right"/>
      <protection locked="0"/>
    </xf>
    <xf numFmtId="10" fontId="2" fillId="71" borderId="101" applyFont="0">
      <alignment horizontal="right"/>
      <protection locked="0"/>
    </xf>
    <xf numFmtId="10" fontId="2" fillId="71" borderId="101" applyFont="0">
      <alignment horizontal="right"/>
      <protection locked="0"/>
    </xf>
    <xf numFmtId="3" fontId="208" fillId="0" borderId="108">
      <alignment vertical="center"/>
    </xf>
    <xf numFmtId="0" fontId="2" fillId="0" borderId="0" applyNumberFormat="0" applyFont="0" applyFill="0" applyBorder="0" applyAlignment="0" applyProtection="0"/>
    <xf numFmtId="0" fontId="10" fillId="0" borderId="0"/>
    <xf numFmtId="10" fontId="2" fillId="71" borderId="101" applyFont="0">
      <alignment horizontal="right"/>
      <protection locked="0"/>
    </xf>
    <xf numFmtId="10" fontId="2" fillId="71" borderId="101" applyFont="0">
      <alignment horizontal="right"/>
      <protection locked="0"/>
    </xf>
    <xf numFmtId="10" fontId="2" fillId="71" borderId="101" applyFont="0">
      <alignment horizontal="right"/>
      <protection locked="0"/>
    </xf>
    <xf numFmtId="10" fontId="2" fillId="71" borderId="101" applyFont="0">
      <alignment horizontal="right"/>
      <protection locked="0"/>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9" fontId="2" fillId="71" borderId="105"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0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05" applyFont="0">
      <alignment horizontal="right"/>
      <protection locked="0"/>
    </xf>
    <xf numFmtId="9" fontId="2" fillId="71" borderId="105" applyFont="0">
      <alignment horizontal="right"/>
      <protection locked="0"/>
    </xf>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05" applyFont="0">
      <alignment horizontal="right"/>
      <protection locked="0"/>
    </xf>
    <xf numFmtId="9" fontId="2" fillId="71" borderId="105" applyFont="0">
      <alignment horizontal="right"/>
      <protection locked="0"/>
    </xf>
    <xf numFmtId="9" fontId="2" fillId="71" borderId="105" applyFont="0">
      <alignment horizontal="right"/>
      <protection locked="0"/>
    </xf>
    <xf numFmtId="9" fontId="2" fillId="71" borderId="105" applyFont="0">
      <alignment horizontal="right"/>
      <protection locked="0"/>
    </xf>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 fillId="71" borderId="101" applyFont="0">
      <alignment horizontal="center" wrapText="1"/>
      <protection locked="0"/>
    </xf>
    <xf numFmtId="0" fontId="10" fillId="0" borderId="0"/>
    <xf numFmtId="0" fontId="2" fillId="71" borderId="101" applyFont="0">
      <alignment horizontal="center" wrapText="1"/>
      <protection locked="0"/>
    </xf>
    <xf numFmtId="0" fontId="2" fillId="0" borderId="0" applyNumberFormat="0" applyFont="0" applyFill="0" applyBorder="0" applyAlignment="0" applyProtection="0"/>
    <xf numFmtId="0" fontId="2" fillId="71" borderId="101" applyFont="0">
      <alignment horizontal="center" wrapText="1"/>
      <protection locked="0"/>
    </xf>
    <xf numFmtId="0" fontId="2" fillId="71" borderId="101" applyFont="0">
      <alignment horizontal="center" wrapText="1"/>
      <protection locked="0"/>
    </xf>
    <xf numFmtId="0" fontId="2" fillId="71" borderId="101" applyFont="0">
      <alignment horizontal="center" wrapText="1"/>
      <protection locked="0"/>
    </xf>
    <xf numFmtId="0" fontId="2" fillId="71" borderId="101" applyFont="0">
      <alignment horizontal="center" wrapText="1"/>
      <protection locked="0"/>
    </xf>
    <xf numFmtId="3" fontId="208" fillId="0" borderId="108">
      <alignment vertical="center"/>
    </xf>
    <xf numFmtId="0" fontId="2" fillId="0" borderId="0" applyNumberFormat="0" applyFont="0" applyFill="0" applyBorder="0" applyAlignment="0" applyProtection="0"/>
    <xf numFmtId="0" fontId="10" fillId="0" borderId="0"/>
    <xf numFmtId="0" fontId="2" fillId="71" borderId="101" applyFont="0">
      <alignment horizontal="center" wrapText="1"/>
      <protection locked="0"/>
    </xf>
    <xf numFmtId="0" fontId="2" fillId="71" borderId="101" applyFont="0">
      <alignment horizontal="center" wrapText="1"/>
      <protection locked="0"/>
    </xf>
    <xf numFmtId="0" fontId="2" fillId="71" borderId="101" applyFont="0">
      <alignment horizontal="center" wrapText="1"/>
      <protection locked="0"/>
    </xf>
    <xf numFmtId="0" fontId="2" fillId="71" borderId="101" applyFont="0">
      <alignment horizontal="center" wrapText="1"/>
      <protection locked="0"/>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49" fontId="2" fillId="71" borderId="101" applyFont="0" applyAlignment="0">
      <protection locked="0"/>
    </xf>
    <xf numFmtId="0" fontId="10" fillId="0" borderId="0"/>
    <xf numFmtId="0" fontId="10" fillId="0" borderId="0"/>
    <xf numFmtId="3" fontId="208" fillId="0" borderId="108">
      <alignment vertical="center"/>
    </xf>
    <xf numFmtId="0" fontId="10" fillId="0" borderId="0"/>
    <xf numFmtId="0" fontId="10" fillId="0" borderId="0"/>
    <xf numFmtId="49" fontId="2" fillId="71" borderId="101" applyFont="0" applyAlignment="0">
      <protection locked="0"/>
    </xf>
    <xf numFmtId="0" fontId="2" fillId="0" borderId="0" applyNumberFormat="0" applyFont="0" applyFill="0" applyBorder="0" applyAlignment="0" applyProtection="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8" fontId="259" fillId="0" borderId="0" applyNumberFormat="0" applyFill="0" applyBorder="0" applyAlignment="0" applyProtection="0"/>
    <xf numFmtId="0" fontId="2" fillId="0" borderId="0" applyNumberFormat="0" applyFont="0" applyFill="0" applyBorder="0" applyAlignment="0" applyProtection="0"/>
    <xf numFmtId="0" fontId="183"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108" borderId="0" applyNumberFormat="0" applyBorder="0" applyProtection="0">
      <alignment horizontal="center"/>
    </xf>
    <xf numFmtId="0" fontId="2" fillId="108"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182" fillId="53" borderId="0" applyNumberFormat="0" applyBorder="0" applyProtection="0">
      <alignment horizontal="center"/>
    </xf>
    <xf numFmtId="314" fontId="272"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15" fontId="2" fillId="0" borderId="0" applyFont="0" applyFill="0" applyBorder="0" applyAlignment="0" applyProtection="0"/>
    <xf numFmtId="316" fontId="27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17" fontId="159" fillId="0" borderId="6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17" fontId="227" fillId="95" borderId="13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7" fillId="95" borderId="6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3" fillId="0" borderId="0" applyNumberFormat="0" applyFill="0" applyBorder="0">
      <alignment horizontal="right"/>
    </xf>
    <xf numFmtId="0" fontId="274" fillId="0" borderId="0">
      <protection locked="0"/>
    </xf>
    <xf numFmtId="0" fontId="10" fillId="0" borderId="0"/>
    <xf numFmtId="38" fontId="200"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 fontId="27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78" fillId="0" borderId="137" applyNumberFormat="0" applyFill="0" applyAlignment="0" applyProtection="0"/>
    <xf numFmtId="0" fontId="78" fillId="0" borderId="137" applyNumberFormat="0" applyFill="0" applyAlignment="0" applyProtection="0"/>
    <xf numFmtId="0" fontId="78" fillId="0" borderId="137"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260" fontId="256" fillId="92"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8" fillId="0" borderId="108">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3" fontId="208" fillId="0" borderId="108">
      <alignment vertical="center"/>
    </xf>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3" fontId="208" fillId="0" borderId="108">
      <alignment vertical="center"/>
    </xf>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59"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6" fillId="0" borderId="0" applyNumberFormat="0" applyFill="0" applyBorder="0" applyAlignment="0" applyProtection="0"/>
    <xf numFmtId="0" fontId="277" fillId="0" borderId="0" applyNumberFormat="0" applyFill="0" applyBorder="0" applyAlignment="0" applyProtection="0"/>
    <xf numFmtId="0" fontId="278" fillId="0" borderId="0" applyNumberFormat="0" applyFill="0" applyBorder="0" applyAlignment="0" applyProtection="0"/>
    <xf numFmtId="17" fontId="279" fillId="0" borderId="109" applyAlignment="0" applyProtection="0">
      <alignment horizontal="centerContinuous"/>
    </xf>
    <xf numFmtId="19" fontId="279" fillId="0" borderId="109" applyAlignment="0" applyProtection="0">
      <alignment horizontal="centerContinuous"/>
    </xf>
    <xf numFmtId="3" fontId="208" fillId="0" borderId="108">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8" fillId="0" borderId="108">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7" fillId="114" borderId="0">
      <alignment horizontal="left"/>
    </xf>
    <xf numFmtId="10" fontId="9" fillId="129" borderId="90" applyBorder="0">
      <alignment horizontal="center"/>
      <protection locked="0"/>
    </xf>
    <xf numFmtId="10" fontId="9" fillId="129" borderId="90" applyBorder="0">
      <alignment horizontal="center"/>
      <protection locked="0"/>
    </xf>
    <xf numFmtId="10" fontId="9" fillId="129" borderId="90" applyBorder="0">
      <alignment horizontal="center"/>
      <protection locked="0"/>
    </xf>
    <xf numFmtId="10" fontId="9" fillId="129" borderId="90" applyBorder="0">
      <alignment horizontal="center"/>
      <protection locked="0"/>
    </xf>
    <xf numFmtId="10" fontId="9" fillId="129" borderId="90" applyBorder="0">
      <alignment horizontal="center"/>
      <protection locked="0"/>
    </xf>
    <xf numFmtId="0" fontId="10" fillId="0" borderId="0"/>
    <xf numFmtId="2" fontId="232" fillId="106" borderId="101"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59" fillId="0" borderId="0" applyFont="0" applyFill="0" applyBorder="0" applyAlignment="0" applyProtection="0"/>
    <xf numFmtId="38" fontId="29" fillId="108"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0" borderId="110" applyNumberFormat="0" applyFill="0" applyBorder="0" applyAlignment="0"/>
    <xf numFmtId="17" fontId="45" fillId="130" borderId="110" applyNumberFormat="0" applyFill="0" applyBorder="0" applyAlignment="0"/>
    <xf numFmtId="3" fontId="208" fillId="0" borderId="108">
      <alignment vertical="center"/>
    </xf>
    <xf numFmtId="3" fontId="208" fillId="0" borderId="108">
      <alignment vertical="center"/>
    </xf>
    <xf numFmtId="0" fontId="224" fillId="0" borderId="0" applyNumberFormat="0" applyFont="0" applyBorder="0" applyAlignment="0"/>
    <xf numFmtId="0" fontId="224"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24" fontId="210" fillId="0" borderId="0">
      <alignment horizontal="right" vertical="center" wrapText="1"/>
    </xf>
    <xf numFmtId="325" fontId="210"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0"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0" fillId="72" borderId="0" applyNumberFormat="0" applyBorder="0" applyAlignment="0" applyProtection="0"/>
    <xf numFmtId="0" fontId="280" fillId="72" borderId="0" applyNumberFormat="0" applyBorder="0" applyAlignment="0" applyProtection="0"/>
    <xf numFmtId="0" fontId="280"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37" fontId="281" fillId="0" borderId="0"/>
    <xf numFmtId="295" fontId="281"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236" fillId="69" borderId="101" applyNumberFormat="0" applyFont="0" applyBorder="0" applyAlignment="0">
      <alignment horizontal="centerContinuous"/>
    </xf>
    <xf numFmtId="0" fontId="45" fillId="108" borderId="0" applyNumberFormat="0" applyFont="0" applyFill="0" applyBorder="0" applyAlignment="0"/>
    <xf numFmtId="0" fontId="10" fillId="0" borderId="0"/>
    <xf numFmtId="0" fontId="10" fillId="0" borderId="0"/>
    <xf numFmtId="0" fontId="181" fillId="0" borderId="0"/>
    <xf numFmtId="10" fontId="29" fillId="108"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9"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08">
      <alignment vertical="center"/>
    </xf>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8" fillId="0" borderId="10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xf numFmtId="0" fontId="2" fillId="0" borderId="0" applyNumberFormat="0" applyFont="0" applyFill="0" applyBorder="0" applyAlignment="0" applyProtection="0"/>
    <xf numFmtId="3" fontId="208" fillId="0" borderId="108">
      <alignment vertical="center"/>
    </xf>
    <xf numFmtId="0" fontId="2" fillId="0" borderId="0"/>
    <xf numFmtId="0" fontId="2" fillId="0" borderId="0" applyNumberFormat="0" applyFont="0" applyFill="0" applyBorder="0" applyAlignment="0" applyProtection="0"/>
    <xf numFmtId="3" fontId="208" fillId="0" borderId="108">
      <alignment vertical="center"/>
    </xf>
    <xf numFmtId="0" fontId="2" fillId="0" borderId="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 fontId="208" fillId="0" borderId="108">
      <alignment vertical="center"/>
    </xf>
    <xf numFmtId="3" fontId="208" fillId="0" borderId="108">
      <alignment vertical="center"/>
    </xf>
    <xf numFmtId="3" fontId="208" fillId="0" borderId="108">
      <alignment vertical="center"/>
    </xf>
    <xf numFmtId="0" fontId="2" fillId="0" borderId="0" applyNumberFormat="0" applyFont="0" applyFill="0" applyBorder="0" applyAlignment="0" applyProtection="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7" fontId="200"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282" fillId="103" borderId="104">
      <alignment horizontal="center" vertical="top" wrapText="1"/>
    </xf>
    <xf numFmtId="0" fontId="282" fillId="103" borderId="104">
      <alignment horizontal="center" vertical="top" wrapText="1"/>
    </xf>
    <xf numFmtId="0" fontId="282" fillId="103" borderId="104">
      <alignment horizontal="center" vertical="top" wrapText="1"/>
    </xf>
    <xf numFmtId="0" fontId="282" fillId="103" borderId="104">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xf numFmtId="0" fontId="45" fillId="70" borderId="102"/>
    <xf numFmtId="0" fontId="45" fillId="70" borderId="102"/>
    <xf numFmtId="0" fontId="45" fillId="7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0"/>
    <xf numFmtId="0" fontId="45" fillId="0" borderId="90"/>
    <xf numFmtId="0" fontId="45" fillId="0" borderId="9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0">
      <alignment horizontal="left"/>
    </xf>
    <xf numFmtId="253" fontId="2" fillId="0" borderId="90">
      <alignment horizontal="left"/>
    </xf>
    <xf numFmtId="253" fontId="2" fillId="0" borderId="9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0">
      <alignment horizontal="left"/>
    </xf>
    <xf numFmtId="253" fontId="2" fillId="0" borderId="90">
      <alignment horizontal="left"/>
    </xf>
    <xf numFmtId="253" fontId="2" fillId="0" borderId="9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0">
      <alignment horizontal="left"/>
    </xf>
    <xf numFmtId="253" fontId="2" fillId="0" borderId="90">
      <alignment horizontal="left"/>
    </xf>
    <xf numFmtId="253" fontId="2" fillId="0" borderId="9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1" borderId="104">
      <alignment horizontal="center" vertical="top"/>
    </xf>
    <xf numFmtId="0" fontId="282" fillId="131" borderId="104">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104"/>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70" borderId="105"/>
    <xf numFmtId="0" fontId="283" fillId="70" borderId="10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0">
      <alignment horizontal="center"/>
    </xf>
    <xf numFmtId="0" fontId="2" fillId="0" borderId="90">
      <alignment horizontal="center"/>
    </xf>
    <xf numFmtId="0" fontId="2" fillId="0" borderId="9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1">
      <alignment horizontal="center"/>
    </xf>
    <xf numFmtId="0" fontId="2" fillId="0" borderId="91">
      <alignment horizontal="center"/>
    </xf>
    <xf numFmtId="0" fontId="2" fillId="0" borderId="91">
      <alignment horizontal="center"/>
    </xf>
    <xf numFmtId="0" fontId="2" fillId="0" borderId="9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2">
      <alignment horizontal="center"/>
    </xf>
    <xf numFmtId="0" fontId="2" fillId="0" borderId="9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1" borderId="104">
      <alignment horizontal="center" vertical="top" wrapText="1"/>
    </xf>
    <xf numFmtId="0" fontId="282" fillId="131" borderId="104">
      <alignment horizontal="center" vertical="top" wrapText="1"/>
    </xf>
    <xf numFmtId="0" fontId="282" fillId="131" borderId="104">
      <alignment horizontal="center" vertical="top" wrapText="1"/>
    </xf>
    <xf numFmtId="0" fontId="282" fillId="131" borderId="104">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03"/>
    <xf numFmtId="3" fontId="2" fillId="0" borderId="103"/>
    <xf numFmtId="3" fontId="2" fillId="0" borderId="103"/>
    <xf numFmtId="3"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center"/>
    </xf>
    <xf numFmtId="0" fontId="45" fillId="70" borderId="102">
      <alignment horizontal="center"/>
    </xf>
    <xf numFmtId="0" fontId="45" fillId="70" borderId="102">
      <alignment horizontal="center"/>
    </xf>
    <xf numFmtId="0" fontId="45" fillId="7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3">
      <alignment horizontal="center"/>
    </xf>
    <xf numFmtId="0" fontId="45" fillId="70" borderId="103">
      <alignment horizontal="center"/>
    </xf>
    <xf numFmtId="0" fontId="2" fillId="0" borderId="0" applyNumberFormat="0" applyFont="0" applyFill="0" applyBorder="0" applyAlignment="0" applyProtection="0"/>
    <xf numFmtId="0" fontId="45" fillId="70" borderId="104">
      <alignment horizontal="center"/>
    </xf>
    <xf numFmtId="0" fontId="45" fillId="70" borderId="104">
      <alignment horizontal="center"/>
    </xf>
    <xf numFmtId="0" fontId="45" fillId="70" borderId="104">
      <alignment horizontal="center"/>
    </xf>
    <xf numFmtId="0" fontId="45" fillId="7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0">
      <alignment horizontal="left" vertical="top"/>
    </xf>
    <xf numFmtId="0" fontId="45" fillId="70" borderId="90">
      <alignment horizontal="left" vertical="top"/>
    </xf>
    <xf numFmtId="0" fontId="45" fillId="70" borderId="9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1" borderId="103">
      <alignment horizontal="center" vertical="center"/>
    </xf>
    <xf numFmtId="0" fontId="282" fillId="131" borderId="103">
      <alignment horizontal="center" vertical="center"/>
    </xf>
    <xf numFmtId="0" fontId="2" fillId="0" borderId="0" applyNumberFormat="0" applyFont="0" applyFill="0" applyBorder="0" applyAlignment="0" applyProtection="0"/>
    <xf numFmtId="0" fontId="282" fillId="131" borderId="104">
      <alignment horizontal="center" vertical="center"/>
    </xf>
    <xf numFmtId="0" fontId="282" fillId="131" borderId="104">
      <alignment horizontal="center" vertical="center"/>
    </xf>
    <xf numFmtId="0" fontId="282" fillId="131" borderId="104">
      <alignment horizontal="center" vertical="center"/>
    </xf>
    <xf numFmtId="0" fontId="282" fillId="131" borderId="104">
      <alignment horizontal="center" vertical="center"/>
    </xf>
    <xf numFmtId="0" fontId="2" fillId="0" borderId="0" applyNumberFormat="0" applyFont="0" applyFill="0" applyBorder="0" applyAlignment="0" applyProtection="0"/>
    <xf numFmtId="0" fontId="282" fillId="103" borderId="102">
      <alignment horizontal="center" vertical="center"/>
    </xf>
    <xf numFmtId="0" fontId="282" fillId="103" borderId="102">
      <alignment horizontal="center" vertical="center"/>
    </xf>
    <xf numFmtId="0" fontId="282" fillId="103" borderId="102">
      <alignment horizontal="center" vertical="center"/>
    </xf>
    <xf numFmtId="0" fontId="282" fillId="103" borderId="102">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03" borderId="103">
      <alignment horizontal="center" vertical="center"/>
    </xf>
    <xf numFmtId="0" fontId="282" fillId="103" borderId="103">
      <alignment horizontal="center" vertical="center"/>
    </xf>
    <xf numFmtId="0" fontId="2" fillId="0" borderId="0" applyNumberFormat="0" applyFont="0" applyFill="0" applyBorder="0" applyAlignment="0" applyProtection="0"/>
    <xf numFmtId="0" fontId="282" fillId="103" borderId="104">
      <alignment horizontal="center" vertical="center"/>
    </xf>
    <xf numFmtId="0" fontId="282" fillId="103" borderId="104">
      <alignment horizontal="center" vertical="center"/>
    </xf>
    <xf numFmtId="0" fontId="282" fillId="103" borderId="104">
      <alignment horizontal="center" vertical="center"/>
    </xf>
    <xf numFmtId="0" fontId="282" fillId="103" borderId="10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1"/>
    <xf numFmtId="0" fontId="2" fillId="0" borderId="91"/>
    <xf numFmtId="0" fontId="2" fillId="0" borderId="91"/>
    <xf numFmtId="0" fontId="2" fillId="0" borderId="9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2"/>
    <xf numFmtId="0" fontId="2" fillId="0" borderId="9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2" fillId="73" borderId="125" applyNumberFormat="0" applyFont="0" applyAlignment="0" applyProtection="0"/>
    <xf numFmtId="0" fontId="2" fillId="73" borderId="125" applyNumberFormat="0" applyFont="0" applyAlignment="0" applyProtection="0"/>
    <xf numFmtId="3" fontId="208" fillId="0" borderId="108">
      <alignment vertical="center"/>
    </xf>
    <xf numFmtId="0" fontId="2" fillId="73" borderId="125" applyNumberFormat="0" applyFont="0" applyAlignment="0" applyProtection="0"/>
    <xf numFmtId="0" fontId="2" fillId="73" borderId="125" applyNumberFormat="0" applyFont="0" applyAlignment="0" applyProtection="0"/>
    <xf numFmtId="3" fontId="208" fillId="0" borderId="108">
      <alignment vertical="center"/>
    </xf>
    <xf numFmtId="0" fontId="2" fillId="73" borderId="125" applyNumberFormat="0" applyFont="0" applyAlignment="0" applyProtection="0"/>
    <xf numFmtId="0" fontId="2" fillId="73" borderId="125" applyNumberFormat="0" applyFont="0" applyAlignment="0" applyProtection="0"/>
    <xf numFmtId="3" fontId="208" fillId="0" borderId="108">
      <alignment vertical="center"/>
    </xf>
    <xf numFmtId="0" fontId="2" fillId="73" borderId="125" applyNumberFormat="0" applyFont="0" applyAlignment="0" applyProtection="0"/>
    <xf numFmtId="0" fontId="2" fillId="73" borderId="125" applyNumberFormat="0" applyFont="0" applyAlignment="0" applyProtection="0"/>
    <xf numFmtId="3" fontId="208" fillId="0" borderId="108">
      <alignment vertical="center"/>
    </xf>
    <xf numFmtId="0" fontId="71" fillId="73" borderId="12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25" applyNumberFormat="0" applyFont="0" applyAlignment="0" applyProtection="0"/>
    <xf numFmtId="0" fontId="2" fillId="73" borderId="125" applyNumberFormat="0" applyFont="0" applyAlignment="0" applyProtection="0"/>
    <xf numFmtId="0" fontId="2" fillId="73" borderId="12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5" applyNumberFormat="0" applyFont="0" applyAlignment="0" applyProtection="0"/>
    <xf numFmtId="0" fontId="71" fillId="73" borderId="125" applyNumberFormat="0" applyFont="0" applyAlignment="0" applyProtection="0"/>
    <xf numFmtId="0" fontId="2" fillId="0" borderId="0" applyNumberFormat="0" applyFont="0" applyFill="0" applyBorder="0" applyAlignment="0" applyProtection="0"/>
    <xf numFmtId="0" fontId="71" fillId="73" borderId="12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5" applyNumberFormat="0" applyFont="0" applyAlignment="0" applyProtection="0"/>
    <xf numFmtId="0" fontId="71" fillId="73" borderId="125" applyNumberFormat="0" applyFont="0" applyAlignment="0" applyProtection="0"/>
    <xf numFmtId="0" fontId="71" fillId="73" borderId="125" applyNumberFormat="0" applyFont="0" applyAlignment="0" applyProtection="0"/>
    <xf numFmtId="0" fontId="2" fillId="0" borderId="0" applyNumberFormat="0" applyFont="0" applyFill="0" applyBorder="0" applyAlignment="0" applyProtection="0"/>
    <xf numFmtId="0" fontId="71" fillId="73" borderId="12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5" applyNumberFormat="0" applyFont="0" applyAlignment="0" applyProtection="0"/>
    <xf numFmtId="0" fontId="71" fillId="73" borderId="125" applyNumberFormat="0" applyFont="0" applyAlignment="0" applyProtection="0"/>
    <xf numFmtId="0" fontId="71" fillId="73" borderId="125" applyNumberFormat="0" applyFont="0" applyAlignment="0" applyProtection="0"/>
    <xf numFmtId="0" fontId="71" fillId="73" borderId="125" applyNumberFormat="0" applyFont="0" applyAlignment="0" applyProtection="0"/>
    <xf numFmtId="0" fontId="2" fillId="0" borderId="0" applyNumberFormat="0" applyFont="0" applyFill="0" applyBorder="0" applyAlignment="0" applyProtection="0"/>
    <xf numFmtId="0" fontId="2" fillId="73" borderId="125" applyNumberFormat="0" applyFont="0" applyAlignment="0" applyProtection="0"/>
    <xf numFmtId="0" fontId="2" fillId="73" borderId="125" applyNumberFormat="0" applyFont="0" applyAlignment="0" applyProtection="0"/>
    <xf numFmtId="3" fontId="208" fillId="0" borderId="108">
      <alignment vertical="center"/>
    </xf>
    <xf numFmtId="0" fontId="2" fillId="73" borderId="125" applyNumberFormat="0" applyFont="0" applyAlignment="0" applyProtection="0"/>
    <xf numFmtId="0" fontId="2" fillId="73" borderId="125" applyNumberFormat="0" applyFont="0" applyAlignment="0" applyProtection="0"/>
    <xf numFmtId="3" fontId="208" fillId="0" borderId="108">
      <alignment vertical="center"/>
    </xf>
    <xf numFmtId="0" fontId="2" fillId="73" borderId="125" applyNumberFormat="0" applyFont="0" applyAlignment="0" applyProtection="0"/>
    <xf numFmtId="0" fontId="2" fillId="73" borderId="125" applyNumberFormat="0" applyFont="0" applyAlignment="0" applyProtection="0"/>
    <xf numFmtId="3" fontId="208" fillId="0" borderId="108">
      <alignment vertical="center"/>
    </xf>
    <xf numFmtId="0" fontId="2" fillId="73" borderId="125" applyNumberFormat="0" applyFont="0" applyAlignment="0" applyProtection="0"/>
    <xf numFmtId="0" fontId="2" fillId="73" borderId="125" applyNumberFormat="0" applyFont="0" applyAlignment="0" applyProtection="0"/>
    <xf numFmtId="3" fontId="208" fillId="0" borderId="108">
      <alignment vertical="center"/>
    </xf>
    <xf numFmtId="0" fontId="2" fillId="73" borderId="125" applyNumberFormat="0" applyFont="0" applyAlignment="0" applyProtection="0"/>
    <xf numFmtId="0" fontId="2" fillId="73" borderId="125" applyNumberFormat="0" applyFont="0" applyAlignment="0" applyProtection="0"/>
    <xf numFmtId="3" fontId="208" fillId="0" borderId="108">
      <alignment vertical="center"/>
    </xf>
    <xf numFmtId="0" fontId="285" fillId="0" borderId="6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33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10" fillId="0" borderId="0"/>
    <xf numFmtId="0" fontId="236" fillId="0" borderId="65" applyNumberFormat="0" applyBorder="0" applyAlignment="0" applyProtection="0">
      <alignment horizontal="right"/>
      <protection locked="0"/>
    </xf>
    <xf numFmtId="0" fontId="184" fillId="132" borderId="0" applyNumberFormat="0" applyFont="0" applyBorder="0" applyAlignment="0"/>
    <xf numFmtId="0" fontId="2" fillId="0" borderId="0" applyNumberFormat="0" applyFont="0" applyFill="0" applyBorder="0" applyAlignment="0" applyProtection="0"/>
    <xf numFmtId="3" fontId="2" fillId="74" borderId="101">
      <alignment horizontal="right"/>
      <protection locked="0"/>
    </xf>
    <xf numFmtId="0" fontId="10" fillId="0" borderId="0"/>
    <xf numFmtId="3" fontId="2" fillId="74" borderId="101">
      <alignment horizontal="right"/>
      <protection locked="0"/>
    </xf>
    <xf numFmtId="0" fontId="2" fillId="0" borderId="0" applyNumberFormat="0" applyFont="0" applyFill="0" applyBorder="0" applyAlignment="0" applyProtection="0"/>
    <xf numFmtId="3" fontId="2" fillId="74" borderId="101">
      <alignment horizontal="right"/>
      <protection locked="0"/>
    </xf>
    <xf numFmtId="3" fontId="2" fillId="74" borderId="101">
      <alignment horizontal="right"/>
      <protection locked="0"/>
    </xf>
    <xf numFmtId="3" fontId="2" fillId="74" borderId="101">
      <alignment horizontal="right"/>
      <protection locked="0"/>
    </xf>
    <xf numFmtId="3" fontId="2" fillId="74" borderId="101">
      <alignment horizontal="right"/>
      <protection locked="0"/>
    </xf>
    <xf numFmtId="3" fontId="208" fillId="0" borderId="108">
      <alignment vertical="center"/>
    </xf>
    <xf numFmtId="0" fontId="2" fillId="0" borderId="0" applyNumberFormat="0" applyFont="0" applyFill="0" applyBorder="0" applyAlignment="0" applyProtection="0"/>
    <xf numFmtId="0" fontId="10" fillId="0" borderId="0"/>
    <xf numFmtId="3" fontId="2" fillId="74" borderId="101">
      <alignment horizontal="right"/>
      <protection locked="0"/>
    </xf>
    <xf numFmtId="3" fontId="2" fillId="74" borderId="101">
      <alignment horizontal="right"/>
      <protection locked="0"/>
    </xf>
    <xf numFmtId="3" fontId="2" fillId="74" borderId="101">
      <alignment horizontal="right"/>
      <protection locked="0"/>
    </xf>
    <xf numFmtId="3" fontId="2" fillId="74" borderId="101">
      <alignment horizontal="right"/>
      <protection locked="0"/>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60" fontId="2" fillId="74" borderId="101">
      <alignment horizontal="right"/>
      <protection locked="0"/>
    </xf>
    <xf numFmtId="0" fontId="10" fillId="0" borderId="0"/>
    <xf numFmtId="260" fontId="2" fillId="74" borderId="101">
      <alignment horizontal="right"/>
      <protection locked="0"/>
    </xf>
    <xf numFmtId="0" fontId="2" fillId="0" borderId="0" applyNumberFormat="0" applyFont="0" applyFill="0" applyBorder="0" applyAlignment="0" applyProtection="0"/>
    <xf numFmtId="260" fontId="2" fillId="74" borderId="101">
      <alignment horizontal="right"/>
      <protection locked="0"/>
    </xf>
    <xf numFmtId="260" fontId="2" fillId="74" borderId="101">
      <alignment horizontal="right"/>
      <protection locked="0"/>
    </xf>
    <xf numFmtId="260" fontId="2" fillId="74" borderId="101">
      <alignment horizontal="right"/>
      <protection locked="0"/>
    </xf>
    <xf numFmtId="260" fontId="2" fillId="74" borderId="101">
      <alignment horizontal="right"/>
      <protection locked="0"/>
    </xf>
    <xf numFmtId="3" fontId="208" fillId="0" borderId="108">
      <alignment vertical="center"/>
    </xf>
    <xf numFmtId="0" fontId="2" fillId="0" borderId="0" applyNumberFormat="0" applyFont="0" applyFill="0" applyBorder="0" applyAlignment="0" applyProtection="0"/>
    <xf numFmtId="0" fontId="10" fillId="0" borderId="0"/>
    <xf numFmtId="260" fontId="2" fillId="74" borderId="101">
      <alignment horizontal="right"/>
      <protection locked="0"/>
    </xf>
    <xf numFmtId="260" fontId="2" fillId="74" borderId="101">
      <alignment horizontal="right"/>
      <protection locked="0"/>
    </xf>
    <xf numFmtId="260" fontId="2" fillId="74" borderId="101">
      <alignment horizontal="right"/>
      <protection locked="0"/>
    </xf>
    <xf numFmtId="260" fontId="2" fillId="74" borderId="101">
      <alignment horizontal="right"/>
      <protection locked="0"/>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10" fontId="2" fillId="74" borderId="101" applyFont="0">
      <alignment horizontal="right"/>
      <protection locked="0"/>
    </xf>
    <xf numFmtId="0" fontId="10" fillId="0" borderId="0"/>
    <xf numFmtId="10" fontId="2" fillId="74" borderId="101" applyFont="0">
      <alignment horizontal="right"/>
      <protection locked="0"/>
    </xf>
    <xf numFmtId="0" fontId="2" fillId="0" borderId="0" applyNumberFormat="0" applyFont="0" applyFill="0" applyBorder="0" applyAlignment="0" applyProtection="0"/>
    <xf numFmtId="10" fontId="2" fillId="74" borderId="101" applyFont="0">
      <alignment horizontal="right"/>
      <protection locked="0"/>
    </xf>
    <xf numFmtId="10" fontId="2" fillId="74" borderId="101" applyFont="0">
      <alignment horizontal="right"/>
      <protection locked="0"/>
    </xf>
    <xf numFmtId="10" fontId="2" fillId="74" borderId="101" applyFont="0">
      <alignment horizontal="right"/>
      <protection locked="0"/>
    </xf>
    <xf numFmtId="10" fontId="2" fillId="74" borderId="101" applyFont="0">
      <alignment horizontal="right"/>
      <protection locked="0"/>
    </xf>
    <xf numFmtId="3" fontId="208" fillId="0" borderId="108">
      <alignment vertical="center"/>
    </xf>
    <xf numFmtId="0" fontId="2" fillId="0" borderId="0" applyNumberFormat="0" applyFont="0" applyFill="0" applyBorder="0" applyAlignment="0" applyProtection="0"/>
    <xf numFmtId="0" fontId="10" fillId="0" borderId="0"/>
    <xf numFmtId="10" fontId="2" fillId="74" borderId="101" applyFont="0">
      <alignment horizontal="right"/>
      <protection locked="0"/>
    </xf>
    <xf numFmtId="10" fontId="2" fillId="74" borderId="101" applyFont="0">
      <alignment horizontal="right"/>
      <protection locked="0"/>
    </xf>
    <xf numFmtId="10" fontId="2" fillId="74" borderId="101" applyFont="0">
      <alignment horizontal="right"/>
      <protection locked="0"/>
    </xf>
    <xf numFmtId="10" fontId="2" fillId="74" borderId="101" applyFont="0">
      <alignment horizontal="right"/>
      <protection locked="0"/>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9" fontId="2" fillId="74" borderId="101">
      <alignment horizontal="right"/>
      <protection locked="0"/>
    </xf>
    <xf numFmtId="0" fontId="10" fillId="0" borderId="0"/>
    <xf numFmtId="9" fontId="2" fillId="74" borderId="101">
      <alignment horizontal="right"/>
      <protection locked="0"/>
    </xf>
    <xf numFmtId="0" fontId="2" fillId="0" borderId="0" applyNumberFormat="0" applyFont="0" applyFill="0" applyBorder="0" applyAlignment="0" applyProtection="0"/>
    <xf numFmtId="9" fontId="2" fillId="74" borderId="101">
      <alignment horizontal="right"/>
      <protection locked="0"/>
    </xf>
    <xf numFmtId="9" fontId="2" fillId="74" borderId="101">
      <alignment horizontal="right"/>
      <protection locked="0"/>
    </xf>
    <xf numFmtId="9" fontId="2" fillId="74" borderId="101">
      <alignment horizontal="right"/>
      <protection locked="0"/>
    </xf>
    <xf numFmtId="9" fontId="2" fillId="74" borderId="101">
      <alignment horizontal="right"/>
      <protection locked="0"/>
    </xf>
    <xf numFmtId="3" fontId="208" fillId="0" borderId="108">
      <alignment vertical="center"/>
    </xf>
    <xf numFmtId="0" fontId="2" fillId="0" borderId="0" applyNumberFormat="0" applyFont="0" applyFill="0" applyBorder="0" applyAlignment="0" applyProtection="0"/>
    <xf numFmtId="0" fontId="10" fillId="0" borderId="0"/>
    <xf numFmtId="9" fontId="2" fillId="74" borderId="101">
      <alignment horizontal="right"/>
      <protection locked="0"/>
    </xf>
    <xf numFmtId="9" fontId="2" fillId="74" borderId="101">
      <alignment horizontal="right"/>
      <protection locked="0"/>
    </xf>
    <xf numFmtId="9" fontId="2" fillId="74" borderId="101">
      <alignment horizontal="right"/>
      <protection locked="0"/>
    </xf>
    <xf numFmtId="9" fontId="2" fillId="74" borderId="101">
      <alignment horizontal="right"/>
      <protection locked="0"/>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331" fontId="2" fillId="74" borderId="101" applyFont="0">
      <alignment horizontal="right" vertical="center"/>
      <protection locked="0"/>
    </xf>
    <xf numFmtId="331" fontId="2" fillId="74" borderId="101" applyFont="0">
      <alignment horizontal="right" vertical="center"/>
      <protection locked="0"/>
    </xf>
    <xf numFmtId="331" fontId="2" fillId="74" borderId="101" applyFont="0">
      <alignment horizontal="right" vertical="center"/>
      <protection locked="0"/>
    </xf>
    <xf numFmtId="331" fontId="2" fillId="74" borderId="101" applyFont="0">
      <alignment horizontal="right" vertical="center"/>
      <protection locked="0"/>
    </xf>
    <xf numFmtId="331" fontId="2" fillId="74" borderId="101"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 fillId="74" borderId="101">
      <alignment horizontal="center" wrapText="1"/>
    </xf>
    <xf numFmtId="0" fontId="10" fillId="0" borderId="0"/>
    <xf numFmtId="0" fontId="2" fillId="74" borderId="101">
      <alignment horizontal="center" wrapText="1"/>
    </xf>
    <xf numFmtId="0" fontId="2" fillId="0" borderId="0" applyNumberFormat="0" applyFont="0" applyFill="0" applyBorder="0" applyAlignment="0" applyProtection="0"/>
    <xf numFmtId="0" fontId="2" fillId="74" borderId="101">
      <alignment horizontal="center" wrapText="1"/>
    </xf>
    <xf numFmtId="0" fontId="2" fillId="74" borderId="101">
      <alignment horizontal="center" wrapText="1"/>
    </xf>
    <xf numFmtId="0" fontId="2" fillId="74" borderId="101">
      <alignment horizontal="center" wrapText="1"/>
    </xf>
    <xf numFmtId="0" fontId="2" fillId="74" borderId="101">
      <alignment horizontal="center" wrapText="1"/>
    </xf>
    <xf numFmtId="3" fontId="208" fillId="0" borderId="108">
      <alignment vertical="center"/>
    </xf>
    <xf numFmtId="0" fontId="2" fillId="0" borderId="0" applyNumberFormat="0" applyFont="0" applyFill="0" applyBorder="0" applyAlignment="0" applyProtection="0"/>
    <xf numFmtId="0" fontId="10" fillId="0" borderId="0"/>
    <xf numFmtId="0" fontId="2" fillId="74" borderId="101">
      <alignment horizontal="center" wrapText="1"/>
    </xf>
    <xf numFmtId="0" fontId="2" fillId="74" borderId="101">
      <alignment horizontal="center" wrapText="1"/>
    </xf>
    <xf numFmtId="0" fontId="2" fillId="74" borderId="101">
      <alignment horizontal="center" wrapText="1"/>
    </xf>
    <xf numFmtId="0" fontId="2" fillId="74" borderId="101">
      <alignment horizontal="center" wrapText="1"/>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 fillId="74" borderId="101" applyNumberFormat="0" applyFont="0">
      <alignment horizontal="center" wrapText="1"/>
      <protection locked="0"/>
    </xf>
    <xf numFmtId="0" fontId="10" fillId="0" borderId="0"/>
    <xf numFmtId="0" fontId="2" fillId="74" borderId="101" applyNumberFormat="0" applyFont="0">
      <alignment horizontal="center" wrapText="1"/>
      <protection locked="0"/>
    </xf>
    <xf numFmtId="0" fontId="2" fillId="0" borderId="0" applyNumberFormat="0" applyFont="0" applyFill="0" applyBorder="0" applyAlignment="0" applyProtection="0"/>
    <xf numFmtId="0" fontId="2" fillId="74" borderId="101" applyNumberFormat="0" applyFont="0">
      <alignment horizontal="center" wrapText="1"/>
      <protection locked="0"/>
    </xf>
    <xf numFmtId="0" fontId="2" fillId="74" borderId="101" applyNumberFormat="0" applyFont="0">
      <alignment horizontal="center" wrapText="1"/>
      <protection locked="0"/>
    </xf>
    <xf numFmtId="0" fontId="2" fillId="74" borderId="101" applyNumberFormat="0" applyFont="0">
      <alignment horizontal="center" wrapText="1"/>
      <protection locked="0"/>
    </xf>
    <xf numFmtId="0" fontId="2" fillId="74" borderId="101" applyNumberFormat="0" applyFont="0">
      <alignment horizontal="center" wrapText="1"/>
      <protection locked="0"/>
    </xf>
    <xf numFmtId="3" fontId="208" fillId="0" borderId="108">
      <alignment vertical="center"/>
    </xf>
    <xf numFmtId="0" fontId="2" fillId="0" borderId="0" applyNumberFormat="0" applyFont="0" applyFill="0" applyBorder="0" applyAlignment="0" applyProtection="0"/>
    <xf numFmtId="0" fontId="10" fillId="0" borderId="0"/>
    <xf numFmtId="0" fontId="2" fillId="74" borderId="101" applyNumberFormat="0" applyFont="0">
      <alignment horizontal="center" wrapText="1"/>
      <protection locked="0"/>
    </xf>
    <xf numFmtId="0" fontId="2" fillId="74" borderId="101" applyNumberFormat="0" applyFont="0">
      <alignment horizontal="center" wrapText="1"/>
      <protection locked="0"/>
    </xf>
    <xf numFmtId="0" fontId="2" fillId="74" borderId="101" applyNumberFormat="0" applyFont="0">
      <alignment horizontal="center" wrapText="1"/>
      <protection locked="0"/>
    </xf>
    <xf numFmtId="0" fontId="2" fillId="74" borderId="101" applyNumberFormat="0" applyFont="0">
      <alignment horizontal="center" wrapText="1"/>
      <protection locked="0"/>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66" fillId="63" borderId="138" applyNumberFormat="0" applyAlignment="0" applyProtection="0"/>
    <xf numFmtId="0" fontId="68" fillId="63" borderId="138" applyNumberFormat="0" applyAlignment="0" applyProtection="0"/>
    <xf numFmtId="0" fontId="68" fillId="63" borderId="138" applyNumberFormat="0" applyAlignment="0" applyProtection="0"/>
    <xf numFmtId="0" fontId="68" fillId="63" borderId="138" applyNumberFormat="0" applyAlignment="0" applyProtection="0"/>
    <xf numFmtId="0" fontId="68" fillId="63" borderId="138" applyNumberFormat="0" applyAlignment="0" applyProtection="0"/>
    <xf numFmtId="0" fontId="10" fillId="0" borderId="0"/>
    <xf numFmtId="0" fontId="10" fillId="0" borderId="0"/>
    <xf numFmtId="0" fontId="10" fillId="0" borderId="0"/>
    <xf numFmtId="0" fontId="10" fillId="0" borderId="0"/>
    <xf numFmtId="0" fontId="66" fillId="108" borderId="13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8" borderId="138" applyNumberFormat="0" applyAlignment="0" applyProtection="0"/>
    <xf numFmtId="0" fontId="66" fillId="108" borderId="138" applyNumberFormat="0" applyAlignment="0" applyProtection="0"/>
    <xf numFmtId="0" fontId="2" fillId="0" borderId="0" applyNumberFormat="0" applyFont="0" applyFill="0" applyBorder="0" applyAlignment="0" applyProtection="0"/>
    <xf numFmtId="0" fontId="66" fillId="108" borderId="13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8" borderId="138" applyNumberFormat="0" applyAlignment="0" applyProtection="0"/>
    <xf numFmtId="0" fontId="66" fillId="108" borderId="138" applyNumberFormat="0" applyAlignment="0" applyProtection="0"/>
    <xf numFmtId="0" fontId="2" fillId="0" borderId="0" applyNumberFormat="0" applyFont="0" applyFill="0" applyBorder="0" applyAlignment="0" applyProtection="0"/>
    <xf numFmtId="0" fontId="66" fillId="108" borderId="13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8" borderId="138" applyNumberFormat="0" applyAlignment="0" applyProtection="0"/>
    <xf numFmtId="0" fontId="66" fillId="108" borderId="138" applyNumberFormat="0" applyAlignment="0" applyProtection="0"/>
    <xf numFmtId="0" fontId="2" fillId="0" borderId="0" applyNumberFormat="0" applyFont="0" applyFill="0" applyBorder="0" applyAlignment="0" applyProtection="0"/>
    <xf numFmtId="0" fontId="68" fillId="63" borderId="138" applyNumberFormat="0" applyAlignment="0" applyProtection="0"/>
    <xf numFmtId="0" fontId="68" fillId="63" borderId="13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3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38" applyNumberFormat="0" applyAlignment="0" applyProtection="0"/>
    <xf numFmtId="0" fontId="68" fillId="63" borderId="138" applyNumberFormat="0" applyAlignment="0" applyProtection="0"/>
    <xf numFmtId="173" fontId="232" fillId="133" borderId="6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6" fillId="57" borderId="10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3" fontId="287" fillId="134" borderId="10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3" fontId="208" fillId="0" borderId="108">
      <alignment vertical="center"/>
    </xf>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3" fontId="208" fillId="0" borderId="108">
      <alignment vertical="center"/>
    </xf>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288" fillId="0" borderId="0" applyFill="0" applyBorder="0" applyProtection="0">
      <alignment horizontal="left"/>
    </xf>
    <xf numFmtId="0" fontId="289" fillId="0" borderId="0" applyFill="0" applyBorder="0" applyProtection="0">
      <alignment horizontal="left"/>
    </xf>
    <xf numFmtId="1" fontId="290"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3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74" borderId="0" applyNumberFormat="0" applyFont="0" applyBorder="0" applyAlignment="0" applyProtection="0"/>
    <xf numFmtId="0" fontId="19" fillId="130" borderId="65" applyNumberFormat="0" applyFont="0" applyBorder="0" applyAlignment="0" applyProtection="0">
      <alignment horizontal="center"/>
    </xf>
    <xf numFmtId="0" fontId="19" fillId="130" borderId="6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19" fillId="95" borderId="65" applyNumberFormat="0" applyFont="0" applyBorder="0" applyAlignment="0" applyProtection="0">
      <alignment horizontal="center"/>
    </xf>
    <xf numFmtId="0" fontId="19" fillId="95" borderId="6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159" fillId="0" borderId="14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14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1"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08">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2" fillId="0" borderId="0" applyNumberFormat="0" applyFont="0" applyFill="0" applyBorder="0" applyAlignment="0" applyProtection="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0"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8" fillId="0" borderId="108">
      <alignment vertical="center"/>
    </xf>
    <xf numFmtId="10" fontId="2" fillId="0" borderId="14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10" fillId="0" borderId="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 fontId="252" fillId="0" borderId="0"/>
    <xf numFmtId="0" fontId="2" fillId="0" borderId="0" applyNumberFormat="0" applyFont="0" applyFill="0" applyBorder="0" applyAlignment="0" applyProtection="0"/>
    <xf numFmtId="0" fontId="10" fillId="0" borderId="0"/>
    <xf numFmtId="0" fontId="46" fillId="69" borderId="5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92"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8" fillId="0" borderId="10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3" fillId="0" borderId="0">
      <protection locked="0"/>
    </xf>
    <xf numFmtId="0" fontId="293"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45" fillId="91" borderId="5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7" fontId="294" fillId="0" borderId="0" applyNumberFormat="0" applyFill="0" applyBorder="0" applyAlignment="0" applyProtection="0"/>
    <xf numFmtId="295" fontId="294" fillId="0" borderId="0" applyNumberFormat="0" applyFill="0" applyBorder="0" applyAlignment="0" applyProtection="0"/>
    <xf numFmtId="3" fontId="208" fillId="0" borderId="108">
      <alignment vertical="center"/>
    </xf>
    <xf numFmtId="0" fontId="10" fillId="0" borderId="0"/>
    <xf numFmtId="0" fontId="176" fillId="11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3" fontId="2" fillId="94" borderId="101" applyFont="0">
      <alignment horizontal="right" vertical="center"/>
      <protection locked="0"/>
    </xf>
    <xf numFmtId="3" fontId="2" fillId="94" borderId="101" applyFont="0">
      <alignment horizontal="right" vertical="center"/>
      <protection locked="0"/>
    </xf>
    <xf numFmtId="3" fontId="2" fillId="94" borderId="101" applyFont="0">
      <alignment horizontal="right" vertical="center"/>
      <protection locked="0"/>
    </xf>
    <xf numFmtId="3" fontId="2" fillId="94" borderId="101" applyFont="0">
      <alignment horizontal="right" vertical="center"/>
      <protection locked="0"/>
    </xf>
    <xf numFmtId="3" fontId="2" fillId="94" borderId="101"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8" fillId="0" borderId="0"/>
    <xf numFmtId="0" fontId="10" fillId="0" borderId="0"/>
    <xf numFmtId="38" fontId="295" fillId="0" borderId="0">
      <alignment horizontal="center"/>
    </xf>
    <xf numFmtId="0" fontId="10" fillId="0" borderId="0"/>
    <xf numFmtId="0" fontId="296" fillId="45" borderId="101"/>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165" fontId="297" fillId="0" borderId="0">
      <alignment horizontal="right"/>
    </xf>
    <xf numFmtId="0" fontId="10" fillId="0" borderId="0"/>
    <xf numFmtId="0" fontId="2" fillId="0" borderId="14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7" borderId="138" applyNumberFormat="0" applyProtection="0">
      <alignment vertical="center"/>
    </xf>
    <xf numFmtId="4" fontId="29" fillId="87" borderId="138" applyNumberFormat="0" applyProtection="0">
      <alignment vertical="center"/>
    </xf>
    <xf numFmtId="4" fontId="29" fillId="87" borderId="138" applyNumberFormat="0" applyProtection="0">
      <alignment vertical="center"/>
    </xf>
    <xf numFmtId="4" fontId="29" fillId="87" borderId="138" applyNumberFormat="0" applyProtection="0">
      <alignment vertical="center"/>
    </xf>
    <xf numFmtId="4" fontId="29" fillId="87" borderId="138" applyNumberFormat="0" applyProtection="0">
      <alignment vertical="center"/>
    </xf>
    <xf numFmtId="4" fontId="298" fillId="87" borderId="138" applyNumberFormat="0" applyProtection="0">
      <alignment vertical="center"/>
    </xf>
    <xf numFmtId="4" fontId="298" fillId="87" borderId="138" applyNumberFormat="0" applyProtection="0">
      <alignment vertical="center"/>
    </xf>
    <xf numFmtId="4" fontId="298" fillId="87" borderId="138" applyNumberFormat="0" applyProtection="0">
      <alignment vertical="center"/>
    </xf>
    <xf numFmtId="4" fontId="298" fillId="87" borderId="138" applyNumberFormat="0" applyProtection="0">
      <alignment vertical="center"/>
    </xf>
    <xf numFmtId="4" fontId="298" fillId="87" borderId="138" applyNumberFormat="0" applyProtection="0">
      <alignment vertical="center"/>
    </xf>
    <xf numFmtId="4" fontId="29" fillId="87" borderId="138" applyNumberFormat="0" applyProtection="0">
      <alignment horizontal="left" vertical="center" indent="1"/>
    </xf>
    <xf numFmtId="4" fontId="29" fillId="87" borderId="138" applyNumberFormat="0" applyProtection="0">
      <alignment horizontal="left" vertical="center" indent="1"/>
    </xf>
    <xf numFmtId="4" fontId="29" fillId="87" borderId="138" applyNumberFormat="0" applyProtection="0">
      <alignment horizontal="left" vertical="center" indent="1"/>
    </xf>
    <xf numFmtId="4" fontId="29" fillId="87" borderId="138" applyNumberFormat="0" applyProtection="0">
      <alignment horizontal="left" vertical="center" indent="1"/>
    </xf>
    <xf numFmtId="4" fontId="29" fillId="87" borderId="138" applyNumberFormat="0" applyProtection="0">
      <alignment horizontal="left" vertical="center" indent="1"/>
    </xf>
    <xf numFmtId="4" fontId="29" fillId="87" borderId="138" applyNumberFormat="0" applyProtection="0">
      <alignment horizontal="left" vertical="center" indent="1"/>
    </xf>
    <xf numFmtId="4" fontId="29" fillId="87" borderId="138" applyNumberFormat="0" applyProtection="0">
      <alignment horizontal="left" vertical="center" indent="1"/>
    </xf>
    <xf numFmtId="4" fontId="29" fillId="87" borderId="138" applyNumberFormat="0" applyProtection="0">
      <alignment horizontal="left" vertical="center" indent="1"/>
    </xf>
    <xf numFmtId="4" fontId="29" fillId="87" borderId="138" applyNumberFormat="0" applyProtection="0">
      <alignment horizontal="left" vertical="center" indent="1"/>
    </xf>
    <xf numFmtId="4" fontId="29" fillId="87"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4" fontId="29" fillId="92" borderId="138" applyNumberFormat="0" applyProtection="0">
      <alignment horizontal="right" vertical="center"/>
    </xf>
    <xf numFmtId="4" fontId="29" fillId="92" borderId="138" applyNumberFormat="0" applyProtection="0">
      <alignment horizontal="right" vertical="center"/>
    </xf>
    <xf numFmtId="4" fontId="29" fillId="92" borderId="138" applyNumberFormat="0" applyProtection="0">
      <alignment horizontal="right" vertical="center"/>
    </xf>
    <xf numFmtId="4" fontId="29" fillId="92" borderId="138" applyNumberFormat="0" applyProtection="0">
      <alignment horizontal="right" vertical="center"/>
    </xf>
    <xf numFmtId="4" fontId="29" fillId="92" borderId="138" applyNumberFormat="0" applyProtection="0">
      <alignment horizontal="right" vertical="center"/>
    </xf>
    <xf numFmtId="4" fontId="29" fillId="96" borderId="138" applyNumberFormat="0" applyProtection="0">
      <alignment horizontal="right" vertical="center"/>
    </xf>
    <xf numFmtId="4" fontId="29" fillId="96" borderId="138" applyNumberFormat="0" applyProtection="0">
      <alignment horizontal="right" vertical="center"/>
    </xf>
    <xf numFmtId="4" fontId="29" fillId="96" borderId="138" applyNumberFormat="0" applyProtection="0">
      <alignment horizontal="right" vertical="center"/>
    </xf>
    <xf numFmtId="4" fontId="29" fillId="96" borderId="138" applyNumberFormat="0" applyProtection="0">
      <alignment horizontal="right" vertical="center"/>
    </xf>
    <xf numFmtId="4" fontId="29" fillId="96" borderId="138" applyNumberFormat="0" applyProtection="0">
      <alignment horizontal="right" vertical="center"/>
    </xf>
    <xf numFmtId="4" fontId="29" fillId="103" borderId="138" applyNumberFormat="0" applyProtection="0">
      <alignment horizontal="right" vertical="center"/>
    </xf>
    <xf numFmtId="4" fontId="29" fillId="103" borderId="138" applyNumberFormat="0" applyProtection="0">
      <alignment horizontal="right" vertical="center"/>
    </xf>
    <xf numFmtId="4" fontId="29" fillId="103" borderId="138" applyNumberFormat="0" applyProtection="0">
      <alignment horizontal="right" vertical="center"/>
    </xf>
    <xf numFmtId="4" fontId="29" fillId="103" borderId="138" applyNumberFormat="0" applyProtection="0">
      <alignment horizontal="right" vertical="center"/>
    </xf>
    <xf numFmtId="4" fontId="29" fillId="103" borderId="138" applyNumberFormat="0" applyProtection="0">
      <alignment horizontal="right" vertical="center"/>
    </xf>
    <xf numFmtId="4" fontId="29" fillId="98" borderId="138" applyNumberFormat="0" applyProtection="0">
      <alignment horizontal="right" vertical="center"/>
    </xf>
    <xf numFmtId="4" fontId="29" fillId="98" borderId="138" applyNumberFormat="0" applyProtection="0">
      <alignment horizontal="right" vertical="center"/>
    </xf>
    <xf numFmtId="4" fontId="29" fillId="98" borderId="138" applyNumberFormat="0" applyProtection="0">
      <alignment horizontal="right" vertical="center"/>
    </xf>
    <xf numFmtId="4" fontId="29" fillId="98" borderId="138" applyNumberFormat="0" applyProtection="0">
      <alignment horizontal="right" vertical="center"/>
    </xf>
    <xf numFmtId="4" fontId="29" fillId="98" borderId="138" applyNumberFormat="0" applyProtection="0">
      <alignment horizontal="right" vertical="center"/>
    </xf>
    <xf numFmtId="4" fontId="29" fillId="101" borderId="138" applyNumberFormat="0" applyProtection="0">
      <alignment horizontal="right" vertical="center"/>
    </xf>
    <xf numFmtId="4" fontId="29" fillId="101" borderId="138" applyNumberFormat="0" applyProtection="0">
      <alignment horizontal="right" vertical="center"/>
    </xf>
    <xf numFmtId="4" fontId="29" fillId="101" borderId="138" applyNumberFormat="0" applyProtection="0">
      <alignment horizontal="right" vertical="center"/>
    </xf>
    <xf numFmtId="4" fontId="29" fillId="101" borderId="138" applyNumberFormat="0" applyProtection="0">
      <alignment horizontal="right" vertical="center"/>
    </xf>
    <xf numFmtId="4" fontId="29" fillId="101" borderId="138" applyNumberFormat="0" applyProtection="0">
      <alignment horizontal="right" vertical="center"/>
    </xf>
    <xf numFmtId="4" fontId="29" fillId="105" borderId="138" applyNumberFormat="0" applyProtection="0">
      <alignment horizontal="right" vertical="center"/>
    </xf>
    <xf numFmtId="4" fontId="29" fillId="105" borderId="138" applyNumberFormat="0" applyProtection="0">
      <alignment horizontal="right" vertical="center"/>
    </xf>
    <xf numFmtId="4" fontId="29" fillId="105" borderId="138" applyNumberFormat="0" applyProtection="0">
      <alignment horizontal="right" vertical="center"/>
    </xf>
    <xf numFmtId="4" fontId="29" fillId="105" borderId="138" applyNumberFormat="0" applyProtection="0">
      <alignment horizontal="right" vertical="center"/>
    </xf>
    <xf numFmtId="4" fontId="29" fillId="105" borderId="138" applyNumberFormat="0" applyProtection="0">
      <alignment horizontal="right" vertical="center"/>
    </xf>
    <xf numFmtId="4" fontId="29" fillId="104" borderId="138" applyNumberFormat="0" applyProtection="0">
      <alignment horizontal="right" vertical="center"/>
    </xf>
    <xf numFmtId="4" fontId="29" fillId="104" borderId="138" applyNumberFormat="0" applyProtection="0">
      <alignment horizontal="right" vertical="center"/>
    </xf>
    <xf numFmtId="4" fontId="29" fillId="104" borderId="138" applyNumberFormat="0" applyProtection="0">
      <alignment horizontal="right" vertical="center"/>
    </xf>
    <xf numFmtId="4" fontId="29" fillId="104" borderId="138" applyNumberFormat="0" applyProtection="0">
      <alignment horizontal="right" vertical="center"/>
    </xf>
    <xf numFmtId="4" fontId="29" fillId="104" borderId="138" applyNumberFormat="0" applyProtection="0">
      <alignment horizontal="right" vertical="center"/>
    </xf>
    <xf numFmtId="4" fontId="29" fillId="135" borderId="138" applyNumberFormat="0" applyProtection="0">
      <alignment horizontal="right" vertical="center"/>
    </xf>
    <xf numFmtId="4" fontId="29" fillId="135" borderId="138" applyNumberFormat="0" applyProtection="0">
      <alignment horizontal="right" vertical="center"/>
    </xf>
    <xf numFmtId="4" fontId="29" fillId="135" borderId="138" applyNumberFormat="0" applyProtection="0">
      <alignment horizontal="right" vertical="center"/>
    </xf>
    <xf numFmtId="4" fontId="29" fillId="135" borderId="138" applyNumberFormat="0" applyProtection="0">
      <alignment horizontal="right" vertical="center"/>
    </xf>
    <xf numFmtId="4" fontId="29" fillId="135" borderId="138" applyNumberFormat="0" applyProtection="0">
      <alignment horizontal="right" vertical="center"/>
    </xf>
    <xf numFmtId="4" fontId="29" fillId="97" borderId="138" applyNumberFormat="0" applyProtection="0">
      <alignment horizontal="right" vertical="center"/>
    </xf>
    <xf numFmtId="4" fontId="29" fillId="97" borderId="138" applyNumberFormat="0" applyProtection="0">
      <alignment horizontal="right" vertical="center"/>
    </xf>
    <xf numFmtId="4" fontId="29" fillId="97" borderId="138" applyNumberFormat="0" applyProtection="0">
      <alignment horizontal="right" vertical="center"/>
    </xf>
    <xf numFmtId="4" fontId="29" fillId="97" borderId="138" applyNumberFormat="0" applyProtection="0">
      <alignment horizontal="right" vertical="center"/>
    </xf>
    <xf numFmtId="4" fontId="29" fillId="97" borderId="138" applyNumberFormat="0" applyProtection="0">
      <alignment horizontal="right" vertical="center"/>
    </xf>
    <xf numFmtId="4" fontId="187" fillId="136" borderId="138" applyNumberFormat="0" applyProtection="0">
      <alignment horizontal="left" vertical="center" indent="1"/>
    </xf>
    <xf numFmtId="4" fontId="187" fillId="136" borderId="138" applyNumberFormat="0" applyProtection="0">
      <alignment horizontal="left" vertical="center" indent="1"/>
    </xf>
    <xf numFmtId="4" fontId="187" fillId="136" borderId="138" applyNumberFormat="0" applyProtection="0">
      <alignment horizontal="left" vertical="center" indent="1"/>
    </xf>
    <xf numFmtId="4" fontId="187" fillId="136" borderId="138" applyNumberFormat="0" applyProtection="0">
      <alignment horizontal="left" vertical="center" indent="1"/>
    </xf>
    <xf numFmtId="4" fontId="187" fillId="136" borderId="138" applyNumberFormat="0" applyProtection="0">
      <alignment horizontal="left" vertical="center" indent="1"/>
    </xf>
    <xf numFmtId="4" fontId="29" fillId="137" borderId="145" applyNumberFormat="0" applyProtection="0">
      <alignment horizontal="left" vertical="center" indent="1"/>
    </xf>
    <xf numFmtId="4" fontId="29" fillId="137" borderId="145" applyNumberFormat="0" applyProtection="0">
      <alignment horizontal="left" vertical="center" indent="1"/>
    </xf>
    <xf numFmtId="4" fontId="29" fillId="137" borderId="145" applyNumberFormat="0" applyProtection="0">
      <alignment horizontal="left" vertical="center" indent="1"/>
    </xf>
    <xf numFmtId="4" fontId="29" fillId="137" borderId="145" applyNumberFormat="0" applyProtection="0">
      <alignment horizontal="left" vertical="center" indent="1"/>
    </xf>
    <xf numFmtId="4" fontId="29" fillId="137" borderId="145" applyNumberFormat="0" applyProtection="0">
      <alignment horizontal="left" vertical="center" indent="1"/>
    </xf>
    <xf numFmtId="4" fontId="299" fillId="138" borderId="0"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4" fontId="29" fillId="137" borderId="138" applyNumberFormat="0" applyProtection="0">
      <alignment horizontal="left" vertical="center" indent="1"/>
    </xf>
    <xf numFmtId="4" fontId="29" fillId="137" borderId="138" applyNumberFormat="0" applyProtection="0">
      <alignment horizontal="left" vertical="center" indent="1"/>
    </xf>
    <xf numFmtId="4" fontId="29" fillId="137" borderId="138" applyNumberFormat="0" applyProtection="0">
      <alignment horizontal="left" vertical="center" indent="1"/>
    </xf>
    <xf numFmtId="4" fontId="29" fillId="137" borderId="138" applyNumberFormat="0" applyProtection="0">
      <alignment horizontal="left" vertical="center" indent="1"/>
    </xf>
    <xf numFmtId="4" fontId="29" fillId="137" borderId="138" applyNumberFormat="0" applyProtection="0">
      <alignment horizontal="left" vertical="center" indent="1"/>
    </xf>
    <xf numFmtId="4" fontId="29" fillId="139" borderId="138" applyNumberFormat="0" applyProtection="0">
      <alignment horizontal="left" vertical="center" indent="1"/>
    </xf>
    <xf numFmtId="4" fontId="29" fillId="139" borderId="138" applyNumberFormat="0" applyProtection="0">
      <alignment horizontal="left" vertical="center" indent="1"/>
    </xf>
    <xf numFmtId="4" fontId="29" fillId="139" borderId="138" applyNumberFormat="0" applyProtection="0">
      <alignment horizontal="left" vertical="center" indent="1"/>
    </xf>
    <xf numFmtId="4" fontId="29" fillId="139" borderId="138" applyNumberFormat="0" applyProtection="0">
      <alignment horizontal="left" vertical="center" indent="1"/>
    </xf>
    <xf numFmtId="4" fontId="29" fillId="139" borderId="138" applyNumberFormat="0" applyProtection="0">
      <alignment horizontal="left" vertical="center" indent="1"/>
    </xf>
    <xf numFmtId="0" fontId="2" fillId="139" borderId="138" applyNumberFormat="0" applyProtection="0">
      <alignment horizontal="left" vertical="center" indent="1"/>
    </xf>
    <xf numFmtId="0" fontId="2" fillId="139" borderId="138" applyNumberFormat="0" applyProtection="0">
      <alignment horizontal="left" vertical="center" indent="1"/>
    </xf>
    <xf numFmtId="0" fontId="2" fillId="139" borderId="138" applyNumberFormat="0" applyProtection="0">
      <alignment horizontal="left" vertical="center" indent="1"/>
    </xf>
    <xf numFmtId="0" fontId="2" fillId="139" borderId="138" applyNumberFormat="0" applyProtection="0">
      <alignment horizontal="left" vertical="center" indent="1"/>
    </xf>
    <xf numFmtId="0" fontId="2" fillId="139" borderId="138" applyNumberFormat="0" applyProtection="0">
      <alignment horizontal="left" vertical="center" indent="1"/>
    </xf>
    <xf numFmtId="0" fontId="2" fillId="139" borderId="138" applyNumberFormat="0" applyProtection="0">
      <alignment horizontal="left" vertical="center" indent="1"/>
    </xf>
    <xf numFmtId="0" fontId="2" fillId="139" borderId="138" applyNumberFormat="0" applyProtection="0">
      <alignment horizontal="left" vertical="center" indent="1"/>
    </xf>
    <xf numFmtId="0" fontId="2" fillId="139" borderId="138" applyNumberFormat="0" applyProtection="0">
      <alignment horizontal="left" vertical="center" indent="1"/>
    </xf>
    <xf numFmtId="0" fontId="2" fillId="139" borderId="138" applyNumberFormat="0" applyProtection="0">
      <alignment horizontal="left" vertical="center" indent="1"/>
    </xf>
    <xf numFmtId="0" fontId="2" fillId="139" borderId="138" applyNumberFormat="0" applyProtection="0">
      <alignment horizontal="left" vertical="center" indent="1"/>
    </xf>
    <xf numFmtId="0" fontId="45" fillId="132" borderId="14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2" borderId="146" applyNumberFormat="0" applyProtection="0">
      <alignment horizontal="left" vertical="center" indent="1"/>
    </xf>
    <xf numFmtId="0" fontId="45" fillId="132" borderId="146" applyNumberFormat="0" applyProtection="0">
      <alignment horizontal="left" vertical="center" indent="1"/>
    </xf>
    <xf numFmtId="0" fontId="2" fillId="0" borderId="0" applyNumberFormat="0" applyFont="0" applyFill="0" applyBorder="0" applyAlignment="0" applyProtection="0"/>
    <xf numFmtId="0" fontId="2" fillId="112" borderId="138" applyNumberFormat="0" applyProtection="0">
      <alignment horizontal="left" vertical="center" indent="1"/>
    </xf>
    <xf numFmtId="0" fontId="2" fillId="112" borderId="138" applyNumberFormat="0" applyProtection="0">
      <alignment horizontal="left" vertical="center" indent="1"/>
    </xf>
    <xf numFmtId="0" fontId="2" fillId="112" borderId="138" applyNumberFormat="0" applyProtection="0">
      <alignment horizontal="left" vertical="center" indent="1"/>
    </xf>
    <xf numFmtId="0" fontId="2" fillId="112" borderId="138" applyNumberFormat="0" applyProtection="0">
      <alignment horizontal="left" vertical="center" indent="1"/>
    </xf>
    <xf numFmtId="0" fontId="2" fillId="112" borderId="138" applyNumberFormat="0" applyProtection="0">
      <alignment horizontal="left" vertical="center" indent="1"/>
    </xf>
    <xf numFmtId="0" fontId="2" fillId="68" borderId="138" applyNumberFormat="0" applyProtection="0">
      <alignment horizontal="left" vertical="center" indent="1"/>
    </xf>
    <xf numFmtId="0" fontId="2" fillId="68" borderId="138" applyNumberFormat="0" applyProtection="0">
      <alignment horizontal="left" vertical="center" indent="1"/>
    </xf>
    <xf numFmtId="0" fontId="2" fillId="68" borderId="138" applyNumberFormat="0" applyProtection="0">
      <alignment horizontal="left" vertical="center" indent="1"/>
    </xf>
    <xf numFmtId="0" fontId="2" fillId="68" borderId="138" applyNumberFormat="0" applyProtection="0">
      <alignment horizontal="left" vertical="center" indent="1"/>
    </xf>
    <xf numFmtId="0" fontId="2" fillId="68" borderId="138" applyNumberFormat="0" applyProtection="0">
      <alignment horizontal="left" vertical="center" indent="1"/>
    </xf>
    <xf numFmtId="0" fontId="2" fillId="68" borderId="138" applyNumberFormat="0" applyProtection="0">
      <alignment horizontal="left" vertical="center" indent="1"/>
    </xf>
    <xf numFmtId="0" fontId="2" fillId="68" borderId="138" applyNumberFormat="0" applyProtection="0">
      <alignment horizontal="left" vertical="center" indent="1"/>
    </xf>
    <xf numFmtId="0" fontId="2" fillId="68" borderId="138" applyNumberFormat="0" applyProtection="0">
      <alignment horizontal="left" vertical="center" indent="1"/>
    </xf>
    <xf numFmtId="0" fontId="2" fillId="68" borderId="138" applyNumberFormat="0" applyProtection="0">
      <alignment horizontal="left" vertical="center" indent="1"/>
    </xf>
    <xf numFmtId="0" fontId="2" fillId="68"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4" fontId="29" fillId="106" borderId="138" applyNumberFormat="0" applyProtection="0">
      <alignment vertical="center"/>
    </xf>
    <xf numFmtId="4" fontId="29" fillId="106" borderId="138" applyNumberFormat="0" applyProtection="0">
      <alignment vertical="center"/>
    </xf>
    <xf numFmtId="4" fontId="29" fillId="106" borderId="138" applyNumberFormat="0" applyProtection="0">
      <alignment vertical="center"/>
    </xf>
    <xf numFmtId="4" fontId="29" fillId="106" borderId="138" applyNumberFormat="0" applyProtection="0">
      <alignment vertical="center"/>
    </xf>
    <xf numFmtId="4" fontId="29" fillId="106" borderId="138" applyNumberFormat="0" applyProtection="0">
      <alignment vertical="center"/>
    </xf>
    <xf numFmtId="4" fontId="298" fillId="106" borderId="138" applyNumberFormat="0" applyProtection="0">
      <alignment vertical="center"/>
    </xf>
    <xf numFmtId="4" fontId="298" fillId="106" borderId="138" applyNumberFormat="0" applyProtection="0">
      <alignment vertical="center"/>
    </xf>
    <xf numFmtId="4" fontId="298" fillId="106" borderId="138" applyNumberFormat="0" applyProtection="0">
      <alignment vertical="center"/>
    </xf>
    <xf numFmtId="4" fontId="298" fillId="106" borderId="138" applyNumberFormat="0" applyProtection="0">
      <alignment vertical="center"/>
    </xf>
    <xf numFmtId="4" fontId="298" fillId="106" borderId="138" applyNumberFormat="0" applyProtection="0">
      <alignment vertical="center"/>
    </xf>
    <xf numFmtId="4" fontId="29" fillId="106" borderId="138" applyNumberFormat="0" applyProtection="0">
      <alignment horizontal="left" vertical="center" indent="1"/>
    </xf>
    <xf numFmtId="4" fontId="29" fillId="106" borderId="138" applyNumberFormat="0" applyProtection="0">
      <alignment horizontal="left" vertical="center" indent="1"/>
    </xf>
    <xf numFmtId="4" fontId="29" fillId="106" borderId="138" applyNumberFormat="0" applyProtection="0">
      <alignment horizontal="left" vertical="center" indent="1"/>
    </xf>
    <xf numFmtId="4" fontId="29" fillId="106" borderId="138" applyNumberFormat="0" applyProtection="0">
      <alignment horizontal="left" vertical="center" indent="1"/>
    </xf>
    <xf numFmtId="4" fontId="29" fillId="106" borderId="138" applyNumberFormat="0" applyProtection="0">
      <alignment horizontal="left" vertical="center" indent="1"/>
    </xf>
    <xf numFmtId="4" fontId="29" fillId="106" borderId="138" applyNumberFormat="0" applyProtection="0">
      <alignment horizontal="left" vertical="center" indent="1"/>
    </xf>
    <xf numFmtId="4" fontId="29" fillId="106" borderId="138" applyNumberFormat="0" applyProtection="0">
      <alignment horizontal="left" vertical="center" indent="1"/>
    </xf>
    <xf numFmtId="4" fontId="29" fillId="106" borderId="138" applyNumberFormat="0" applyProtection="0">
      <alignment horizontal="left" vertical="center" indent="1"/>
    </xf>
    <xf numFmtId="4" fontId="29" fillId="106" borderId="138" applyNumberFormat="0" applyProtection="0">
      <alignment horizontal="left" vertical="center" indent="1"/>
    </xf>
    <xf numFmtId="4" fontId="29" fillId="106" borderId="138" applyNumberFormat="0" applyProtection="0">
      <alignment horizontal="left" vertical="center" indent="1"/>
    </xf>
    <xf numFmtId="340" fontId="29" fillId="130" borderId="146" applyProtection="0">
      <alignment horizontal="right" vertical="center"/>
    </xf>
    <xf numFmtId="340" fontId="29" fillId="130" borderId="14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0" borderId="146" applyProtection="0">
      <alignment horizontal="right" vertical="center"/>
    </xf>
    <xf numFmtId="340" fontId="29" fillId="130" borderId="146" applyProtection="0">
      <alignment horizontal="right" vertical="center"/>
    </xf>
    <xf numFmtId="340" fontId="29" fillId="130" borderId="14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4" fontId="298" fillId="137" borderId="138" applyNumberFormat="0" applyProtection="0">
      <alignment horizontal="right" vertical="center"/>
    </xf>
    <xf numFmtId="4" fontId="298" fillId="137" borderId="138" applyNumberFormat="0" applyProtection="0">
      <alignment horizontal="right" vertical="center"/>
    </xf>
    <xf numFmtId="4" fontId="298" fillId="137" borderId="138" applyNumberFormat="0" applyProtection="0">
      <alignment horizontal="right" vertical="center"/>
    </xf>
    <xf numFmtId="4" fontId="298" fillId="137" borderId="138" applyNumberFormat="0" applyProtection="0">
      <alignment horizontal="right" vertical="center"/>
    </xf>
    <xf numFmtId="4" fontId="298" fillId="137" borderId="138" applyNumberFormat="0" applyProtection="0">
      <alignment horizontal="right" vertical="center"/>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2" fillId="91" borderId="138" applyNumberFormat="0" applyProtection="0">
      <alignment horizontal="left" vertical="center" indent="1"/>
    </xf>
    <xf numFmtId="0" fontId="300" fillId="0" borderId="0"/>
    <xf numFmtId="4" fontId="205" fillId="137" borderId="138" applyNumberFormat="0" applyProtection="0">
      <alignment horizontal="right" vertical="center"/>
    </xf>
    <xf numFmtId="4" fontId="205" fillId="137" borderId="138" applyNumberFormat="0" applyProtection="0">
      <alignment horizontal="right" vertical="center"/>
    </xf>
    <xf numFmtId="4" fontId="205" fillId="137" borderId="138" applyNumberFormat="0" applyProtection="0">
      <alignment horizontal="right" vertical="center"/>
    </xf>
    <xf numFmtId="4" fontId="205" fillId="137" borderId="138" applyNumberFormat="0" applyProtection="0">
      <alignment horizontal="right" vertical="center"/>
    </xf>
    <xf numFmtId="4" fontId="205" fillId="137" borderId="13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301" fillId="0" borderId="0"/>
    <xf numFmtId="341" fontId="159" fillId="0" borderId="0"/>
    <xf numFmtId="342" fontId="159" fillId="0" borderId="0"/>
    <xf numFmtId="0" fontId="209" fillId="0" borderId="22"/>
    <xf numFmtId="0" fontId="302" fillId="71" borderId="9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3" fillId="140" borderId="0"/>
    <xf numFmtId="0" fontId="304" fillId="140" borderId="0"/>
    <xf numFmtId="0" fontId="305" fillId="140" borderId="147">
      <alignment horizontal="right"/>
    </xf>
    <xf numFmtId="0" fontId="305" fillId="140" borderId="0"/>
    <xf numFmtId="0" fontId="303" fillId="69" borderId="147">
      <protection locked="0"/>
    </xf>
    <xf numFmtId="0" fontId="303" fillId="140" borderId="0"/>
    <xf numFmtId="0" fontId="306" fillId="71" borderId="0"/>
    <xf numFmtId="0" fontId="306" fillId="97" borderId="0"/>
    <xf numFmtId="0" fontId="306" fillId="98"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7" fillId="0" borderId="0">
      <alignment horizontal="right"/>
    </xf>
    <xf numFmtId="0" fontId="230" fillId="0" borderId="0"/>
    <xf numFmtId="164" fontId="200" fillId="141" borderId="0" applyNumberFormat="0" applyFont="0"/>
    <xf numFmtId="0" fontId="159" fillId="142" borderId="0" applyNumberFormat="0" applyFont="0" applyBorder="0" applyAlignment="0" applyProtection="0"/>
    <xf numFmtId="346" fontId="307" fillId="0" borderId="0" applyFont="0" applyFill="0" applyBorder="0" applyAlignment="0" applyProtection="0"/>
    <xf numFmtId="1" fontId="2" fillId="0" borderId="0"/>
    <xf numFmtId="347" fontId="2" fillId="69" borderId="101">
      <alignment horizontal="center"/>
    </xf>
    <xf numFmtId="0" fontId="10" fillId="0" borderId="0"/>
    <xf numFmtId="347" fontId="2" fillId="69" borderId="101">
      <alignment horizontal="center"/>
    </xf>
    <xf numFmtId="0" fontId="2" fillId="0" borderId="0" applyNumberFormat="0" applyFont="0" applyFill="0" applyBorder="0" applyAlignment="0" applyProtection="0"/>
    <xf numFmtId="347" fontId="2" fillId="69" borderId="101">
      <alignment horizontal="center"/>
    </xf>
    <xf numFmtId="347" fontId="2" fillId="69" borderId="101">
      <alignment horizontal="center"/>
    </xf>
    <xf numFmtId="347" fontId="2" fillId="69" borderId="101">
      <alignment horizontal="center"/>
    </xf>
    <xf numFmtId="347" fontId="2" fillId="69" borderId="101">
      <alignment horizontal="center"/>
    </xf>
    <xf numFmtId="3" fontId="208" fillId="0" borderId="108">
      <alignment vertical="center"/>
    </xf>
    <xf numFmtId="0" fontId="2" fillId="0" borderId="0" applyNumberFormat="0" applyFont="0" applyFill="0" applyBorder="0" applyAlignment="0" applyProtection="0"/>
    <xf numFmtId="0" fontId="10" fillId="0" borderId="0"/>
    <xf numFmtId="347" fontId="2" fillId="69" borderId="101">
      <alignment horizontal="center"/>
    </xf>
    <xf numFmtId="347" fontId="2" fillId="69" borderId="101">
      <alignment horizontal="center"/>
    </xf>
    <xf numFmtId="347" fontId="2" fillId="69" borderId="101">
      <alignment horizontal="center"/>
    </xf>
    <xf numFmtId="347" fontId="2" fillId="69" borderId="101">
      <alignment horizontal="center"/>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 fontId="2" fillId="69" borderId="101" applyFont="0">
      <alignment horizontal="right"/>
    </xf>
    <xf numFmtId="0" fontId="10" fillId="0" borderId="0"/>
    <xf numFmtId="3" fontId="2" fillId="69" borderId="101"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01" applyFont="0">
      <alignment horizontal="right" vertical="center"/>
    </xf>
    <xf numFmtId="3" fontId="2" fillId="69" borderId="101" applyFont="0">
      <alignment horizontal="right" vertical="center"/>
    </xf>
    <xf numFmtId="3" fontId="2" fillId="69" borderId="101" applyFont="0">
      <alignment horizontal="right" vertical="center"/>
    </xf>
    <xf numFmtId="3" fontId="2" fillId="69" borderId="101" applyFont="0">
      <alignment horizontal="right" vertical="center"/>
    </xf>
    <xf numFmtId="3" fontId="2" fillId="69" borderId="101" applyFont="0">
      <alignment horizontal="right"/>
    </xf>
    <xf numFmtId="3" fontId="2" fillId="69" borderId="101" applyFont="0">
      <alignment horizontal="right"/>
    </xf>
    <xf numFmtId="3" fontId="2" fillId="69" borderId="101" applyFont="0">
      <alignment horizontal="right"/>
    </xf>
    <xf numFmtId="3" fontId="2" fillId="69" borderId="101" applyFont="0">
      <alignment horizontal="right"/>
    </xf>
    <xf numFmtId="3" fontId="2" fillId="69"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3" fontId="2" fillId="69" borderId="101" applyFont="0">
      <alignment horizontal="right"/>
    </xf>
    <xf numFmtId="3" fontId="2" fillId="69" borderId="101" applyFont="0">
      <alignment horizontal="right"/>
    </xf>
    <xf numFmtId="3" fontId="2" fillId="69" borderId="101" applyFont="0">
      <alignment horizontal="right"/>
    </xf>
    <xf numFmtId="3" fontId="2" fillId="69"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187" fontId="2" fillId="69" borderId="101" applyFont="0">
      <alignment horizontal="right"/>
    </xf>
    <xf numFmtId="0" fontId="10" fillId="0" borderId="0"/>
    <xf numFmtId="187" fontId="2" fillId="69" borderId="101" applyFont="0">
      <alignment horizontal="right"/>
    </xf>
    <xf numFmtId="0" fontId="2" fillId="0" borderId="0" applyNumberFormat="0" applyFont="0" applyFill="0" applyBorder="0" applyAlignment="0" applyProtection="0"/>
    <xf numFmtId="187" fontId="2" fillId="69" borderId="101" applyFont="0">
      <alignment horizontal="right"/>
    </xf>
    <xf numFmtId="187" fontId="2" fillId="69" borderId="101" applyFont="0">
      <alignment horizontal="right"/>
    </xf>
    <xf numFmtId="187" fontId="2" fillId="69" borderId="101" applyFont="0">
      <alignment horizontal="right"/>
    </xf>
    <xf numFmtId="187" fontId="2" fillId="69"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187" fontId="2" fillId="69" borderId="101" applyFont="0">
      <alignment horizontal="right"/>
    </xf>
    <xf numFmtId="187" fontId="2" fillId="69" borderId="101" applyFont="0">
      <alignment horizontal="right"/>
    </xf>
    <xf numFmtId="187" fontId="2" fillId="69" borderId="101" applyFont="0">
      <alignment horizontal="right"/>
    </xf>
    <xf numFmtId="187" fontId="2" fillId="69"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60" fontId="2" fillId="69" borderId="101" applyFont="0">
      <alignment horizontal="right"/>
    </xf>
    <xf numFmtId="0" fontId="10" fillId="0" borderId="0"/>
    <xf numFmtId="260" fontId="2" fillId="69" borderId="101" applyFont="0">
      <alignment horizontal="right"/>
    </xf>
    <xf numFmtId="0" fontId="2" fillId="0" borderId="0" applyNumberFormat="0" applyFont="0" applyFill="0" applyBorder="0" applyAlignment="0" applyProtection="0"/>
    <xf numFmtId="260" fontId="2" fillId="69" borderId="101" applyFont="0">
      <alignment horizontal="right"/>
    </xf>
    <xf numFmtId="260" fontId="2" fillId="69" borderId="101" applyFont="0">
      <alignment horizontal="right"/>
    </xf>
    <xf numFmtId="260" fontId="2" fillId="69" borderId="101" applyFont="0">
      <alignment horizontal="right"/>
    </xf>
    <xf numFmtId="260" fontId="2" fillId="69"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260" fontId="2" fillId="69" borderId="101" applyFont="0">
      <alignment horizontal="right"/>
    </xf>
    <xf numFmtId="260" fontId="2" fillId="69" borderId="101" applyFont="0">
      <alignment horizontal="right"/>
    </xf>
    <xf numFmtId="260" fontId="2" fillId="69" borderId="101" applyFont="0">
      <alignment horizontal="right"/>
    </xf>
    <xf numFmtId="260" fontId="2" fillId="69"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10" fontId="2" fillId="69" borderId="101" applyFont="0">
      <alignment horizontal="right"/>
    </xf>
    <xf numFmtId="0" fontId="10" fillId="0" borderId="0"/>
    <xf numFmtId="10" fontId="2" fillId="69" borderId="101" applyFont="0">
      <alignment horizontal="right"/>
    </xf>
    <xf numFmtId="0" fontId="2" fillId="0" borderId="0" applyNumberFormat="0" applyFont="0" applyFill="0" applyBorder="0" applyAlignment="0" applyProtection="0"/>
    <xf numFmtId="10" fontId="2" fillId="69" borderId="101" applyFont="0">
      <alignment horizontal="right"/>
    </xf>
    <xf numFmtId="10" fontId="2" fillId="69" borderId="101" applyFont="0">
      <alignment horizontal="right"/>
    </xf>
    <xf numFmtId="10" fontId="2" fillId="69" borderId="101" applyFont="0">
      <alignment horizontal="right"/>
    </xf>
    <xf numFmtId="10" fontId="2" fillId="69"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10" fontId="2" fillId="69" borderId="101" applyFont="0">
      <alignment horizontal="right"/>
    </xf>
    <xf numFmtId="10" fontId="2" fillId="69" borderId="101" applyFont="0">
      <alignment horizontal="right"/>
    </xf>
    <xf numFmtId="10" fontId="2" fillId="69" borderId="101" applyFont="0">
      <alignment horizontal="right"/>
    </xf>
    <xf numFmtId="10" fontId="2" fillId="69"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9" fontId="2" fillId="69" borderId="101" applyFont="0">
      <alignment horizontal="right"/>
    </xf>
    <xf numFmtId="0" fontId="10" fillId="0" borderId="0"/>
    <xf numFmtId="9" fontId="2" fillId="69" borderId="101" applyFont="0">
      <alignment horizontal="right"/>
    </xf>
    <xf numFmtId="0" fontId="2" fillId="0" borderId="0" applyNumberFormat="0" applyFont="0" applyFill="0" applyBorder="0" applyAlignment="0" applyProtection="0"/>
    <xf numFmtId="9" fontId="2" fillId="69" borderId="101" applyFont="0">
      <alignment horizontal="right"/>
    </xf>
    <xf numFmtId="9" fontId="2" fillId="69" borderId="101" applyFont="0">
      <alignment horizontal="right"/>
    </xf>
    <xf numFmtId="9" fontId="2" fillId="69" borderId="101" applyFont="0">
      <alignment horizontal="right"/>
    </xf>
    <xf numFmtId="9" fontId="2" fillId="69"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9" fontId="2" fillId="69" borderId="101" applyFont="0">
      <alignment horizontal="right"/>
    </xf>
    <xf numFmtId="9" fontId="2" fillId="69" borderId="101" applyFont="0">
      <alignment horizontal="right"/>
    </xf>
    <xf numFmtId="9" fontId="2" fillId="69" borderId="101" applyFont="0">
      <alignment horizontal="right"/>
    </xf>
    <xf numFmtId="9" fontId="2" fillId="69"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48" fontId="2" fillId="69" borderId="101" applyFont="0">
      <alignment horizontal="center" wrapText="1"/>
    </xf>
    <xf numFmtId="0" fontId="10" fillId="0" borderId="0"/>
    <xf numFmtId="348" fontId="2" fillId="69" borderId="101" applyFont="0">
      <alignment horizontal="center" wrapText="1"/>
    </xf>
    <xf numFmtId="0" fontId="2" fillId="0" borderId="0" applyNumberFormat="0" applyFont="0" applyFill="0" applyBorder="0" applyAlignment="0" applyProtection="0"/>
    <xf numFmtId="348" fontId="2" fillId="69" borderId="101" applyFont="0">
      <alignment horizontal="center" wrapText="1"/>
    </xf>
    <xf numFmtId="348" fontId="2" fillId="69" borderId="101" applyFont="0">
      <alignment horizontal="center" wrapText="1"/>
    </xf>
    <xf numFmtId="348" fontId="2" fillId="69" borderId="101" applyFont="0">
      <alignment horizontal="center" wrapText="1"/>
    </xf>
    <xf numFmtId="348" fontId="2" fillId="69" borderId="101" applyFont="0">
      <alignment horizontal="center" wrapText="1"/>
    </xf>
    <xf numFmtId="3" fontId="208" fillId="0" borderId="108">
      <alignment vertical="center"/>
    </xf>
    <xf numFmtId="0" fontId="2" fillId="0" borderId="0" applyNumberFormat="0" applyFont="0" applyFill="0" applyBorder="0" applyAlignment="0" applyProtection="0"/>
    <xf numFmtId="0" fontId="10" fillId="0" borderId="0"/>
    <xf numFmtId="348" fontId="2" fillId="69" borderId="101" applyFont="0">
      <alignment horizontal="center" wrapText="1"/>
    </xf>
    <xf numFmtId="348" fontId="2" fillId="69" borderId="101" applyFont="0">
      <alignment horizontal="center" wrapText="1"/>
    </xf>
    <xf numFmtId="348" fontId="2" fillId="69" borderId="101" applyFont="0">
      <alignment horizontal="center" wrapText="1"/>
    </xf>
    <xf numFmtId="348" fontId="2" fillId="69" borderId="101" applyFont="0">
      <alignment horizontal="center" wrapText="1"/>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165" fontId="308"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9" fillId="104" borderId="148" applyNumberFormat="0" applyBorder="0">
      <alignment horizontal="centerContinuous"/>
    </xf>
    <xf numFmtId="0" fontId="309" fillId="104" borderId="148" applyNumberFormat="0" applyBorder="0">
      <alignment horizontal="centerContinuous"/>
    </xf>
    <xf numFmtId="0" fontId="309" fillId="104" borderId="148" applyNumberFormat="0" applyBorder="0">
      <alignment horizontal="centerContinuous"/>
    </xf>
    <xf numFmtId="0" fontId="309" fillId="104" borderId="148" applyNumberFormat="0" applyBorder="0">
      <alignment horizontal="centerContinuous"/>
    </xf>
    <xf numFmtId="38" fontId="172" fillId="0" borderId="0" applyFill="0" applyBorder="0" applyAlignment="0" applyProtection="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7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38" applyNumberFormat="0" applyAlignment="0" applyProtection="0"/>
    <xf numFmtId="0" fontId="66" fillId="63" borderId="138" applyNumberFormat="0" applyAlignment="0" applyProtection="0"/>
    <xf numFmtId="0" fontId="66" fillId="63" borderId="138" applyNumberFormat="0" applyAlignment="0" applyProtection="0"/>
    <xf numFmtId="0" fontId="66" fillId="63" borderId="138" applyNumberFormat="0" applyAlignment="0" applyProtection="0"/>
    <xf numFmtId="0" fontId="66" fillId="63" borderId="138" applyNumberFormat="0" applyAlignment="0" applyProtection="0"/>
    <xf numFmtId="0" fontId="66" fillId="63" borderId="13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45" fillId="0" borderId="0" applyNumberFormat="0"/>
    <xf numFmtId="0" fontId="10" fillId="0" borderId="0"/>
    <xf numFmtId="165" fontId="310"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03" applyBorder="0"/>
    <xf numFmtId="3" fontId="2" fillId="68" borderId="103" applyBorder="0"/>
    <xf numFmtId="3" fontId="2" fillId="68" borderId="103" applyBorder="0"/>
    <xf numFmtId="3" fontId="2" fillId="68" borderId="103" applyBorder="0"/>
    <xf numFmtId="3" fontId="2" fillId="68" borderId="103" applyBorder="0"/>
    <xf numFmtId="0" fontId="10" fillId="0" borderId="0"/>
    <xf numFmtId="221" fontId="159" fillId="108"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1" fillId="0" borderId="0"/>
    <xf numFmtId="344"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2" fillId="0" borderId="6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0" fillId="68" borderId="0">
      <alignment horizontal="center"/>
    </xf>
    <xf numFmtId="0" fontId="2" fillId="0" borderId="0" applyNumberFormat="0" applyFont="0" applyFill="0" applyBorder="0" applyAlignment="0" applyProtection="0"/>
    <xf numFmtId="0" fontId="10" fillId="0" borderId="0"/>
    <xf numFmtId="236" fontId="310"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9" fillId="0" borderId="0"/>
    <xf numFmtId="40" fontId="313" fillId="0" borderId="0" applyBorder="0">
      <alignment horizontal="right"/>
    </xf>
    <xf numFmtId="0" fontId="314" fillId="0" borderId="0" applyNumberFormat="0" applyFont="0" applyBorder="0" applyAlignment="0">
      <alignment horizontal="left"/>
    </xf>
    <xf numFmtId="0" fontId="159" fillId="0" borderId="101" applyNumberFormat="0" applyFont="0" applyFill="0" applyBorder="0" applyAlignment="0">
      <protection hidden="1"/>
    </xf>
    <xf numFmtId="0" fontId="10" fillId="0" borderId="0"/>
    <xf numFmtId="0" fontId="159" fillId="0" borderId="101" applyNumberFormat="0" applyFont="0" applyFill="0" applyBorder="0" applyAlignment="0">
      <protection hidden="1"/>
    </xf>
    <xf numFmtId="0" fontId="10" fillId="0" borderId="0"/>
    <xf numFmtId="0" fontId="159" fillId="0" borderId="101" applyNumberFormat="0" applyFont="0" applyFill="0" applyBorder="0" applyAlignment="0">
      <protection hidden="1"/>
    </xf>
    <xf numFmtId="0" fontId="159" fillId="0" borderId="101" applyNumberFormat="0" applyFont="0" applyFill="0" applyBorder="0" applyAlignment="0">
      <protection hidden="1"/>
    </xf>
    <xf numFmtId="0" fontId="159" fillId="0" borderId="101" applyNumberFormat="0" applyFont="0" applyFill="0" applyBorder="0" applyAlignment="0">
      <protection hidden="1"/>
    </xf>
    <xf numFmtId="0" fontId="159" fillId="0" borderId="101" applyNumberFormat="0" applyFont="0" applyFill="0" applyBorder="0" applyAlignment="0">
      <protection hidden="1"/>
    </xf>
    <xf numFmtId="3" fontId="208" fillId="0" borderId="108">
      <alignment vertical="center"/>
    </xf>
    <xf numFmtId="0" fontId="2" fillId="0" borderId="0" applyNumberFormat="0" applyFont="0" applyFill="0" applyBorder="0" applyAlignment="0" applyProtection="0"/>
    <xf numFmtId="0" fontId="10" fillId="0" borderId="0"/>
    <xf numFmtId="0" fontId="159" fillId="0" borderId="101" applyNumberFormat="0" applyFont="0" applyFill="0" applyBorder="0" applyAlignment="0">
      <protection hidden="1"/>
    </xf>
    <xf numFmtId="0" fontId="159" fillId="0" borderId="101" applyNumberFormat="0" applyFont="0" applyFill="0" applyBorder="0" applyAlignment="0">
      <protection hidden="1"/>
    </xf>
    <xf numFmtId="0" fontId="159" fillId="0" borderId="101" applyNumberFormat="0" applyFont="0" applyFill="0" applyBorder="0" applyAlignment="0">
      <protection hidden="1"/>
    </xf>
    <xf numFmtId="0" fontId="159" fillId="0" borderId="101" applyNumberFormat="0" applyFont="0" applyFill="0" applyBorder="0" applyAlignment="0">
      <protection hidden="1"/>
    </xf>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1" fontId="2" fillId="143" borderId="101" applyFont="0">
      <alignment horizontal="right"/>
    </xf>
    <xf numFmtId="0" fontId="10" fillId="0" borderId="0"/>
    <xf numFmtId="1" fontId="2" fillId="143" borderId="101" applyFont="0">
      <alignment horizontal="right"/>
    </xf>
    <xf numFmtId="0" fontId="2" fillId="0" borderId="0" applyNumberFormat="0" applyFont="0" applyFill="0" applyBorder="0" applyAlignment="0" applyProtection="0"/>
    <xf numFmtId="1" fontId="2" fillId="143" borderId="101" applyFont="0">
      <alignment horizontal="right"/>
    </xf>
    <xf numFmtId="1" fontId="2" fillId="143" borderId="101" applyFont="0">
      <alignment horizontal="right"/>
    </xf>
    <xf numFmtId="1" fontId="2" fillId="143" borderId="101" applyFont="0">
      <alignment horizontal="right"/>
    </xf>
    <xf numFmtId="1" fontId="2" fillId="143"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1" fontId="2" fillId="143" borderId="101" applyFont="0">
      <alignment horizontal="right"/>
    </xf>
    <xf numFmtId="1" fontId="2" fillId="143" borderId="101" applyFont="0">
      <alignment horizontal="right"/>
    </xf>
    <xf numFmtId="1" fontId="2" fillId="143" borderId="101" applyFont="0">
      <alignment horizontal="right"/>
    </xf>
    <xf numFmtId="1" fontId="2" fillId="143"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04" fontId="2" fillId="143" borderId="101" applyFont="0"/>
    <xf numFmtId="0" fontId="10" fillId="0" borderId="0"/>
    <xf numFmtId="304" fontId="2" fillId="143" borderId="101" applyFont="0"/>
    <xf numFmtId="0" fontId="2" fillId="0" borderId="0" applyNumberFormat="0" applyFont="0" applyFill="0" applyBorder="0" applyAlignment="0" applyProtection="0"/>
    <xf numFmtId="304" fontId="2" fillId="143" borderId="101" applyFont="0"/>
    <xf numFmtId="304" fontId="2" fillId="143" borderId="101" applyFont="0"/>
    <xf numFmtId="304" fontId="2" fillId="143" borderId="101" applyFont="0"/>
    <xf numFmtId="304" fontId="2" fillId="143" borderId="101" applyFont="0"/>
    <xf numFmtId="3" fontId="208" fillId="0" borderId="108">
      <alignment vertical="center"/>
    </xf>
    <xf numFmtId="0" fontId="2" fillId="0" borderId="0" applyNumberFormat="0" applyFont="0" applyFill="0" applyBorder="0" applyAlignment="0" applyProtection="0"/>
    <xf numFmtId="0" fontId="10" fillId="0" borderId="0"/>
    <xf numFmtId="304" fontId="2" fillId="143" borderId="101" applyFont="0"/>
    <xf numFmtId="304" fontId="2" fillId="143" borderId="101" applyFont="0"/>
    <xf numFmtId="304" fontId="2" fillId="143" borderId="101" applyFont="0"/>
    <xf numFmtId="304" fontId="2" fillId="143" borderId="101" applyFont="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9" fontId="2" fillId="143" borderId="101" applyFont="0">
      <alignment horizontal="right"/>
    </xf>
    <xf numFmtId="0" fontId="10" fillId="0" borderId="0"/>
    <xf numFmtId="9" fontId="2" fillId="143" borderId="101" applyFont="0">
      <alignment horizontal="right"/>
    </xf>
    <xf numFmtId="0" fontId="2" fillId="0" borderId="0" applyNumberFormat="0" applyFont="0" applyFill="0" applyBorder="0" applyAlignment="0" applyProtection="0"/>
    <xf numFmtId="9" fontId="2" fillId="143" borderId="101" applyFont="0">
      <alignment horizontal="right"/>
    </xf>
    <xf numFmtId="9" fontId="2" fillId="143" borderId="101" applyFont="0">
      <alignment horizontal="right"/>
    </xf>
    <xf numFmtId="9" fontId="2" fillId="143" borderId="101" applyFont="0">
      <alignment horizontal="right"/>
    </xf>
    <xf numFmtId="9" fontId="2" fillId="143"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9" fontId="2" fillId="143" borderId="101" applyFont="0">
      <alignment horizontal="right"/>
    </xf>
    <xf numFmtId="9" fontId="2" fillId="143" borderId="101" applyFont="0">
      <alignment horizontal="right"/>
    </xf>
    <xf numFmtId="9" fontId="2" fillId="143" borderId="101" applyFont="0">
      <alignment horizontal="right"/>
    </xf>
    <xf numFmtId="9" fontId="2" fillId="143"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31" fontId="2" fillId="143" borderId="101" applyFont="0">
      <alignment horizontal="right"/>
    </xf>
    <xf numFmtId="0" fontId="10" fillId="0" borderId="0"/>
    <xf numFmtId="331" fontId="2" fillId="143" borderId="101" applyFont="0">
      <alignment horizontal="right"/>
    </xf>
    <xf numFmtId="0" fontId="2" fillId="0" borderId="0" applyNumberFormat="0" applyFont="0" applyFill="0" applyBorder="0" applyAlignment="0" applyProtection="0"/>
    <xf numFmtId="331" fontId="2" fillId="143" borderId="101" applyFont="0">
      <alignment horizontal="right"/>
    </xf>
    <xf numFmtId="331" fontId="2" fillId="143" borderId="101" applyFont="0">
      <alignment horizontal="right"/>
    </xf>
    <xf numFmtId="331" fontId="2" fillId="143" borderId="101" applyFont="0">
      <alignment horizontal="right"/>
    </xf>
    <xf numFmtId="331" fontId="2" fillId="143"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331" fontId="2" fillId="143" borderId="101" applyFont="0">
      <alignment horizontal="right"/>
    </xf>
    <xf numFmtId="331" fontId="2" fillId="143" borderId="101" applyFont="0">
      <alignment horizontal="right"/>
    </xf>
    <xf numFmtId="331" fontId="2" fillId="143" borderId="101" applyFont="0">
      <alignment horizontal="right"/>
    </xf>
    <xf numFmtId="331" fontId="2" fillId="143"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10" fontId="2" fillId="143" borderId="101" applyFont="0">
      <alignment horizontal="right"/>
    </xf>
    <xf numFmtId="0" fontId="10" fillId="0" borderId="0"/>
    <xf numFmtId="10" fontId="2" fillId="143" borderId="101" applyFont="0">
      <alignment horizontal="right"/>
    </xf>
    <xf numFmtId="0" fontId="2" fillId="0" borderId="0" applyNumberFormat="0" applyFont="0" applyFill="0" applyBorder="0" applyAlignment="0" applyProtection="0"/>
    <xf numFmtId="10" fontId="2" fillId="143" borderId="101" applyFont="0">
      <alignment horizontal="right"/>
    </xf>
    <xf numFmtId="10" fontId="2" fillId="143" borderId="101" applyFont="0">
      <alignment horizontal="right"/>
    </xf>
    <xf numFmtId="10" fontId="2" fillId="143" borderId="101" applyFont="0">
      <alignment horizontal="right"/>
    </xf>
    <xf numFmtId="10" fontId="2" fillId="143"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10" fontId="2" fillId="143" borderId="101" applyFont="0">
      <alignment horizontal="right"/>
    </xf>
    <xf numFmtId="10" fontId="2" fillId="143" borderId="101" applyFont="0">
      <alignment horizontal="right"/>
    </xf>
    <xf numFmtId="10" fontId="2" fillId="143" borderId="101" applyFont="0">
      <alignment horizontal="right"/>
    </xf>
    <xf numFmtId="10" fontId="2" fillId="143"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 fillId="143" borderId="101" applyFont="0">
      <alignment horizontal="center" wrapText="1"/>
    </xf>
    <xf numFmtId="0" fontId="10" fillId="0" borderId="0"/>
    <xf numFmtId="0" fontId="2" fillId="143" borderId="101" applyFont="0">
      <alignment horizontal="center" wrapText="1"/>
    </xf>
    <xf numFmtId="0" fontId="2" fillId="0" borderId="0" applyNumberFormat="0" applyFont="0" applyFill="0" applyBorder="0" applyAlignment="0" applyProtection="0"/>
    <xf numFmtId="0" fontId="2" fillId="143" borderId="101" applyFont="0">
      <alignment horizontal="center" wrapText="1"/>
    </xf>
    <xf numFmtId="0" fontId="2" fillId="143" borderId="101" applyFont="0">
      <alignment horizontal="center" wrapText="1"/>
    </xf>
    <xf numFmtId="0" fontId="2" fillId="143" borderId="101" applyFont="0">
      <alignment horizontal="center" wrapText="1"/>
    </xf>
    <xf numFmtId="0" fontId="2" fillId="143" borderId="101" applyFont="0">
      <alignment horizontal="center" wrapText="1"/>
    </xf>
    <xf numFmtId="3" fontId="208" fillId="0" borderId="108">
      <alignment vertical="center"/>
    </xf>
    <xf numFmtId="0" fontId="2" fillId="0" borderId="0" applyNumberFormat="0" applyFont="0" applyFill="0" applyBorder="0" applyAlignment="0" applyProtection="0"/>
    <xf numFmtId="0" fontId="10" fillId="0" borderId="0"/>
    <xf numFmtId="0" fontId="2" fillId="143" borderId="101" applyFont="0">
      <alignment horizontal="center" wrapText="1"/>
    </xf>
    <xf numFmtId="0" fontId="2" fillId="143" borderId="101" applyFont="0">
      <alignment horizontal="center" wrapText="1"/>
    </xf>
    <xf numFmtId="0" fontId="2" fillId="143" borderId="101" applyFont="0">
      <alignment horizontal="center" wrapText="1"/>
    </xf>
    <xf numFmtId="0" fontId="2" fillId="143" borderId="101" applyFont="0">
      <alignment horizontal="center" wrapText="1"/>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49" fontId="2" fillId="143" borderId="101" applyFont="0"/>
    <xf numFmtId="0" fontId="10" fillId="0" borderId="0"/>
    <xf numFmtId="0" fontId="10" fillId="0" borderId="0"/>
    <xf numFmtId="3" fontId="208" fillId="0" borderId="108">
      <alignment vertical="center"/>
    </xf>
    <xf numFmtId="0" fontId="10" fillId="0" borderId="0"/>
    <xf numFmtId="0" fontId="10" fillId="0" borderId="0"/>
    <xf numFmtId="49" fontId="2" fillId="143" borderId="101" applyFont="0"/>
    <xf numFmtId="0" fontId="2" fillId="0" borderId="0" applyNumberFormat="0" applyFont="0" applyFill="0" applyBorder="0" applyAlignment="0" applyProtection="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304" fontId="2" fillId="144" borderId="101" applyFont="0"/>
    <xf numFmtId="0" fontId="10" fillId="0" borderId="0"/>
    <xf numFmtId="304" fontId="2" fillId="144" borderId="101" applyFont="0"/>
    <xf numFmtId="0" fontId="2" fillId="0" borderId="0" applyNumberFormat="0" applyFont="0" applyFill="0" applyBorder="0" applyAlignment="0" applyProtection="0"/>
    <xf numFmtId="304" fontId="2" fillId="144" borderId="101" applyFont="0"/>
    <xf numFmtId="304" fontId="2" fillId="144" borderId="101" applyFont="0"/>
    <xf numFmtId="304" fontId="2" fillId="144" borderId="101" applyFont="0"/>
    <xf numFmtId="304" fontId="2" fillId="144" borderId="101" applyFont="0"/>
    <xf numFmtId="3" fontId="208" fillId="0" borderId="108">
      <alignment vertical="center"/>
    </xf>
    <xf numFmtId="0" fontId="2" fillId="0" borderId="0" applyNumberFormat="0" applyFont="0" applyFill="0" applyBorder="0" applyAlignment="0" applyProtection="0"/>
    <xf numFmtId="0" fontId="10" fillId="0" borderId="0"/>
    <xf numFmtId="304" fontId="2" fillId="144" borderId="101" applyFont="0"/>
    <xf numFmtId="304" fontId="2" fillId="144" borderId="101" applyFont="0"/>
    <xf numFmtId="304" fontId="2" fillId="144" borderId="101" applyFont="0"/>
    <xf numFmtId="304" fontId="2" fillId="144" borderId="101" applyFont="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9" fontId="2" fillId="144" borderId="101" applyFont="0">
      <alignment horizontal="right"/>
    </xf>
    <xf numFmtId="0" fontId="10" fillId="0" borderId="0"/>
    <xf numFmtId="9" fontId="2" fillId="144" borderId="101" applyFont="0">
      <alignment horizontal="right"/>
    </xf>
    <xf numFmtId="0" fontId="2" fillId="0" borderId="0" applyNumberFormat="0" applyFont="0" applyFill="0" applyBorder="0" applyAlignment="0" applyProtection="0"/>
    <xf numFmtId="9" fontId="2" fillId="144" borderId="101" applyFont="0">
      <alignment horizontal="right"/>
    </xf>
    <xf numFmtId="9" fontId="2" fillId="144" borderId="101" applyFont="0">
      <alignment horizontal="right"/>
    </xf>
    <xf numFmtId="9" fontId="2" fillId="144" borderId="101" applyFont="0">
      <alignment horizontal="right"/>
    </xf>
    <xf numFmtId="9" fontId="2" fillId="144"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9" fontId="2" fillId="144" borderId="101" applyFont="0">
      <alignment horizontal="right"/>
    </xf>
    <xf numFmtId="9" fontId="2" fillId="144" borderId="101" applyFont="0">
      <alignment horizontal="right"/>
    </xf>
    <xf numFmtId="9" fontId="2" fillId="144" borderId="101" applyFont="0">
      <alignment horizontal="right"/>
    </xf>
    <xf numFmtId="9" fontId="2" fillId="144"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311" fontId="2" fillId="145" borderId="101">
      <alignment vertical="center"/>
    </xf>
    <xf numFmtId="311" fontId="2" fillId="145" borderId="101">
      <alignment vertical="center"/>
    </xf>
    <xf numFmtId="311" fontId="2" fillId="145" borderId="101">
      <alignment vertical="center"/>
    </xf>
    <xf numFmtId="311" fontId="2" fillId="145" borderId="101">
      <alignment vertical="center"/>
    </xf>
    <xf numFmtId="311" fontId="2" fillId="145" borderId="101">
      <alignment vertical="center"/>
    </xf>
    <xf numFmtId="304" fontId="2" fillId="92" borderId="101" applyFont="0">
      <alignment horizontal="right"/>
    </xf>
    <xf numFmtId="0" fontId="10" fillId="0" borderId="0"/>
    <xf numFmtId="304" fontId="2" fillId="92" borderId="101" applyFont="0">
      <alignment horizontal="right"/>
    </xf>
    <xf numFmtId="0" fontId="2" fillId="0" borderId="0" applyNumberFormat="0" applyFont="0" applyFill="0" applyBorder="0" applyAlignment="0" applyProtection="0"/>
    <xf numFmtId="304" fontId="2" fillId="92" borderId="101" applyFont="0">
      <alignment horizontal="right"/>
    </xf>
    <xf numFmtId="304" fontId="2" fillId="92" borderId="101" applyFont="0">
      <alignment horizontal="right"/>
    </xf>
    <xf numFmtId="304" fontId="2" fillId="92" borderId="101" applyFont="0">
      <alignment horizontal="right"/>
    </xf>
    <xf numFmtId="304" fontId="2" fillId="92"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304" fontId="2" fillId="92" borderId="101" applyFont="0">
      <alignment horizontal="right"/>
    </xf>
    <xf numFmtId="304" fontId="2" fillId="92" borderId="101" applyFont="0">
      <alignment horizontal="right"/>
    </xf>
    <xf numFmtId="304" fontId="2" fillId="92" borderId="101" applyFont="0">
      <alignment horizontal="right"/>
    </xf>
    <xf numFmtId="304" fontId="2" fillId="92"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1" fontId="2" fillId="92" borderId="101" applyFont="0">
      <alignment horizontal="right"/>
    </xf>
    <xf numFmtId="0" fontId="10" fillId="0" borderId="0"/>
    <xf numFmtId="1" fontId="2" fillId="92" borderId="101" applyFont="0">
      <alignment horizontal="right"/>
    </xf>
    <xf numFmtId="0" fontId="2" fillId="0" borderId="0" applyNumberFormat="0" applyFont="0" applyFill="0" applyBorder="0" applyAlignment="0" applyProtection="0"/>
    <xf numFmtId="1" fontId="2" fillId="92" borderId="101" applyFont="0">
      <alignment horizontal="right"/>
    </xf>
    <xf numFmtId="1" fontId="2" fillId="92" borderId="101" applyFont="0">
      <alignment horizontal="right"/>
    </xf>
    <xf numFmtId="1" fontId="2" fillId="92" borderId="101" applyFont="0">
      <alignment horizontal="right"/>
    </xf>
    <xf numFmtId="1" fontId="2" fillId="92"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1" fontId="2" fillId="92" borderId="101" applyFont="0">
      <alignment horizontal="right"/>
    </xf>
    <xf numFmtId="1" fontId="2" fillId="92" borderId="101" applyFont="0">
      <alignment horizontal="right"/>
    </xf>
    <xf numFmtId="1" fontId="2" fillId="92" borderId="101" applyFont="0">
      <alignment horizontal="right"/>
    </xf>
    <xf numFmtId="1" fontId="2" fillId="92"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04" fontId="2" fillId="92" borderId="101" applyFont="0"/>
    <xf numFmtId="0" fontId="10" fillId="0" borderId="0"/>
    <xf numFmtId="304" fontId="2" fillId="92" borderId="101" applyFont="0"/>
    <xf numFmtId="0" fontId="2" fillId="0" borderId="0" applyNumberFormat="0" applyFont="0" applyFill="0" applyBorder="0" applyAlignment="0" applyProtection="0"/>
    <xf numFmtId="304" fontId="2" fillId="92" borderId="101" applyFont="0"/>
    <xf numFmtId="304" fontId="2" fillId="92" borderId="101" applyFont="0"/>
    <xf numFmtId="304" fontId="2" fillId="92" borderId="101" applyFont="0"/>
    <xf numFmtId="304" fontId="2" fillId="92" borderId="101" applyFont="0"/>
    <xf numFmtId="3" fontId="208" fillId="0" borderId="108">
      <alignment vertical="center"/>
    </xf>
    <xf numFmtId="0" fontId="2" fillId="0" borderId="0" applyNumberFormat="0" applyFont="0" applyFill="0" applyBorder="0" applyAlignment="0" applyProtection="0"/>
    <xf numFmtId="0" fontId="10" fillId="0" borderId="0"/>
    <xf numFmtId="304" fontId="2" fillId="92" borderId="101" applyFont="0"/>
    <xf numFmtId="304" fontId="2" fillId="92" borderId="101" applyFont="0"/>
    <xf numFmtId="304" fontId="2" fillId="92" borderId="101" applyFont="0"/>
    <xf numFmtId="304" fontId="2" fillId="92" borderId="101" applyFont="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260" fontId="2" fillId="92" borderId="101" applyFont="0"/>
    <xf numFmtId="0" fontId="10" fillId="0" borderId="0"/>
    <xf numFmtId="260" fontId="2" fillId="92" borderId="101" applyFont="0"/>
    <xf numFmtId="0" fontId="2" fillId="0" borderId="0" applyNumberFormat="0" applyFont="0" applyFill="0" applyBorder="0" applyAlignment="0" applyProtection="0"/>
    <xf numFmtId="260" fontId="2" fillId="92" borderId="101" applyFont="0"/>
    <xf numFmtId="260" fontId="2" fillId="92" borderId="101" applyFont="0"/>
    <xf numFmtId="260" fontId="2" fillId="92" borderId="101" applyFont="0"/>
    <xf numFmtId="260" fontId="2" fillId="92" borderId="101" applyFont="0"/>
    <xf numFmtId="3" fontId="208" fillId="0" borderId="108">
      <alignment vertical="center"/>
    </xf>
    <xf numFmtId="0" fontId="2" fillId="0" borderId="0" applyNumberFormat="0" applyFont="0" applyFill="0" applyBorder="0" applyAlignment="0" applyProtection="0"/>
    <xf numFmtId="0" fontId="10" fillId="0" borderId="0"/>
    <xf numFmtId="260" fontId="2" fillId="92" borderId="101" applyFont="0"/>
    <xf numFmtId="260" fontId="2" fillId="92" borderId="101" applyFont="0"/>
    <xf numFmtId="260" fontId="2" fillId="92" borderId="101" applyFont="0"/>
    <xf numFmtId="260" fontId="2" fillId="92" borderId="101" applyFont="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10" fontId="2" fillId="92" borderId="101" applyFont="0">
      <alignment horizontal="right"/>
    </xf>
    <xf numFmtId="0" fontId="10" fillId="0" borderId="0"/>
    <xf numFmtId="10" fontId="2" fillId="92" borderId="101" applyFont="0">
      <alignment horizontal="right"/>
    </xf>
    <xf numFmtId="0" fontId="2" fillId="0" borderId="0" applyNumberFormat="0" applyFont="0" applyFill="0" applyBorder="0" applyAlignment="0" applyProtection="0"/>
    <xf numFmtId="10" fontId="2" fillId="92" borderId="101" applyFont="0">
      <alignment horizontal="right"/>
    </xf>
    <xf numFmtId="10" fontId="2" fillId="92" borderId="101" applyFont="0">
      <alignment horizontal="right"/>
    </xf>
    <xf numFmtId="10" fontId="2" fillId="92" borderId="101" applyFont="0">
      <alignment horizontal="right"/>
    </xf>
    <xf numFmtId="10" fontId="2" fillId="92"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10" fontId="2" fillId="92" borderId="101" applyFont="0">
      <alignment horizontal="right"/>
    </xf>
    <xf numFmtId="10" fontId="2" fillId="92" borderId="101" applyFont="0">
      <alignment horizontal="right"/>
    </xf>
    <xf numFmtId="10" fontId="2" fillId="92" borderId="101" applyFont="0">
      <alignment horizontal="right"/>
    </xf>
    <xf numFmtId="10" fontId="2" fillId="92"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9" fontId="2" fillId="92" borderId="101" applyFont="0">
      <alignment horizontal="right"/>
    </xf>
    <xf numFmtId="0" fontId="10" fillId="0" borderId="0"/>
    <xf numFmtId="9" fontId="2" fillId="92" borderId="101" applyFont="0">
      <alignment horizontal="right"/>
    </xf>
    <xf numFmtId="0" fontId="2" fillId="0" borderId="0" applyNumberFormat="0" applyFont="0" applyFill="0" applyBorder="0" applyAlignment="0" applyProtection="0"/>
    <xf numFmtId="9" fontId="2" fillId="92" borderId="101" applyFont="0">
      <alignment horizontal="right"/>
    </xf>
    <xf numFmtId="9" fontId="2" fillId="92" borderId="101" applyFont="0">
      <alignment horizontal="right"/>
    </xf>
    <xf numFmtId="9" fontId="2" fillId="92" borderId="101" applyFont="0">
      <alignment horizontal="right"/>
    </xf>
    <xf numFmtId="9" fontId="2" fillId="92"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9" fontId="2" fillId="92" borderId="101" applyFont="0">
      <alignment horizontal="right"/>
    </xf>
    <xf numFmtId="9" fontId="2" fillId="92" borderId="101" applyFont="0">
      <alignment horizontal="right"/>
    </xf>
    <xf numFmtId="9" fontId="2" fillId="92" borderId="101" applyFont="0">
      <alignment horizontal="right"/>
    </xf>
    <xf numFmtId="9" fontId="2" fillId="92"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31" fontId="2" fillId="92" borderId="101" applyFont="0">
      <alignment horizontal="right"/>
    </xf>
    <xf numFmtId="0" fontId="10" fillId="0" borderId="0"/>
    <xf numFmtId="331" fontId="2" fillId="92" borderId="101" applyFont="0">
      <alignment horizontal="right"/>
    </xf>
    <xf numFmtId="0" fontId="2" fillId="0" borderId="0" applyNumberFormat="0" applyFont="0" applyFill="0" applyBorder="0" applyAlignment="0" applyProtection="0"/>
    <xf numFmtId="331" fontId="2" fillId="92" borderId="101" applyFont="0">
      <alignment horizontal="right"/>
    </xf>
    <xf numFmtId="331" fontId="2" fillId="92" borderId="101" applyFont="0">
      <alignment horizontal="right"/>
    </xf>
    <xf numFmtId="331" fontId="2" fillId="92" borderId="101" applyFont="0">
      <alignment horizontal="right"/>
    </xf>
    <xf numFmtId="331" fontId="2" fillId="92"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331" fontId="2" fillId="92" borderId="101" applyFont="0">
      <alignment horizontal="right"/>
    </xf>
    <xf numFmtId="331" fontId="2" fillId="92" borderId="101" applyFont="0">
      <alignment horizontal="right"/>
    </xf>
    <xf numFmtId="331" fontId="2" fillId="92" borderId="101" applyFont="0">
      <alignment horizontal="right"/>
    </xf>
    <xf numFmtId="331" fontId="2" fillId="92" borderId="101"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10" fontId="2" fillId="92" borderId="104"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2" borderId="104" applyFont="0">
      <alignment horizontal="right"/>
    </xf>
    <xf numFmtId="0" fontId="2" fillId="0" borderId="0" applyNumberFormat="0" applyFont="0" applyFill="0" applyBorder="0" applyAlignment="0" applyProtection="0"/>
    <xf numFmtId="10" fontId="2" fillId="92" borderId="104" applyFont="0">
      <alignment horizontal="right"/>
    </xf>
    <xf numFmtId="10" fontId="2" fillId="92" borderId="104" applyFont="0">
      <alignment horizontal="right"/>
    </xf>
    <xf numFmtId="10" fontId="2" fillId="92" borderId="104" applyFont="0">
      <alignment horizontal="right"/>
    </xf>
    <xf numFmtId="10" fontId="2" fillId="92" borderId="104"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10" fontId="2" fillId="92" borderId="104" applyFont="0">
      <alignment horizontal="right"/>
    </xf>
    <xf numFmtId="10" fontId="2" fillId="92" borderId="104" applyFont="0">
      <alignment horizontal="right"/>
    </xf>
    <xf numFmtId="10" fontId="2" fillId="92" borderId="104" applyFont="0">
      <alignment horizontal="right"/>
    </xf>
    <xf numFmtId="10" fontId="2" fillId="92" borderId="104" applyFont="0">
      <alignment horizontal="right"/>
    </xf>
    <xf numFmtId="3" fontId="208" fillId="0" borderId="108">
      <alignment vertical="center"/>
    </xf>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 fillId="92" borderId="101" applyFont="0">
      <alignment horizontal="center" wrapText="1"/>
      <protection locked="0"/>
    </xf>
    <xf numFmtId="0" fontId="10" fillId="0" borderId="0"/>
    <xf numFmtId="0" fontId="2" fillId="92" borderId="101" applyFont="0">
      <alignment horizontal="center" wrapText="1"/>
      <protection locked="0"/>
    </xf>
    <xf numFmtId="0" fontId="2" fillId="0" borderId="0" applyNumberFormat="0" applyFont="0" applyFill="0" applyBorder="0" applyAlignment="0" applyProtection="0"/>
    <xf numFmtId="0" fontId="2" fillId="92" borderId="101" applyFont="0">
      <alignment horizontal="center" wrapText="1"/>
      <protection locked="0"/>
    </xf>
    <xf numFmtId="0" fontId="2" fillId="92" borderId="101" applyFont="0">
      <alignment horizontal="center" wrapText="1"/>
      <protection locked="0"/>
    </xf>
    <xf numFmtId="0" fontId="2" fillId="92" borderId="101" applyFont="0">
      <alignment horizontal="center" wrapText="1"/>
      <protection locked="0"/>
    </xf>
    <xf numFmtId="0" fontId="2" fillId="92" borderId="101" applyFont="0">
      <alignment horizontal="center" wrapText="1"/>
      <protection locked="0"/>
    </xf>
    <xf numFmtId="3" fontId="208" fillId="0" borderId="108">
      <alignment vertical="center"/>
    </xf>
    <xf numFmtId="0" fontId="2" fillId="0" borderId="0" applyNumberFormat="0" applyFont="0" applyFill="0" applyBorder="0" applyAlignment="0" applyProtection="0"/>
    <xf numFmtId="0" fontId="10" fillId="0" borderId="0"/>
    <xf numFmtId="0" fontId="2" fillId="92" borderId="101" applyFont="0">
      <alignment horizontal="center" wrapText="1"/>
      <protection locked="0"/>
    </xf>
    <xf numFmtId="0" fontId="2" fillId="92" borderId="101" applyFont="0">
      <alignment horizontal="center" wrapText="1"/>
      <protection locked="0"/>
    </xf>
    <xf numFmtId="0" fontId="2" fillId="92" borderId="101" applyFont="0">
      <alignment horizontal="center" wrapText="1"/>
      <protection locked="0"/>
    </xf>
    <xf numFmtId="0" fontId="2" fillId="92" borderId="101" applyFont="0">
      <alignment horizontal="center" wrapText="1"/>
      <protection locked="0"/>
    </xf>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49" fontId="2" fillId="92" borderId="101" applyFont="0"/>
    <xf numFmtId="0" fontId="10" fillId="0" borderId="0"/>
    <xf numFmtId="0" fontId="10" fillId="0" borderId="0"/>
    <xf numFmtId="3" fontId="208" fillId="0" borderId="108">
      <alignment vertical="center"/>
    </xf>
    <xf numFmtId="0" fontId="10" fillId="0" borderId="0"/>
    <xf numFmtId="0" fontId="10" fillId="0" borderId="0"/>
    <xf numFmtId="49" fontId="2" fillId="92" borderId="101" applyFont="0"/>
    <xf numFmtId="0" fontId="2" fillId="0" borderId="0" applyNumberFormat="0" applyFont="0" applyFill="0" applyBorder="0" applyAlignment="0" applyProtection="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 fontId="208" fillId="0" borderId="108">
      <alignment vertical="center"/>
    </xf>
    <xf numFmtId="0" fontId="315" fillId="0" borderId="149" applyNumberFormat="0" applyAlignment="0" applyProtection="0"/>
    <xf numFmtId="0" fontId="316" fillId="0" borderId="14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Alignment="0" applyProtection="0"/>
    <xf numFmtId="0" fontId="317" fillId="0" borderId="0" applyNumberFormat="0" applyFill="0" applyBorder="0" applyProtection="0"/>
    <xf numFmtId="0" fontId="318" fillId="0" borderId="0" applyNumberFormat="0" applyFill="0" applyBorder="0" applyProtection="0">
      <alignment vertical="top"/>
    </xf>
    <xf numFmtId="0" fontId="319" fillId="0" borderId="103"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9" fillId="0" borderId="103" applyNumberFormat="0" applyProtection="0">
      <alignment horizontal="left" vertical="top"/>
    </xf>
    <xf numFmtId="0" fontId="319" fillId="0" borderId="103" applyNumberFormat="0" applyProtection="0">
      <alignment horizontal="left" vertical="top"/>
    </xf>
    <xf numFmtId="0" fontId="2" fillId="0" borderId="0" applyNumberFormat="0" applyFont="0" applyFill="0" applyBorder="0" applyAlignment="0" applyProtection="0"/>
    <xf numFmtId="0" fontId="319" fillId="0" borderId="103" applyNumberFormat="0" applyProtection="0">
      <alignment horizontal="right" vertical="top"/>
    </xf>
    <xf numFmtId="0" fontId="319" fillId="0" borderId="103" applyNumberFormat="0" applyProtection="0">
      <alignment horizontal="right" vertical="top"/>
    </xf>
    <xf numFmtId="0" fontId="319" fillId="0" borderId="103" applyNumberFormat="0" applyProtection="0">
      <alignment horizontal="right" vertical="top"/>
    </xf>
    <xf numFmtId="0" fontId="319" fillId="0" borderId="103" applyNumberFormat="0" applyProtection="0">
      <alignment horizontal="right" vertical="top"/>
    </xf>
    <xf numFmtId="0" fontId="319" fillId="0" borderId="103"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2" fillId="0" borderId="150" applyNumberFormat="0" applyFont="0" applyAlignment="0" applyProtection="0"/>
    <xf numFmtId="0" fontId="2" fillId="0" borderId="151" applyNumberFormat="0" applyFont="0" applyAlignment="0" applyProtection="0"/>
    <xf numFmtId="0" fontId="2" fillId="0" borderId="152" applyNumberFormat="0" applyFont="0" applyAlignment="0" applyProtection="0"/>
    <xf numFmtId="10" fontId="320" fillId="0" borderId="0" applyNumberFormat="0" applyFill="0" applyBorder="0" applyProtection="0">
      <alignment horizontal="right" vertical="top"/>
    </xf>
    <xf numFmtId="0" fontId="316" fillId="0" borderId="103" applyNumberFormat="0" applyFill="0" applyAlignment="0" applyProtection="0"/>
    <xf numFmtId="0" fontId="316" fillId="0" borderId="103" applyNumberFormat="0" applyFill="0" applyAlignment="0" applyProtection="0"/>
    <xf numFmtId="0" fontId="316" fillId="0" borderId="103" applyNumberFormat="0" applyFill="0" applyAlignment="0" applyProtection="0"/>
    <xf numFmtId="0" fontId="316" fillId="0" borderId="103" applyNumberFormat="0" applyFill="0" applyAlignment="0" applyProtection="0"/>
    <xf numFmtId="0" fontId="316" fillId="0" borderId="103" applyNumberFormat="0" applyFill="0" applyAlignment="0" applyProtection="0"/>
    <xf numFmtId="0" fontId="315" fillId="0" borderId="91" applyNumberFormat="0" applyFont="0" applyFill="0" applyAlignment="0" applyProtection="0">
      <alignment horizontal="left" vertical="top"/>
    </xf>
    <xf numFmtId="0" fontId="315" fillId="0" borderId="91" applyNumberFormat="0" applyFont="0" applyFill="0" applyAlignment="0" applyProtection="0">
      <alignment horizontal="left" vertical="top"/>
    </xf>
    <xf numFmtId="0" fontId="315" fillId="0" borderId="91" applyNumberFormat="0" applyFont="0" applyFill="0" applyAlignment="0" applyProtection="0">
      <alignment horizontal="left" vertical="top"/>
    </xf>
    <xf numFmtId="0" fontId="315" fillId="0" borderId="91" applyNumberFormat="0" applyFont="0" applyFill="0" applyAlignment="0" applyProtection="0">
      <alignment horizontal="left" vertical="top"/>
    </xf>
    <xf numFmtId="0" fontId="315" fillId="0" borderId="91" applyNumberFormat="0" applyFont="0" applyFill="0" applyAlignment="0" applyProtection="0">
      <alignment horizontal="left" vertical="top"/>
    </xf>
    <xf numFmtId="0" fontId="316" fillId="0" borderId="94" applyNumberFormat="0" applyFill="0" applyAlignment="0" applyProtection="0">
      <alignment vertical="top"/>
    </xf>
    <xf numFmtId="0" fontId="316" fillId="0" borderId="94" applyNumberFormat="0" applyFill="0" applyAlignment="0" applyProtection="0">
      <alignment vertical="top"/>
    </xf>
    <xf numFmtId="349"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vertical="center" wrapText="1"/>
    </xf>
    <xf numFmtId="0" fontId="2" fillId="0" borderId="101">
      <alignment vertical="center" wrapText="1"/>
    </xf>
    <xf numFmtId="0" fontId="2" fillId="0" borderId="101">
      <alignment vertical="center" wrapText="1"/>
    </xf>
    <xf numFmtId="0" fontId="2" fillId="0" borderId="101">
      <alignment vertical="center" wrapText="1"/>
    </xf>
    <xf numFmtId="0" fontId="2" fillId="0" borderId="0" applyNumberFormat="0" applyFont="0" applyFill="0" applyBorder="0" applyAlignment="0" applyProtection="0"/>
    <xf numFmtId="0" fontId="2" fillId="0" borderId="101">
      <alignment vertical="center" wrapText="1"/>
    </xf>
    <xf numFmtId="0" fontId="2" fillId="0" borderId="101">
      <alignment vertical="center" wrapText="1"/>
    </xf>
    <xf numFmtId="0" fontId="2" fillId="0" borderId="101">
      <alignment vertical="center" wrapText="1"/>
    </xf>
    <xf numFmtId="0" fontId="2" fillId="0" borderId="101">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vertical="center" wrapText="1"/>
    </xf>
    <xf numFmtId="0" fontId="2" fillId="0" borderId="101">
      <alignment vertical="center" wrapText="1"/>
    </xf>
    <xf numFmtId="0" fontId="2" fillId="0" borderId="101">
      <alignment vertical="center" wrapText="1"/>
    </xf>
    <xf numFmtId="0" fontId="2" fillId="0" borderId="101">
      <alignment vertical="center" wrapText="1"/>
    </xf>
    <xf numFmtId="0" fontId="2" fillId="0" borderId="0" applyNumberFormat="0" applyFont="0" applyFill="0" applyBorder="0" applyAlignment="0" applyProtection="0"/>
    <xf numFmtId="0" fontId="2" fillId="0" borderId="101">
      <alignment vertical="center" wrapText="1"/>
    </xf>
    <xf numFmtId="0" fontId="2" fillId="0" borderId="101">
      <alignment vertical="center" wrapText="1"/>
    </xf>
    <xf numFmtId="0" fontId="2" fillId="0" borderId="101">
      <alignment vertical="center" wrapText="1"/>
    </xf>
    <xf numFmtId="0" fontId="2" fillId="0" borderId="101">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1" fillId="0" borderId="0" applyBorder="0" applyProtection="0">
      <alignment vertical="center"/>
    </xf>
    <xf numFmtId="277" fontId="321" fillId="0" borderId="9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322" fillId="146"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2" fillId="110" borderId="9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60"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3"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4" fillId="0" borderId="5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 fillId="0" borderId="0">
      <alignment horizontal="centerContinuous"/>
    </xf>
    <xf numFmtId="0" fontId="10" fillId="0" borderId="0"/>
    <xf numFmtId="0" fontId="10" fillId="0" borderId="0"/>
    <xf numFmtId="3" fontId="208" fillId="0" borderId="108">
      <alignment vertical="center"/>
    </xf>
    <xf numFmtId="0" fontId="324"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4" fillId="130" borderId="153" applyNumberFormat="0" applyFont="0">
      <alignment horizontal="center" vertical="center"/>
    </xf>
    <xf numFmtId="0" fontId="29" fillId="108"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3" fontId="208" fillId="0" borderId="108">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08">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05"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325"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6" fillId="147" borderId="0" applyNumberFormat="0">
      <alignment horizontal="left"/>
    </xf>
    <xf numFmtId="0" fontId="326" fillId="147" borderId="0" applyNumberFormat="0">
      <alignment horizontal="left"/>
    </xf>
    <xf numFmtId="0" fontId="326" fillId="147"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7"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351" fontId="327" fillId="0" borderId="0">
      <protection locked="0"/>
    </xf>
    <xf numFmtId="351" fontId="327" fillId="0" borderId="0">
      <protection locked="0"/>
    </xf>
    <xf numFmtId="0" fontId="10" fillId="0" borderId="0"/>
    <xf numFmtId="0" fontId="76" fillId="0" borderId="0" applyNumberFormat="0" applyFill="0" applyBorder="0" applyAlignment="0" applyProtection="0"/>
    <xf numFmtId="0" fontId="10" fillId="0" borderId="0"/>
    <xf numFmtId="3" fontId="208" fillId="0" borderId="108">
      <alignment vertical="center"/>
    </xf>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38" fillId="0" borderId="36" applyNumberFormat="0" applyFill="0" applyAlignment="0" applyProtection="0"/>
    <xf numFmtId="0" fontId="10" fillId="0" borderId="0"/>
    <xf numFmtId="0" fontId="10" fillId="0" borderId="0"/>
    <xf numFmtId="0" fontId="10" fillId="0" borderId="0"/>
    <xf numFmtId="0" fontId="39" fillId="0" borderId="37" applyNumberFormat="0" applyFill="0" applyAlignment="0" applyProtection="0"/>
    <xf numFmtId="0" fontId="10" fillId="0" borderId="0"/>
    <xf numFmtId="0" fontId="10" fillId="0" borderId="0"/>
    <xf numFmtId="0" fontId="10" fillId="0" borderId="0"/>
    <xf numFmtId="0" fontId="40" fillId="0" borderId="38"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8" fillId="148" borderId="0">
      <alignment horizontal="centerContinuous"/>
    </xf>
    <xf numFmtId="0" fontId="329" fillId="63" borderId="0" applyNumberFormat="0" applyBorder="0" applyAlignment="0">
      <alignment horizontal="center"/>
    </xf>
    <xf numFmtId="0" fontId="330" fillId="0" borderId="90"/>
    <xf numFmtId="0" fontId="10" fillId="0" borderId="0"/>
    <xf numFmtId="0" fontId="330" fillId="0" borderId="90"/>
    <xf numFmtId="0" fontId="10" fillId="0" borderId="0"/>
    <xf numFmtId="0" fontId="330" fillId="0" borderId="90"/>
    <xf numFmtId="0" fontId="10" fillId="0" borderId="0"/>
    <xf numFmtId="0" fontId="330" fillId="0" borderId="90"/>
    <xf numFmtId="0" fontId="330" fillId="0" borderId="90"/>
    <xf numFmtId="246" fontId="252" fillId="0" borderId="0"/>
    <xf numFmtId="253" fontId="2" fillId="0" borderId="9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0">
      <alignment horizontal="left"/>
    </xf>
    <xf numFmtId="253" fontId="2" fillId="0" borderId="90">
      <alignment horizontal="left"/>
    </xf>
    <xf numFmtId="253" fontId="2" fillId="0" borderId="9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0">
      <alignment horizontal="left"/>
    </xf>
    <xf numFmtId="253" fontId="2" fillId="0" borderId="90">
      <alignment horizontal="left"/>
    </xf>
    <xf numFmtId="253" fontId="2" fillId="0" borderId="9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0">
      <alignment horizontal="left"/>
    </xf>
    <xf numFmtId="253" fontId="2" fillId="0" borderId="90">
      <alignment horizontal="left"/>
    </xf>
    <xf numFmtId="253" fontId="2" fillId="0" borderId="9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0">
      <alignment horizontal="left"/>
    </xf>
    <xf numFmtId="253" fontId="2" fillId="0" borderId="90">
      <alignment horizontal="left"/>
    </xf>
    <xf numFmtId="253" fontId="2" fillId="0" borderId="9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4" applyNumberFormat="0" applyFill="0" applyAlignment="0" applyProtection="0"/>
    <xf numFmtId="0" fontId="77" fillId="0" borderId="154" applyNumberFormat="0" applyFill="0" applyAlignment="0" applyProtection="0"/>
    <xf numFmtId="0" fontId="77" fillId="0" borderId="154" applyNumberFormat="0" applyFill="0" applyAlignment="0" applyProtection="0"/>
    <xf numFmtId="0" fontId="77" fillId="0" borderId="154" applyNumberFormat="0" applyFill="0" applyAlignment="0" applyProtection="0"/>
    <xf numFmtId="0" fontId="30" fillId="0" borderId="154" applyNumberFormat="0" applyFill="0" applyAlignment="0" applyProtection="0"/>
    <xf numFmtId="0" fontId="30" fillId="0" borderId="15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4" applyNumberFormat="0" applyFill="0" applyAlignment="0" applyProtection="0"/>
    <xf numFmtId="0" fontId="30" fillId="0" borderId="154" applyNumberFormat="0" applyFill="0" applyAlignment="0" applyProtection="0"/>
    <xf numFmtId="3" fontId="208" fillId="0" borderId="108">
      <alignment vertical="center"/>
    </xf>
    <xf numFmtId="0" fontId="30" fillId="0" borderId="15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4" applyNumberFormat="0" applyFill="0" applyAlignment="0" applyProtection="0"/>
    <xf numFmtId="0" fontId="30" fillId="0" borderId="154" applyNumberFormat="0" applyFill="0" applyAlignment="0" applyProtection="0"/>
    <xf numFmtId="0" fontId="2" fillId="0" borderId="0" applyNumberFormat="0" applyFont="0" applyFill="0" applyBorder="0" applyAlignment="0" applyProtection="0"/>
    <xf numFmtId="0" fontId="30" fillId="0" borderId="15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4" applyNumberFormat="0" applyFill="0" applyAlignment="0" applyProtection="0"/>
    <xf numFmtId="0" fontId="30" fillId="0" borderId="154" applyNumberFormat="0" applyFill="0" applyAlignment="0" applyProtection="0"/>
    <xf numFmtId="0" fontId="2" fillId="0" borderId="0" applyNumberFormat="0" applyFont="0" applyFill="0" applyBorder="0" applyAlignment="0" applyProtection="0"/>
    <xf numFmtId="0" fontId="77" fillId="0" borderId="15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4" applyNumberFormat="0" applyFill="0" applyAlignment="0" applyProtection="0"/>
    <xf numFmtId="0" fontId="77" fillId="0" borderId="154" applyNumberFormat="0" applyFill="0" applyAlignment="0" applyProtection="0"/>
    <xf numFmtId="0" fontId="77" fillId="0" borderId="154" applyNumberFormat="0" applyFill="0" applyAlignment="0" applyProtection="0"/>
    <xf numFmtId="0" fontId="2" fillId="0" borderId="0" applyNumberFormat="0" applyFont="0" applyFill="0" applyBorder="0" applyAlignment="0" applyProtection="0"/>
    <xf numFmtId="0" fontId="30" fillId="0" borderId="154" applyNumberFormat="0" applyFill="0" applyAlignment="0" applyProtection="0"/>
    <xf numFmtId="0" fontId="30" fillId="0" borderId="154" applyNumberFormat="0" applyFill="0" applyAlignment="0" applyProtection="0"/>
    <xf numFmtId="0" fontId="30" fillId="0" borderId="154" applyNumberFormat="0" applyFill="0" applyAlignment="0" applyProtection="0"/>
    <xf numFmtId="0" fontId="30" fillId="0" borderId="154" applyNumberFormat="0" applyFill="0" applyAlignment="0" applyProtection="0"/>
    <xf numFmtId="38" fontId="200" fillId="0" borderId="155">
      <alignment horizontal="right"/>
    </xf>
    <xf numFmtId="0" fontId="271" fillId="0" borderId="15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1" fillId="0" borderId="156" applyProtection="0">
      <alignment horizontal="center"/>
    </xf>
    <xf numFmtId="0" fontId="271" fillId="0" borderId="156" applyProtection="0">
      <alignment horizontal="center"/>
    </xf>
    <xf numFmtId="0" fontId="271" fillId="0" borderId="156" applyProtection="0">
      <alignment horizontal="center"/>
    </xf>
    <xf numFmtId="0" fontId="271" fillId="0" borderId="156" applyProtection="0">
      <alignment horizontal="center"/>
    </xf>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04" fillId="69" borderId="0">
      <alignment horizontal="center"/>
    </xf>
    <xf numFmtId="0" fontId="104" fillId="69" borderId="0">
      <alignment horizontal="center"/>
    </xf>
    <xf numFmtId="3" fontId="208" fillId="0" borderId="108">
      <alignment vertical="center"/>
    </xf>
    <xf numFmtId="0" fontId="331" fillId="103" borderId="0" applyNumberFormat="0" applyBorder="0"/>
    <xf numFmtId="0" fontId="184" fillId="0" borderId="157" applyNumberFormat="0" applyFont="0" applyFill="0" applyAlignment="0"/>
    <xf numFmtId="0" fontId="332" fillId="0" borderId="10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178" fillId="0" borderId="52" applyNumberFormat="0" applyBorder="0">
      <protection locked="0"/>
    </xf>
    <xf numFmtId="37" fontId="333" fillId="110" borderId="0"/>
    <xf numFmtId="37" fontId="159" fillId="149" borderId="101" applyNumberFormat="0" applyAlignment="0" applyProtection="0"/>
    <xf numFmtId="0" fontId="2" fillId="0" borderId="0" applyNumberFormat="0" applyFont="0" applyFill="0" applyBorder="0" applyAlignment="0" applyProtection="0"/>
    <xf numFmtId="37" fontId="159" fillId="149" borderId="101" applyNumberFormat="0" applyAlignment="0" applyProtection="0"/>
    <xf numFmtId="37" fontId="159" fillId="149" borderId="101" applyNumberFormat="0" applyAlignment="0" applyProtection="0"/>
    <xf numFmtId="37" fontId="159" fillId="149" borderId="101" applyNumberFormat="0" applyAlignment="0" applyProtection="0"/>
    <xf numFmtId="37" fontId="159" fillId="149" borderId="101" applyNumberFormat="0" applyAlignment="0" applyProtection="0"/>
    <xf numFmtId="3" fontId="208" fillId="0" borderId="108">
      <alignment vertical="center"/>
    </xf>
    <xf numFmtId="0" fontId="2" fillId="0" borderId="0" applyNumberFormat="0" applyFont="0" applyFill="0" applyBorder="0" applyAlignment="0" applyProtection="0"/>
    <xf numFmtId="0" fontId="147" fillId="0" borderId="0" applyNumberFormat="0" applyFill="0" applyBorder="0" applyAlignment="0" applyProtection="0"/>
    <xf numFmtId="0" fontId="10" fillId="0" borderId="0"/>
    <xf numFmtId="0" fontId="10" fillId="0" borderId="0"/>
    <xf numFmtId="221" fontId="3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5" fillId="0" borderId="94">
      <alignment horizontal="center"/>
    </xf>
    <xf numFmtId="43" fontId="2" fillId="0" borderId="0" applyNumberFormat="0" applyFont="0" applyBorder="0" applyAlignment="0">
      <protection locked="0"/>
    </xf>
    <xf numFmtId="2" fontId="333" fillId="110" borderId="0" applyNumberFormat="0" applyFill="0" applyBorder="0" applyAlignment="0" applyProtection="0"/>
    <xf numFmtId="352" fontId="336" fillId="110" borderId="0" applyNumberFormat="0" applyFill="0" applyBorder="0" applyAlignment="0" applyProtection="0"/>
    <xf numFmtId="37" fontId="337" fillId="109" borderId="0" applyNumberFormat="0" applyFill="0" applyBorder="0" applyAlignment="0"/>
    <xf numFmtId="0" fontId="149" fillId="110" borderId="0" applyNumberFormat="0" applyBorder="0" applyAlignment="0"/>
    <xf numFmtId="0" fontId="2" fillId="0" borderId="9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1"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1" applyNumberFormat="0" applyFont="0" applyFill="0" applyAlignment="0" applyProtection="0"/>
    <xf numFmtId="0" fontId="2" fillId="0" borderId="91" applyNumberFormat="0" applyFont="0" applyFill="0" applyAlignment="0" applyProtection="0"/>
    <xf numFmtId="0" fontId="2" fillId="0" borderId="91" applyNumberFormat="0" applyFont="0" applyFill="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338" fontId="2" fillId="0" borderId="0"/>
    <xf numFmtId="2" fontId="232" fillId="69" borderId="101"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0" fontId="10" fillId="0" borderId="0"/>
    <xf numFmtId="3" fontId="208" fillId="0" borderId="108">
      <alignment vertical="center"/>
    </xf>
    <xf numFmtId="0" fontId="10" fillId="0" borderId="0"/>
    <xf numFmtId="165" fontId="338" fillId="69" borderId="5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8" fillId="0" borderId="108">
      <alignment vertical="center"/>
    </xf>
    <xf numFmtId="354" fontId="2" fillId="0" borderId="0" applyFont="0" applyFill="0" applyBorder="0" applyAlignment="0" applyProtection="0"/>
    <xf numFmtId="355" fontId="253" fillId="0" borderId="0">
      <protection locked="0"/>
    </xf>
    <xf numFmtId="0" fontId="10" fillId="0" borderId="0"/>
    <xf numFmtId="0" fontId="10" fillId="0" borderId="0"/>
    <xf numFmtId="0" fontId="10" fillId="0" borderId="0"/>
    <xf numFmtId="0" fontId="24" fillId="64" borderId="34" applyNumberFormat="0" applyAlignment="0" applyProtection="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0" fontId="10" fillId="0" borderId="0"/>
    <xf numFmtId="3" fontId="208" fillId="0" borderId="10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9" fillId="108"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5" borderId="0">
      <alignment horizontal="right"/>
    </xf>
    <xf numFmtId="0" fontId="340" fillId="74" borderId="9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5" fillId="0" borderId="0">
      <alignment horizontal="center"/>
    </xf>
    <xf numFmtId="0" fontId="10" fillId="0" borderId="0"/>
    <xf numFmtId="3" fontId="208" fillId="0" borderId="108">
      <alignment vertical="center"/>
    </xf>
    <xf numFmtId="0" fontId="308" fillId="0" borderId="0" applyProtection="0">
      <alignment horizontal="center"/>
    </xf>
    <xf numFmtId="0" fontId="10" fillId="0" borderId="0"/>
    <xf numFmtId="3" fontId="208" fillId="0" borderId="108">
      <alignment vertical="center"/>
    </xf>
    <xf numFmtId="0" fontId="2" fillId="0" borderId="0" applyNumberFormat="0" applyFont="0" applyFill="0" applyBorder="0" applyAlignment="0" applyProtection="0"/>
    <xf numFmtId="0" fontId="341" fillId="0" borderId="0" applyProtection="0">
      <alignment horizontal="center"/>
    </xf>
    <xf numFmtId="0" fontId="10" fillId="0" borderId="0"/>
    <xf numFmtId="3" fontId="208" fillId="0" borderId="108">
      <alignment vertical="center"/>
    </xf>
    <xf numFmtId="0" fontId="45" fillId="0" borderId="0" applyNumberFormat="0" applyFill="0" applyBorder="0" applyProtection="0">
      <alignment horizontal="left"/>
    </xf>
    <xf numFmtId="331" fontId="159" fillId="0" borderId="0" applyNumberFormat="0" applyFont="0" applyFill="0" applyBorder="0" applyProtection="0">
      <alignment vertical="top" wrapText="1"/>
    </xf>
    <xf numFmtId="0" fontId="205" fillId="0" borderId="0" applyNumberFormat="0" applyFill="0" applyBorder="0" applyProtection="0">
      <alignment horizontal="right"/>
    </xf>
    <xf numFmtId="0" fontId="178" fillId="0" borderId="0" applyNumberFormat="0" applyFill="0" applyBorder="0" applyProtection="0">
      <alignment horizontal="center"/>
    </xf>
    <xf numFmtId="15" fontId="178"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10" fillId="0" borderId="0"/>
    <xf numFmtId="3" fontId="208" fillId="0" borderId="108">
      <alignment vertical="center"/>
    </xf>
    <xf numFmtId="0" fontId="45" fillId="0" borderId="158" applyNumberFormat="0"/>
    <xf numFmtId="14" fontId="159" fillId="0" borderId="0" applyFont="0" applyFill="0" applyBorder="0" applyProtection="0"/>
    <xf numFmtId="16" fontId="159" fillId="0" borderId="0" applyFont="0" applyFill="0" applyBorder="0" applyProtection="0"/>
    <xf numFmtId="3" fontId="208" fillId="0" borderId="108">
      <alignment vertical="center"/>
    </xf>
    <xf numFmtId="358" fontId="342" fillId="0" borderId="9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08">
      <alignment vertical="center"/>
    </xf>
    <xf numFmtId="0" fontId="2" fillId="0" borderId="0" applyNumberFormat="0" applyFont="0" applyFill="0" applyBorder="0" applyAlignment="0" applyProtection="0"/>
    <xf numFmtId="0" fontId="10" fillId="0" borderId="0"/>
    <xf numFmtId="3" fontId="208" fillId="0" borderId="108">
      <alignment vertical="center"/>
    </xf>
    <xf numFmtId="0" fontId="2" fillId="0" borderId="0" applyNumberFormat="0" applyFont="0" applyFill="0" applyBorder="0" applyAlignment="0" applyProtection="0"/>
    <xf numFmtId="0" fontId="10" fillId="0" borderId="0"/>
    <xf numFmtId="3" fontId="208" fillId="0" borderId="108">
      <alignment vertical="center"/>
    </xf>
    <xf numFmtId="0" fontId="10" fillId="0" borderId="0"/>
    <xf numFmtId="0" fontId="10" fillId="0" borderId="0"/>
    <xf numFmtId="0" fontId="10" fillId="0" borderId="0"/>
    <xf numFmtId="0" fontId="10" fillId="0" borderId="0"/>
    <xf numFmtId="3" fontId="208" fillId="0" borderId="108">
      <alignment vertical="center"/>
    </xf>
    <xf numFmtId="0" fontId="217"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3" fillId="0" borderId="0" applyNumberFormat="0" applyFont="0" applyBorder="0" applyAlignment="0"/>
    <xf numFmtId="0" fontId="344" fillId="0" borderId="0"/>
    <xf numFmtId="0" fontId="6" fillId="0" borderId="0" applyNumberFormat="0" applyFill="0" applyBorder="0" applyAlignment="0" applyProtection="0">
      <alignment vertical="top"/>
      <protection locked="0"/>
    </xf>
    <xf numFmtId="208" fontId="344" fillId="0" borderId="0" applyFont="0" applyFill="0" applyBorder="0" applyAlignment="0" applyProtection="0"/>
    <xf numFmtId="209" fontId="344" fillId="0" borderId="0" applyFont="0" applyFill="0" applyBorder="0" applyAlignment="0" applyProtection="0"/>
    <xf numFmtId="207" fontId="344" fillId="0" borderId="0" applyFont="0" applyFill="0" applyBorder="0" applyAlignment="0" applyProtection="0"/>
    <xf numFmtId="210" fontId="34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5" fillId="0" borderId="0" applyNumberFormat="0" applyFill="0" applyBorder="0" applyAlignment="0" applyProtection="0"/>
    <xf numFmtId="3" fontId="2" fillId="74" borderId="165" applyFont="0">
      <alignment horizontal="right" vertical="center"/>
      <protection locked="0"/>
    </xf>
    <xf numFmtId="0" fontId="45" fillId="69" borderId="161" applyFont="0" applyBorder="0">
      <alignment horizontal="center" wrapText="1"/>
    </xf>
    <xf numFmtId="0" fontId="146" fillId="69" borderId="164" applyNumberFormat="0" applyFill="0" applyBorder="0" applyAlignment="0" applyProtection="0">
      <alignment horizontal="left"/>
    </xf>
    <xf numFmtId="0" fontId="1" fillId="0" borderId="0"/>
    <xf numFmtId="0" fontId="173" fillId="0" borderId="169"/>
    <xf numFmtId="244" fontId="175" fillId="0" borderId="170"/>
    <xf numFmtId="0" fontId="19" fillId="0" borderId="162" applyFont="0" applyFill="0" applyBorder="0" applyAlignment="0"/>
    <xf numFmtId="0" fontId="19" fillId="0" borderId="162" applyFont="0" applyFill="0" applyBorder="0" applyAlignment="0"/>
    <xf numFmtId="0" fontId="19" fillId="0" borderId="162" applyFont="0" applyFill="0" applyBorder="0" applyAlignment="0"/>
    <xf numFmtId="0" fontId="19" fillId="0" borderId="162" applyFont="0" applyFill="0" applyBorder="0" applyAlignment="0"/>
    <xf numFmtId="0" fontId="19" fillId="0" borderId="162" applyFont="0" applyFill="0" applyBorder="0" applyAlignment="0"/>
    <xf numFmtId="0" fontId="19" fillId="0" borderId="162" applyFont="0" applyFill="0" applyBorder="0" applyAlignment="0"/>
    <xf numFmtId="0" fontId="19" fillId="0" borderId="162" applyFont="0" applyFill="0" applyBorder="0" applyAlignment="0"/>
    <xf numFmtId="0" fontId="19" fillId="0" borderId="162" applyFont="0" applyFill="0" applyBorder="0" applyAlignment="0"/>
    <xf numFmtId="0" fontId="19" fillId="0" borderId="162" applyFont="0" applyFill="0" applyBorder="0" applyAlignment="0"/>
    <xf numFmtId="0" fontId="19" fillId="0" borderId="162" applyFont="0" applyFill="0" applyBorder="0" applyAlignment="0"/>
    <xf numFmtId="0" fontId="19" fillId="0" borderId="162" applyFont="0" applyFill="0" applyBorder="0" applyAlignment="0"/>
    <xf numFmtId="0" fontId="19" fillId="0" borderId="162" applyFont="0" applyFill="0" applyBorder="0" applyAlignment="0"/>
    <xf numFmtId="0" fontId="19" fillId="0" borderId="162" applyFont="0" applyFill="0" applyBorder="0" applyAlignment="0"/>
    <xf numFmtId="0" fontId="19" fillId="0" borderId="162" applyFont="0" applyFill="0" applyBorder="0" applyAlignment="0"/>
    <xf numFmtId="3" fontId="180" fillId="87" borderId="165" applyNumberFormat="0" applyFont="0" applyAlignment="0"/>
    <xf numFmtId="3" fontId="180" fillId="87" borderId="165" applyNumberFormat="0" applyFont="0" applyAlignment="0"/>
    <xf numFmtId="3" fontId="180" fillId="87" borderId="165" applyNumberFormat="0" applyFont="0" applyAlignment="0"/>
    <xf numFmtId="3" fontId="180" fillId="87" borderId="165" applyNumberFormat="0" applyFont="0" applyAlignment="0"/>
    <xf numFmtId="3" fontId="180" fillId="87" borderId="165" applyNumberFormat="0" applyFont="0" applyAlignment="0"/>
    <xf numFmtId="247"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247" fontId="178" fillId="106" borderId="165" applyNumberFormat="0" applyFill="0" applyBorder="0" applyAlignment="0" applyProtection="0"/>
    <xf numFmtId="0"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0"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247" fontId="178" fillId="106" borderId="165" applyNumberFormat="0" applyFill="0" applyBorder="0" applyAlignment="0" applyProtection="0"/>
    <xf numFmtId="0" fontId="178" fillId="106" borderId="165" applyNumberFormat="0" applyFill="0" applyBorder="0" applyAlignment="0" applyProtection="0"/>
    <xf numFmtId="0" fontId="182" fillId="107" borderId="171" applyNumberFormat="0" applyAlignment="0" applyProtection="0"/>
    <xf numFmtId="0" fontId="182" fillId="107" borderId="171" applyNumberFormat="0" applyAlignment="0" applyProtection="0"/>
    <xf numFmtId="252" fontId="104" fillId="0" borderId="171" applyNumberFormat="0" applyFont="0" applyFill="0" applyAlignment="0">
      <alignment vertical="center"/>
    </xf>
    <xf numFmtId="0" fontId="104" fillId="0" borderId="171" applyNumberFormat="0" applyFont="0" applyFill="0"/>
    <xf numFmtId="0" fontId="104" fillId="0" borderId="171" applyNumberFormat="0" applyFont="0" applyFill="0"/>
    <xf numFmtId="0" fontId="104" fillId="0" borderId="171" applyNumberFormat="0" applyFont="0" applyFill="0"/>
    <xf numFmtId="0" fontId="104" fillId="0" borderId="171" applyNumberFormat="0" applyFont="0" applyFill="0"/>
    <xf numFmtId="0" fontId="104" fillId="0" borderId="171" applyNumberFormat="0" applyFont="0" applyFill="0"/>
    <xf numFmtId="0" fontId="104" fillId="0" borderId="171" applyNumberFormat="0" applyFont="0" applyFill="0"/>
    <xf numFmtId="0" fontId="104" fillId="0" borderId="171" applyNumberFormat="0" applyFont="0" applyFill="0"/>
    <xf numFmtId="0" fontId="104" fillId="0" borderId="171" applyNumberFormat="0" applyFont="0" applyFill="0"/>
    <xf numFmtId="252" fontId="104" fillId="0" borderId="171" applyNumberFormat="0" applyFont="0" applyFill="0" applyAlignment="0">
      <alignment vertical="center"/>
    </xf>
    <xf numFmtId="0" fontId="104" fillId="0" borderId="171" applyNumberFormat="0" applyFont="0" applyFill="0"/>
    <xf numFmtId="252" fontId="104" fillId="0" borderId="171" applyNumberFormat="0" applyFont="0" applyFill="0" applyAlignment="0">
      <alignment vertical="center"/>
    </xf>
    <xf numFmtId="0" fontId="104" fillId="0" borderId="171" applyNumberFormat="0" applyFont="0" applyFill="0"/>
    <xf numFmtId="0" fontId="104" fillId="0" borderId="171" applyNumberFormat="0" applyFont="0" applyFill="0"/>
    <xf numFmtId="0" fontId="104" fillId="0" borderId="171" applyNumberFormat="0" applyFont="0" applyFill="0"/>
    <xf numFmtId="0" fontId="104" fillId="0" borderId="171" applyNumberFormat="0" applyFont="0" applyFill="0"/>
    <xf numFmtId="0" fontId="104" fillId="0" borderId="171" applyNumberFormat="0" applyFont="0" applyFill="0"/>
    <xf numFmtId="0" fontId="104" fillId="0" borderId="171" applyNumberFormat="0" applyFont="0" applyFill="0"/>
    <xf numFmtId="0" fontId="200" fillId="0" borderId="160" applyNumberFormat="0" applyFont="0" applyFill="0" applyAlignment="0" applyProtection="0"/>
    <xf numFmtId="0" fontId="148" fillId="0" borderId="164" applyNumberFormat="0" applyFont="0" applyFill="0" applyAlignment="0" applyProtection="0"/>
    <xf numFmtId="0" fontId="148" fillId="0" borderId="164" applyNumberFormat="0" applyFont="0" applyFill="0" applyAlignment="0" applyProtection="0"/>
    <xf numFmtId="0" fontId="148" fillId="0" borderId="164" applyNumberFormat="0" applyFont="0" applyFill="0" applyAlignment="0" applyProtection="0"/>
    <xf numFmtId="0" fontId="148" fillId="0" borderId="169" applyNumberFormat="0" applyFont="0" applyFill="0" applyAlignment="0" applyProtection="0"/>
    <xf numFmtId="0" fontId="148" fillId="0" borderId="169" applyNumberFormat="0" applyFont="0" applyFill="0" applyAlignment="0" applyProtection="0"/>
    <xf numFmtId="0" fontId="148" fillId="0" borderId="163" applyNumberFormat="0" applyFont="0" applyFill="0" applyAlignment="0" applyProtection="0"/>
    <xf numFmtId="0" fontId="148" fillId="0" borderId="163" applyNumberFormat="0" applyFont="0" applyFill="0" applyAlignment="0" applyProtection="0"/>
    <xf numFmtId="0" fontId="148" fillId="0" borderId="163" applyNumberFormat="0" applyFont="0" applyFill="0" applyAlignment="0" applyProtection="0"/>
    <xf numFmtId="0" fontId="148" fillId="0" borderId="163" applyNumberFormat="0" applyFont="0" applyFill="0" applyAlignment="0" applyProtection="0"/>
    <xf numFmtId="0" fontId="148" fillId="0" borderId="163" applyNumberFormat="0" applyFont="0" applyFill="0" applyAlignment="0" applyProtection="0"/>
    <xf numFmtId="0" fontId="148" fillId="0" borderId="163" applyNumberFormat="0" applyFont="0" applyFill="0" applyAlignment="0" applyProtection="0"/>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3" fontId="45" fillId="41" borderId="164">
      <protection hidden="1"/>
    </xf>
    <xf numFmtId="0" fontId="203" fillId="0" borderId="164" applyBorder="0"/>
    <xf numFmtId="3" fontId="205" fillId="69" borderId="165" applyFont="0" applyFill="0" applyProtection="0">
      <alignment horizontal="right"/>
    </xf>
    <xf numFmtId="3" fontId="205" fillId="69" borderId="165" applyFont="0" applyFill="0" applyProtection="0">
      <alignment horizontal="right"/>
    </xf>
    <xf numFmtId="3" fontId="205" fillId="69" borderId="165" applyFont="0" applyFill="0" applyProtection="0">
      <alignment horizontal="right"/>
    </xf>
    <xf numFmtId="3" fontId="205" fillId="69" borderId="165" applyFont="0" applyFill="0" applyProtection="0">
      <alignment horizontal="right"/>
    </xf>
    <xf numFmtId="3" fontId="205" fillId="69" borderId="165" applyFont="0" applyFill="0" applyProtection="0">
      <alignment horizontal="right"/>
    </xf>
    <xf numFmtId="3" fontId="205" fillId="69" borderId="165" applyFont="0" applyFill="0" applyProtection="0">
      <alignment horizontal="right"/>
    </xf>
    <xf numFmtId="3" fontId="205" fillId="69" borderId="165" applyFont="0" applyFill="0" applyProtection="0">
      <alignment horizontal="right"/>
    </xf>
    <xf numFmtId="3" fontId="205" fillId="69" borderId="165" applyFont="0" applyFill="0" applyProtection="0">
      <alignment horizontal="right"/>
    </xf>
    <xf numFmtId="3" fontId="205" fillId="69" borderId="165" applyFont="0" applyFill="0" applyProtection="0">
      <alignment horizontal="right" vertical="center"/>
    </xf>
    <xf numFmtId="3" fontId="205" fillId="69" borderId="165" applyFont="0" applyFill="0" applyProtection="0">
      <alignment horizontal="right"/>
    </xf>
    <xf numFmtId="3" fontId="205" fillId="69" borderId="165" applyFont="0" applyFill="0" applyProtection="0">
      <alignment horizontal="right"/>
    </xf>
    <xf numFmtId="3" fontId="205" fillId="69" borderId="165" applyFont="0" applyFill="0" applyProtection="0">
      <alignment horizontal="right"/>
    </xf>
    <xf numFmtId="3" fontId="205" fillId="69" borderId="165" applyFont="0" applyFill="0" applyProtection="0">
      <alignment horizontal="right"/>
    </xf>
    <xf numFmtId="3" fontId="205" fillId="69" borderId="165" applyFont="0" applyFill="0" applyProtection="0">
      <alignment horizontal="right"/>
    </xf>
    <xf numFmtId="3" fontId="205" fillId="69" borderId="165" applyFont="0" applyFill="0" applyProtection="0">
      <alignment horizontal="right"/>
    </xf>
    <xf numFmtId="3" fontId="205" fillId="69" borderId="165" applyFont="0" applyFill="0" applyProtection="0">
      <alignment horizontal="right"/>
    </xf>
    <xf numFmtId="201" fontId="208"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19" fillId="0" borderId="172" applyNumberFormat="0" applyFill="0" applyBorder="0" applyAlignment="0" applyProtection="0">
      <alignment horizontal="center"/>
      <protection locked="0"/>
    </xf>
    <xf numFmtId="0" fontId="220" fillId="0" borderId="172" applyNumberFormat="0" applyFill="0" applyBorder="0">
      <protection locked="0"/>
    </xf>
    <xf numFmtId="0" fontId="220" fillId="0" borderId="172" applyNumberFormat="0" applyFill="0" applyBorder="0">
      <protection locked="0"/>
    </xf>
    <xf numFmtId="0" fontId="220" fillId="0" borderId="172" applyNumberFormat="0" applyFill="0" applyBorder="0">
      <protection locked="0"/>
    </xf>
    <xf numFmtId="0" fontId="220" fillId="0" borderId="172" applyNumberFormat="0" applyFill="0" applyBorder="0">
      <protection locked="0"/>
    </xf>
    <xf numFmtId="0" fontId="220" fillId="0" borderId="172" applyNumberFormat="0" applyFill="0" applyBorder="0">
      <protection locked="0"/>
    </xf>
    <xf numFmtId="0" fontId="220" fillId="0" borderId="172" applyNumberFormat="0" applyFill="0" applyBorder="0">
      <protection locked="0"/>
    </xf>
    <xf numFmtId="0" fontId="220" fillId="0" borderId="172" applyNumberFormat="0" applyFill="0" applyBorder="0">
      <protection locked="0"/>
    </xf>
    <xf numFmtId="0" fontId="220" fillId="0" borderId="172" applyNumberFormat="0" applyFill="0" applyBorder="0">
      <protection locked="0"/>
    </xf>
    <xf numFmtId="0" fontId="219" fillId="0" borderId="172" applyNumberFormat="0" applyFill="0" applyBorder="0" applyAlignment="0" applyProtection="0">
      <alignment horizontal="center"/>
      <protection locked="0"/>
    </xf>
    <xf numFmtId="0" fontId="219" fillId="0" borderId="172" applyNumberFormat="0" applyFill="0" applyBorder="0" applyAlignment="0" applyProtection="0">
      <alignment horizontal="center"/>
      <protection locked="0"/>
    </xf>
    <xf numFmtId="0" fontId="219" fillId="0" borderId="172" applyNumberFormat="0" applyFill="0" applyBorder="0" applyAlignment="0" applyProtection="0">
      <alignment horizontal="center"/>
      <protection locked="0"/>
    </xf>
    <xf numFmtId="0" fontId="219" fillId="0" borderId="172" applyNumberFormat="0" applyFill="0" applyBorder="0" applyAlignment="0" applyProtection="0">
      <alignment horizontal="center"/>
      <protection locked="0"/>
    </xf>
    <xf numFmtId="0" fontId="220" fillId="0" borderId="172" applyNumberFormat="0" applyFill="0" applyBorder="0">
      <protection locked="0"/>
    </xf>
    <xf numFmtId="0" fontId="220" fillId="0" borderId="172" applyNumberFormat="0" applyFill="0" applyBorder="0">
      <protection locked="0"/>
    </xf>
    <xf numFmtId="0" fontId="220" fillId="0" borderId="172" applyNumberFormat="0" applyFill="0" applyBorder="0">
      <protection locked="0"/>
    </xf>
    <xf numFmtId="0" fontId="220" fillId="0" borderId="172" applyNumberFormat="0" applyFill="0" applyBorder="0">
      <protection locked="0"/>
    </xf>
    <xf numFmtId="0" fontId="220" fillId="0" borderId="172" applyNumberFormat="0" applyFill="0" applyBorder="0">
      <protection locked="0"/>
    </xf>
    <xf numFmtId="0" fontId="220" fillId="0" borderId="172" applyNumberFormat="0" applyFill="0" applyBorder="0">
      <protection locked="0"/>
    </xf>
    <xf numFmtId="0" fontId="220" fillId="0" borderId="172" applyNumberFormat="0" applyFill="0" applyBorder="0">
      <protection locked="0"/>
    </xf>
    <xf numFmtId="0" fontId="220" fillId="0" borderId="172"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1" fillId="0" borderId="0" applyFont="0" applyFill="0" applyBorder="0" applyAlignment="0" applyProtection="0">
      <alignment horizontal="right"/>
    </xf>
    <xf numFmtId="0" fontId="226" fillId="118" borderId="162" applyNumberFormat="0" applyBorder="0">
      <alignment horizontal="left"/>
    </xf>
    <xf numFmtId="0" fontId="226" fillId="118" borderId="162" applyNumberFormat="0" applyBorder="0">
      <alignment horizontal="left"/>
    </xf>
    <xf numFmtId="0" fontId="226" fillId="118" borderId="162" applyNumberFormat="0" applyBorder="0">
      <alignment horizontal="left"/>
    </xf>
    <xf numFmtId="0" fontId="226" fillId="118" borderId="162" applyNumberFormat="0" applyBorder="0">
      <alignment horizontal="left"/>
    </xf>
    <xf numFmtId="0" fontId="226" fillId="118" borderId="162" applyNumberFormat="0" applyBorder="0">
      <alignment horizontal="left"/>
    </xf>
    <xf numFmtId="0" fontId="226" fillId="118" borderId="162" applyNumberFormat="0" applyBorder="0">
      <alignment horizontal="left"/>
    </xf>
    <xf numFmtId="0" fontId="226" fillId="118" borderId="162" applyNumberFormat="0" applyBorder="0">
      <alignment horizontal="left"/>
    </xf>
    <xf numFmtId="0" fontId="226" fillId="118" borderId="162" applyNumberFormat="0" applyBorder="0">
      <alignment horizontal="left"/>
    </xf>
    <xf numFmtId="0" fontId="226" fillId="118" borderId="162" applyNumberFormat="0" applyBorder="0">
      <alignment horizontal="left"/>
    </xf>
    <xf numFmtId="0" fontId="226" fillId="118" borderId="162" applyNumberFormat="0" applyBorder="0">
      <alignment horizontal="left"/>
    </xf>
    <xf numFmtId="0" fontId="226" fillId="118" borderId="162" applyNumberFormat="0" applyBorder="0">
      <alignment horizontal="left"/>
    </xf>
    <xf numFmtId="0" fontId="226" fillId="118" borderId="162" applyNumberFormat="0" applyBorder="0">
      <alignment horizontal="left"/>
    </xf>
    <xf numFmtId="0" fontId="226" fillId="118" borderId="162" applyNumberFormat="0" applyBorder="0">
      <alignment horizontal="left"/>
    </xf>
    <xf numFmtId="0" fontId="226" fillId="118" borderId="162" applyNumberFormat="0" applyBorder="0">
      <alignment horizontal="left"/>
    </xf>
    <xf numFmtId="0" fontId="226" fillId="118" borderId="162" applyNumberFormat="0" applyBorder="0">
      <alignment horizontal="left"/>
    </xf>
    <xf numFmtId="0" fontId="226" fillId="118" borderId="162" applyNumberFormat="0" applyBorder="0">
      <alignment horizontal="left"/>
    </xf>
    <xf numFmtId="0" fontId="226" fillId="118" borderId="162" applyNumberFormat="0" applyBorder="0">
      <alignment horizontal="left"/>
    </xf>
    <xf numFmtId="0" fontId="226" fillId="118" borderId="162" applyNumberFormat="0" applyBorder="0">
      <alignment horizontal="left"/>
    </xf>
    <xf numFmtId="0" fontId="2" fillId="0" borderId="164" applyFill="0" applyProtection="0">
      <alignment horizontal="centerContinuous"/>
    </xf>
    <xf numFmtId="0" fontId="2" fillId="0" borderId="164" applyFill="0" applyProtection="0">
      <alignment horizontal="centerContinuous"/>
    </xf>
    <xf numFmtId="0" fontId="2" fillId="0" borderId="164" applyFill="0" applyProtection="0">
      <alignment horizontal="centerContinuous"/>
    </xf>
    <xf numFmtId="0" fontId="2" fillId="0" borderId="164" applyFill="0" applyProtection="0">
      <alignment horizontal="centerContinuous"/>
    </xf>
    <xf numFmtId="0" fontId="2" fillId="0" borderId="164" applyFill="0" applyProtection="0">
      <alignment horizontal="centerContinuous"/>
    </xf>
    <xf numFmtId="0" fontId="2" fillId="0" borderId="164" applyFill="0" applyProtection="0">
      <alignment horizontal="centerContinuous"/>
    </xf>
    <xf numFmtId="0" fontId="2" fillId="0" borderId="164" applyFill="0" applyProtection="0">
      <alignment horizontal="centerContinuous"/>
    </xf>
    <xf numFmtId="0" fontId="2" fillId="0" borderId="164" applyFill="0" applyProtection="0">
      <alignment horizontal="centerContinuous"/>
    </xf>
    <xf numFmtId="0" fontId="2" fillId="0" borderId="164" applyFill="0" applyProtection="0">
      <alignment horizontal="centerContinuous"/>
    </xf>
    <xf numFmtId="0" fontId="2" fillId="0" borderId="164" applyFill="0" applyProtection="0">
      <alignment horizontal="centerContinuous"/>
    </xf>
    <xf numFmtId="0" fontId="2" fillId="0" borderId="164" applyFill="0" applyProtection="0">
      <alignment horizontal="centerContinuous"/>
    </xf>
    <xf numFmtId="0" fontId="2" fillId="0" borderId="164" applyFill="0" applyProtection="0">
      <alignment horizontal="centerContinuous"/>
    </xf>
    <xf numFmtId="0" fontId="2" fillId="0" borderId="164" applyFill="0" applyProtection="0">
      <alignment horizontal="centerContinuous"/>
    </xf>
    <xf numFmtId="0" fontId="2" fillId="0" borderId="164" applyFill="0" applyProtection="0">
      <alignment horizontal="centerContinuous"/>
    </xf>
    <xf numFmtId="0" fontId="2" fillId="0" borderId="164" applyFill="0" applyProtection="0">
      <alignment horizontal="centerContinuous"/>
    </xf>
    <xf numFmtId="0" fontId="2" fillId="0" borderId="164" applyFill="0" applyProtection="0">
      <alignment horizontal="centerContinuous"/>
    </xf>
    <xf numFmtId="0" fontId="2" fillId="0" borderId="164" applyFill="0" applyProtection="0">
      <alignment horizontal="centerContinuous"/>
    </xf>
    <xf numFmtId="0"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275" fontId="2" fillId="0" borderId="164" applyFill="0" applyProtection="0">
      <alignment horizontal="centerContinuous"/>
    </xf>
    <xf numFmtId="0" fontId="231" fillId="119" borderId="165" applyNumberFormat="0" applyBorder="0" applyAlignment="0">
      <alignment horizontal="center"/>
      <protection locked="0"/>
    </xf>
    <xf numFmtId="0" fontId="231" fillId="119" borderId="165" applyNumberFormat="0" applyBorder="0" applyAlignment="0">
      <alignment horizontal="center"/>
      <protection locked="0"/>
    </xf>
    <xf numFmtId="3" fontId="232" fillId="120" borderId="172" applyNumberFormat="0" applyBorder="0" applyAlignment="0" applyProtection="0">
      <protection hidden="1"/>
    </xf>
    <xf numFmtId="281" fontId="2" fillId="0" borderId="0" applyFont="0" applyFill="0" applyBorder="0" applyAlignment="0" applyProtection="0"/>
    <xf numFmtId="0" fontId="2" fillId="71" borderId="163" applyNumberFormat="0" applyFont="0" applyAlignment="0" applyProtection="0"/>
    <xf numFmtId="0" fontId="2" fillId="71" borderId="163" applyNumberFormat="0" applyFont="0" applyAlignment="0" applyProtection="0"/>
    <xf numFmtId="0" fontId="2" fillId="71" borderId="163" applyNumberFormat="0" applyFont="0" applyAlignment="0" applyProtection="0"/>
    <xf numFmtId="0" fontId="2" fillId="71" borderId="163" applyNumberFormat="0" applyFont="0" applyAlignment="0" applyProtection="0"/>
    <xf numFmtId="0" fontId="2" fillId="71" borderId="163" applyNumberFormat="0" applyFont="0" applyAlignment="0" applyProtection="0"/>
    <xf numFmtId="0" fontId="2" fillId="0" borderId="163" applyNumberFormat="0" applyFont="0" applyFill="0" applyAlignment="0" applyProtection="0"/>
    <xf numFmtId="0" fontId="2" fillId="0" borderId="163" applyNumberFormat="0" applyFont="0" applyFill="0" applyAlignment="0" applyProtection="0"/>
    <xf numFmtId="0" fontId="2" fillId="0" borderId="163" applyNumberFormat="0" applyFont="0" applyFill="0" applyAlignment="0" applyProtection="0"/>
    <xf numFmtId="0" fontId="2" fillId="0" borderId="163" applyNumberFormat="0" applyFont="0" applyFill="0" applyAlignment="0" applyProtection="0"/>
    <xf numFmtId="0" fontId="2" fillId="0" borderId="163" applyNumberFormat="0" applyFont="0" applyFill="0" applyAlignment="0" applyProtection="0"/>
    <xf numFmtId="0" fontId="45" fillId="112" borderId="167" applyAlignment="0" applyProtection="0"/>
    <xf numFmtId="0" fontId="45" fillId="112" borderId="167" applyAlignment="0" applyProtection="0"/>
    <xf numFmtId="0" fontId="45" fillId="112" borderId="167" applyAlignment="0" applyProtection="0"/>
    <xf numFmtId="0" fontId="2" fillId="68" borderId="165" applyNumberFormat="0" applyFont="0" applyBorder="0" applyAlignment="0" applyProtection="0">
      <alignment horizontal="center"/>
    </xf>
    <xf numFmtId="0" fontId="2" fillId="68" borderId="165" applyNumberFormat="0" applyFont="0" applyBorder="0" applyAlignment="0" applyProtection="0">
      <alignment horizontal="center"/>
    </xf>
    <xf numFmtId="0" fontId="2" fillId="68" borderId="165" applyNumberFormat="0" applyFont="0" applyBorder="0" applyProtection="0">
      <alignment horizontal="center" vertical="center"/>
    </xf>
    <xf numFmtId="0" fontId="2" fillId="68" borderId="165" applyNumberFormat="0" applyFont="0" applyBorder="0" applyProtection="0">
      <alignment horizontal="center" vertical="center"/>
    </xf>
    <xf numFmtId="0" fontId="2" fillId="68" borderId="165" applyNumberFormat="0" applyFont="0" applyBorder="0" applyProtection="0">
      <alignment horizontal="center" vertical="center"/>
    </xf>
    <xf numFmtId="0" fontId="2" fillId="68" borderId="165" applyNumberFormat="0" applyFont="0" applyBorder="0" applyProtection="0">
      <alignment horizontal="center" vertical="center"/>
    </xf>
    <xf numFmtId="0" fontId="2" fillId="68" borderId="165" applyNumberFormat="0" applyFont="0" applyBorder="0" applyAlignment="0" applyProtection="0">
      <alignment horizontal="center"/>
    </xf>
    <xf numFmtId="0" fontId="2" fillId="68" borderId="165" applyNumberFormat="0" applyFont="0" applyBorder="0" applyAlignment="0" applyProtection="0">
      <alignment horizontal="center"/>
    </xf>
    <xf numFmtId="0" fontId="2" fillId="68" borderId="165" applyNumberFormat="0" applyFont="0" applyBorder="0" applyAlignment="0" applyProtection="0">
      <alignment horizontal="center"/>
    </xf>
    <xf numFmtId="0" fontId="2" fillId="68" borderId="165" applyNumberFormat="0" applyFont="0" applyBorder="0" applyAlignment="0" applyProtection="0">
      <alignment horizontal="center"/>
    </xf>
    <xf numFmtId="0" fontId="2" fillId="68" borderId="165" applyNumberFormat="0" applyFont="0" applyBorder="0" applyAlignment="0" applyProtection="0">
      <alignment horizontal="center"/>
    </xf>
    <xf numFmtId="0" fontId="2" fillId="68" borderId="165" applyNumberFormat="0" applyFont="0" applyBorder="0" applyAlignment="0" applyProtection="0">
      <alignment horizontal="center"/>
    </xf>
    <xf numFmtId="0" fontId="2" fillId="68" borderId="165" applyNumberFormat="0" applyFont="0" applyBorder="0" applyAlignment="0" applyProtection="0">
      <alignment horizontal="center"/>
    </xf>
    <xf numFmtId="0" fontId="2" fillId="68" borderId="165" applyNumberFormat="0" applyFont="0" applyBorder="0" applyAlignment="0" applyProtection="0">
      <alignment horizontal="center"/>
    </xf>
    <xf numFmtId="0" fontId="2" fillId="68" borderId="165" applyNumberFormat="0" applyFont="0" applyBorder="0" applyAlignment="0" applyProtection="0">
      <alignment horizontal="center"/>
    </xf>
    <xf numFmtId="0" fontId="2" fillId="124" borderId="162" applyNumberFormat="0" applyFont="0" applyBorder="0" applyAlignment="0"/>
    <xf numFmtId="0" fontId="2" fillId="124" borderId="162" applyNumberFormat="0" applyFont="0" applyBorder="0" applyAlignment="0"/>
    <xf numFmtId="0" fontId="2" fillId="124" borderId="162" applyNumberFormat="0" applyFont="0" applyBorder="0" applyAlignment="0"/>
    <xf numFmtId="0" fontId="2" fillId="124" borderId="162" applyNumberFormat="0" applyFont="0" applyBorder="0" applyAlignment="0"/>
    <xf numFmtId="0" fontId="2" fillId="124" borderId="162" applyNumberFormat="0" applyFont="0" applyBorder="0" applyAlignment="0"/>
    <xf numFmtId="0" fontId="41" fillId="125" borderId="161" applyNumberFormat="0" applyFont="0" applyBorder="0" applyAlignment="0">
      <alignment horizontal="centerContinuous"/>
    </xf>
    <xf numFmtId="0" fontId="41" fillId="125" borderId="161" applyNumberFormat="0" applyFont="0" applyBorder="0" applyAlignment="0">
      <alignment horizontal="centerContinuous"/>
    </xf>
    <xf numFmtId="0" fontId="41" fillId="125" borderId="161" applyNumberFormat="0" applyFont="0" applyBorder="0" applyAlignment="0">
      <alignment horizontal="centerContinuous"/>
    </xf>
    <xf numFmtId="0" fontId="41" fillId="125" borderId="161" applyNumberFormat="0" applyFont="0" applyBorder="0" applyAlignment="0">
      <alignment horizontal="centerContinuous"/>
    </xf>
    <xf numFmtId="0" fontId="41" fillId="125" borderId="161" applyNumberFormat="0" applyFont="0" applyBorder="0" applyAlignment="0">
      <alignment horizontal="centerContinuous"/>
    </xf>
    <xf numFmtId="0" fontId="37" fillId="0" borderId="167">
      <alignment horizontal="left" vertical="center"/>
    </xf>
    <xf numFmtId="3" fontId="2" fillId="70" borderId="165" applyFont="0" applyProtection="0">
      <alignment horizontal="right"/>
    </xf>
    <xf numFmtId="3" fontId="2" fillId="70" borderId="165" applyFont="0" applyProtection="0">
      <alignment horizontal="right"/>
    </xf>
    <xf numFmtId="3" fontId="2" fillId="70" borderId="165" applyFont="0" applyProtection="0">
      <alignment horizontal="right"/>
    </xf>
    <xf numFmtId="3" fontId="2" fillId="70" borderId="165" applyFont="0" applyProtection="0">
      <alignment horizontal="right"/>
    </xf>
    <xf numFmtId="3" fontId="2" fillId="70" borderId="165" applyFont="0" applyProtection="0">
      <alignment horizontal="right"/>
    </xf>
    <xf numFmtId="3" fontId="2" fillId="70" borderId="165" applyFont="0" applyProtection="0">
      <alignment horizontal="right"/>
    </xf>
    <xf numFmtId="3" fontId="2" fillId="70" borderId="165" applyFont="0" applyProtection="0">
      <alignment horizontal="right"/>
    </xf>
    <xf numFmtId="3" fontId="2" fillId="70" borderId="165" applyFont="0" applyProtection="0">
      <alignment horizontal="right"/>
    </xf>
    <xf numFmtId="3" fontId="2" fillId="70" borderId="165" applyFont="0" applyProtection="0">
      <alignment horizontal="right"/>
    </xf>
    <xf numFmtId="3" fontId="2" fillId="70" borderId="165" applyFont="0" applyProtection="0">
      <alignment horizontal="right"/>
    </xf>
    <xf numFmtId="10" fontId="2" fillId="70" borderId="165" applyFont="0" applyProtection="0">
      <alignment horizontal="right"/>
    </xf>
    <xf numFmtId="10" fontId="2" fillId="70" borderId="165" applyFont="0" applyProtection="0">
      <alignment horizontal="right"/>
    </xf>
    <xf numFmtId="10" fontId="2" fillId="70" borderId="165" applyFont="0" applyProtection="0">
      <alignment horizontal="right"/>
    </xf>
    <xf numFmtId="10" fontId="2" fillId="70" borderId="165" applyFont="0" applyProtection="0">
      <alignment horizontal="right"/>
    </xf>
    <xf numFmtId="10" fontId="2" fillId="70" borderId="165" applyFont="0" applyProtection="0">
      <alignment horizontal="right"/>
    </xf>
    <xf numFmtId="10" fontId="2" fillId="70" borderId="165" applyFont="0" applyProtection="0">
      <alignment horizontal="right"/>
    </xf>
    <xf numFmtId="10" fontId="2" fillId="70" borderId="165" applyFont="0" applyProtection="0">
      <alignment horizontal="right"/>
    </xf>
    <xf numFmtId="10" fontId="2" fillId="70" borderId="165" applyFont="0" applyProtection="0">
      <alignment horizontal="right"/>
    </xf>
    <xf numFmtId="10" fontId="2" fillId="70" borderId="165" applyFont="0" applyProtection="0">
      <alignment horizontal="right"/>
    </xf>
    <xf numFmtId="10" fontId="2" fillId="70" borderId="165" applyFont="0" applyProtection="0">
      <alignment horizontal="right"/>
    </xf>
    <xf numFmtId="9" fontId="2" fillId="70" borderId="165" applyFont="0" applyProtection="0">
      <alignment horizontal="right"/>
    </xf>
    <xf numFmtId="9" fontId="2" fillId="70" borderId="165" applyFont="0" applyProtection="0">
      <alignment horizontal="right"/>
    </xf>
    <xf numFmtId="9" fontId="2" fillId="70" borderId="165" applyFont="0" applyProtection="0">
      <alignment horizontal="right"/>
    </xf>
    <xf numFmtId="9" fontId="2" fillId="70" borderId="165" applyFont="0" applyProtection="0">
      <alignment horizontal="right"/>
    </xf>
    <xf numFmtId="9" fontId="2" fillId="70" borderId="165" applyFont="0" applyProtection="0">
      <alignment horizontal="right"/>
    </xf>
    <xf numFmtId="9" fontId="2" fillId="70" borderId="165" applyFont="0" applyProtection="0">
      <alignment horizontal="right"/>
    </xf>
    <xf numFmtId="9" fontId="2" fillId="70" borderId="165" applyFont="0" applyProtection="0">
      <alignment horizontal="right"/>
    </xf>
    <xf numFmtId="9" fontId="2" fillId="70" borderId="165" applyFont="0" applyProtection="0">
      <alignment horizontal="right"/>
    </xf>
    <xf numFmtId="9" fontId="2" fillId="70" borderId="165" applyFont="0" applyProtection="0">
      <alignment horizontal="right"/>
    </xf>
    <xf numFmtId="9" fontId="2" fillId="70" borderId="165" applyFont="0" applyProtection="0">
      <alignment horizontal="right"/>
    </xf>
    <xf numFmtId="0" fontId="2" fillId="70" borderId="161" applyNumberFormat="0" applyFont="0" applyBorder="0" applyAlignment="0" applyProtection="0">
      <alignment horizontal="left"/>
    </xf>
    <xf numFmtId="0" fontId="2" fillId="70" borderId="161" applyNumberFormat="0" applyFont="0" applyBorder="0" applyAlignment="0" applyProtection="0">
      <alignment horizontal="left"/>
    </xf>
    <xf numFmtId="0" fontId="2" fillId="70" borderId="161" applyNumberFormat="0" applyFont="0" applyBorder="0" applyAlignment="0" applyProtection="0">
      <alignment horizontal="left"/>
    </xf>
    <xf numFmtId="0" fontId="2" fillId="70" borderId="161" applyNumberFormat="0" applyFont="0" applyBorder="0" applyAlignment="0" applyProtection="0">
      <alignment horizontal="left"/>
    </xf>
    <xf numFmtId="0" fontId="2" fillId="70" borderId="161" applyNumberFormat="0" applyFont="0" applyBorder="0" applyAlignment="0" applyProtection="0">
      <alignment horizontal="left"/>
    </xf>
    <xf numFmtId="0" fontId="2" fillId="70" borderId="161" applyNumberFormat="0" applyFont="0" applyBorder="0" applyAlignment="0" applyProtection="0">
      <alignment horizontal="left"/>
    </xf>
    <xf numFmtId="0" fontId="2" fillId="70" borderId="161" applyNumberFormat="0" applyFont="0" applyBorder="0" applyAlignment="0" applyProtection="0">
      <alignment horizontal="left"/>
    </xf>
    <xf numFmtId="0" fontId="2" fillId="70" borderId="161" applyNumberFormat="0" applyFont="0" applyBorder="0" applyAlignment="0" applyProtection="0">
      <alignment horizontal="left"/>
    </xf>
    <xf numFmtId="0" fontId="2" fillId="70" borderId="161" applyNumberFormat="0" applyFont="0" applyBorder="0" applyAlignment="0" applyProtection="0">
      <alignment horizontal="left"/>
    </xf>
    <xf numFmtId="0" fontId="2" fillId="70" borderId="161" applyNumberFormat="0" applyFont="0" applyBorder="0" applyAlignment="0" applyProtection="0">
      <alignment horizontal="left"/>
    </xf>
    <xf numFmtId="0" fontId="2" fillId="0" borderId="0" applyNumberFormat="0" applyFont="0" applyFill="0" applyBorder="0" applyAlignment="0" applyProtection="0"/>
    <xf numFmtId="10" fontId="19" fillId="106" borderId="165" applyNumberFormat="0" applyBorder="0" applyAlignment="0" applyProtection="0"/>
    <xf numFmtId="10" fontId="19" fillId="106" borderId="165" applyNumberFormat="0" applyBorder="0" applyAlignment="0" applyProtection="0"/>
    <xf numFmtId="10" fontId="19" fillId="106" borderId="165" applyNumberFormat="0" applyBorder="0" applyAlignment="0" applyProtection="0"/>
    <xf numFmtId="10" fontId="19" fillId="106" borderId="165" applyNumberFormat="0" applyBorder="0" applyAlignment="0" applyProtection="0"/>
    <xf numFmtId="10" fontId="19" fillId="106" borderId="165" applyNumberFormat="0" applyBorder="0" applyAlignment="0" applyProtection="0"/>
    <xf numFmtId="10" fontId="19" fillId="106" borderId="165" applyNumberFormat="0" applyBorder="0" applyAlignment="0" applyProtection="0"/>
    <xf numFmtId="0" fontId="270" fillId="0" borderId="170">
      <protection locked="0"/>
    </xf>
    <xf numFmtId="0" fontId="270" fillId="0" borderId="170">
      <protection locked="0"/>
    </xf>
    <xf numFmtId="0" fontId="270" fillId="0" borderId="170">
      <protection locked="0"/>
    </xf>
    <xf numFmtId="0" fontId="270" fillId="0" borderId="170">
      <protection locked="0"/>
    </xf>
    <xf numFmtId="0" fontId="270" fillId="0" borderId="170">
      <protection locked="0"/>
    </xf>
    <xf numFmtId="0" fontId="270" fillId="0" borderId="170">
      <protection locked="0"/>
    </xf>
    <xf numFmtId="0" fontId="270" fillId="0" borderId="170">
      <protection locked="0"/>
    </xf>
    <xf numFmtId="0" fontId="270" fillId="0" borderId="170">
      <protection locked="0"/>
    </xf>
    <xf numFmtId="0" fontId="270" fillId="0" borderId="170">
      <protection locked="0"/>
    </xf>
    <xf numFmtId="0" fontId="270" fillId="0" borderId="170">
      <protection locked="0"/>
    </xf>
    <xf numFmtId="0" fontId="270" fillId="0" borderId="170">
      <protection locked="0"/>
    </xf>
    <xf numFmtId="0" fontId="270" fillId="0" borderId="170">
      <protection locked="0"/>
    </xf>
    <xf numFmtId="0" fontId="270" fillId="0" borderId="170">
      <protection locked="0"/>
    </xf>
    <xf numFmtId="0" fontId="270" fillId="0" borderId="170">
      <protection locked="0"/>
    </xf>
    <xf numFmtId="0" fontId="270" fillId="0" borderId="170">
      <protection locked="0"/>
    </xf>
    <xf numFmtId="0" fontId="270" fillId="0" borderId="170">
      <protection locked="0"/>
    </xf>
    <xf numFmtId="0" fontId="270" fillId="0" borderId="170">
      <protection locked="0"/>
    </xf>
    <xf numFmtId="0" fontId="270" fillId="0" borderId="170">
      <protection locked="0"/>
    </xf>
    <xf numFmtId="2" fontId="232" fillId="128" borderId="170" applyNumberFormat="0" applyBorder="0" applyAlignment="0" applyProtection="0">
      <alignment horizontal="center"/>
      <protection locked="0"/>
    </xf>
    <xf numFmtId="311" fontId="2" fillId="71" borderId="165" applyFont="0" applyAlignment="0">
      <protection locked="0"/>
    </xf>
    <xf numFmtId="311" fontId="2" fillId="71" borderId="165" applyFont="0" applyAlignment="0">
      <protection locked="0"/>
    </xf>
    <xf numFmtId="311" fontId="2" fillId="71" borderId="165" applyFont="0" applyAlignment="0">
      <protection locked="0"/>
    </xf>
    <xf numFmtId="311" fontId="2" fillId="71" borderId="165" applyFont="0" applyAlignment="0">
      <protection locked="0"/>
    </xf>
    <xf numFmtId="311" fontId="2" fillId="71" borderId="165" applyFont="0" applyAlignment="0">
      <protection locked="0"/>
    </xf>
    <xf numFmtId="311" fontId="2" fillId="71" borderId="165" applyFont="0" applyAlignment="0">
      <protection locked="0"/>
    </xf>
    <xf numFmtId="311" fontId="2" fillId="71" borderId="165" applyFont="0" applyAlignment="0">
      <protection locked="0"/>
    </xf>
    <xf numFmtId="311" fontId="2" fillId="71" borderId="165" applyFont="0" applyAlignment="0">
      <protection locked="0"/>
    </xf>
    <xf numFmtId="311" fontId="2" fillId="71" borderId="165" applyFont="0" applyAlignment="0">
      <protection locked="0"/>
    </xf>
    <xf numFmtId="311" fontId="2" fillId="71" borderId="165" applyFont="0" applyAlignment="0">
      <protection locked="0"/>
    </xf>
    <xf numFmtId="3" fontId="2" fillId="71" borderId="165" applyFont="0">
      <alignment horizontal="right"/>
      <protection locked="0"/>
    </xf>
    <xf numFmtId="3" fontId="2" fillId="71" borderId="165" applyFont="0">
      <alignment horizontal="right"/>
      <protection locked="0"/>
    </xf>
    <xf numFmtId="3" fontId="2" fillId="71" borderId="165" applyFont="0">
      <alignment horizontal="right" vertical="center"/>
      <protection locked="0"/>
    </xf>
    <xf numFmtId="3" fontId="2" fillId="71" borderId="165" applyFont="0">
      <alignment horizontal="right" vertical="center"/>
      <protection locked="0"/>
    </xf>
    <xf numFmtId="3" fontId="2" fillId="71" borderId="165" applyFont="0">
      <alignment horizontal="right" vertical="center"/>
      <protection locked="0"/>
    </xf>
    <xf numFmtId="3" fontId="2" fillId="71" borderId="165" applyFont="0">
      <alignment horizontal="right" vertical="center"/>
      <protection locked="0"/>
    </xf>
    <xf numFmtId="3" fontId="2" fillId="71" borderId="165" applyFont="0">
      <alignment horizontal="right"/>
      <protection locked="0"/>
    </xf>
    <xf numFmtId="3" fontId="2" fillId="71" borderId="165" applyFont="0">
      <alignment horizontal="right"/>
      <protection locked="0"/>
    </xf>
    <xf numFmtId="3" fontId="2" fillId="71" borderId="165" applyFont="0">
      <alignment horizontal="right"/>
      <protection locked="0"/>
    </xf>
    <xf numFmtId="3" fontId="2" fillId="71" borderId="165" applyFont="0">
      <alignment horizontal="right"/>
      <protection locked="0"/>
    </xf>
    <xf numFmtId="3" fontId="2" fillId="71" borderId="165" applyFont="0">
      <alignment horizontal="right"/>
      <protection locked="0"/>
    </xf>
    <xf numFmtId="3" fontId="2" fillId="71" borderId="165" applyFont="0">
      <alignment horizontal="right"/>
      <protection locked="0"/>
    </xf>
    <xf numFmtId="3" fontId="2" fillId="71" borderId="165" applyFont="0">
      <alignment horizontal="right"/>
      <protection locked="0"/>
    </xf>
    <xf numFmtId="3" fontId="2" fillId="71" borderId="165" applyFont="0">
      <alignment horizontal="right"/>
      <protection locked="0"/>
    </xf>
    <xf numFmtId="3" fontId="2" fillId="71" borderId="165" applyFont="0">
      <alignment horizontal="right"/>
      <protection locked="0"/>
    </xf>
    <xf numFmtId="260" fontId="2" fillId="71" borderId="165" applyFont="0">
      <alignment horizontal="right"/>
      <protection locked="0"/>
    </xf>
    <xf numFmtId="260" fontId="2" fillId="71" borderId="165" applyFont="0">
      <alignment horizontal="right"/>
      <protection locked="0"/>
    </xf>
    <xf numFmtId="260" fontId="2" fillId="71" borderId="165" applyFont="0">
      <alignment horizontal="right"/>
      <protection locked="0"/>
    </xf>
    <xf numFmtId="260" fontId="2" fillId="71" borderId="165" applyFont="0">
      <alignment horizontal="right"/>
      <protection locked="0"/>
    </xf>
    <xf numFmtId="260" fontId="2" fillId="71" borderId="165" applyFont="0">
      <alignment horizontal="right"/>
      <protection locked="0"/>
    </xf>
    <xf numFmtId="260" fontId="2" fillId="71" borderId="165" applyFont="0">
      <alignment horizontal="right"/>
      <protection locked="0"/>
    </xf>
    <xf numFmtId="260" fontId="2" fillId="71" borderId="165" applyFont="0">
      <alignment horizontal="right"/>
      <protection locked="0"/>
    </xf>
    <xf numFmtId="260" fontId="2" fillId="71" borderId="165" applyFont="0">
      <alignment horizontal="right"/>
      <protection locked="0"/>
    </xf>
    <xf numFmtId="260" fontId="2" fillId="71" borderId="165" applyFont="0">
      <alignment horizontal="right"/>
      <protection locked="0"/>
    </xf>
    <xf numFmtId="260" fontId="2" fillId="71" borderId="165" applyFont="0">
      <alignment horizontal="right"/>
      <protection locked="0"/>
    </xf>
    <xf numFmtId="10" fontId="2" fillId="71" borderId="165" applyFont="0">
      <alignment horizontal="right"/>
      <protection locked="0"/>
    </xf>
    <xf numFmtId="10" fontId="2" fillId="71" borderId="165" applyFont="0">
      <alignment horizontal="right"/>
      <protection locked="0"/>
    </xf>
    <xf numFmtId="10" fontId="2" fillId="71" borderId="165" applyFont="0">
      <alignment horizontal="right"/>
      <protection locked="0"/>
    </xf>
    <xf numFmtId="10" fontId="2" fillId="71" borderId="165" applyFont="0">
      <alignment horizontal="right"/>
      <protection locked="0"/>
    </xf>
    <xf numFmtId="10" fontId="2" fillId="71" borderId="165" applyFont="0">
      <alignment horizontal="right"/>
      <protection locked="0"/>
    </xf>
    <xf numFmtId="10" fontId="2" fillId="71" borderId="165" applyFont="0">
      <alignment horizontal="right"/>
      <protection locked="0"/>
    </xf>
    <xf numFmtId="10" fontId="2" fillId="71" borderId="165" applyFont="0">
      <alignment horizontal="right"/>
      <protection locked="0"/>
    </xf>
    <xf numFmtId="10" fontId="2" fillId="71" borderId="165" applyFont="0">
      <alignment horizontal="right"/>
      <protection locked="0"/>
    </xf>
    <xf numFmtId="10" fontId="2" fillId="71" borderId="165" applyFont="0">
      <alignment horizontal="right"/>
      <protection locked="0"/>
    </xf>
    <xf numFmtId="10" fontId="2" fillId="71" borderId="165" applyFont="0">
      <alignment horizontal="right"/>
      <protection locked="0"/>
    </xf>
    <xf numFmtId="9" fontId="2" fillId="71" borderId="172" applyFont="0">
      <alignment horizontal="right"/>
      <protection locked="0"/>
    </xf>
    <xf numFmtId="9" fontId="2" fillId="71" borderId="172" applyFont="0">
      <alignment horizontal="right"/>
      <protection locked="0"/>
    </xf>
    <xf numFmtId="9" fontId="2" fillId="71" borderId="172" applyFont="0">
      <alignment horizontal="right"/>
      <protection locked="0"/>
    </xf>
    <xf numFmtId="9" fontId="2" fillId="71" borderId="172" applyFont="0">
      <alignment horizontal="right"/>
      <protection locked="0"/>
    </xf>
    <xf numFmtId="9" fontId="2" fillId="71" borderId="172" applyFont="0">
      <alignment horizontal="right"/>
      <protection locked="0"/>
    </xf>
    <xf numFmtId="9" fontId="2" fillId="71" borderId="172" applyFont="0">
      <alignment horizontal="right"/>
      <protection locked="0"/>
    </xf>
    <xf numFmtId="9" fontId="2" fillId="71" borderId="172" applyFont="0">
      <alignment horizontal="right"/>
      <protection locked="0"/>
    </xf>
    <xf numFmtId="9" fontId="2" fillId="71" borderId="172" applyFont="0">
      <alignment horizontal="right"/>
      <protection locked="0"/>
    </xf>
    <xf numFmtId="0" fontId="2" fillId="71" borderId="165" applyFont="0">
      <alignment horizontal="center" wrapText="1"/>
      <protection locked="0"/>
    </xf>
    <xf numFmtId="0" fontId="2" fillId="71" borderId="165" applyFont="0">
      <alignment horizontal="center" wrapText="1"/>
      <protection locked="0"/>
    </xf>
    <xf numFmtId="0" fontId="2" fillId="71" borderId="165" applyFont="0">
      <alignment horizontal="center" wrapText="1"/>
      <protection locked="0"/>
    </xf>
    <xf numFmtId="0" fontId="2" fillId="71" borderId="165" applyFont="0">
      <alignment horizontal="center" wrapText="1"/>
      <protection locked="0"/>
    </xf>
    <xf numFmtId="0" fontId="2" fillId="71" borderId="165" applyFont="0">
      <alignment horizontal="center" wrapText="1"/>
      <protection locked="0"/>
    </xf>
    <xf numFmtId="0" fontId="2" fillId="71" borderId="165" applyFont="0">
      <alignment horizontal="center" wrapText="1"/>
      <protection locked="0"/>
    </xf>
    <xf numFmtId="0" fontId="2" fillId="71" borderId="165" applyFont="0">
      <alignment horizontal="center" wrapText="1"/>
      <protection locked="0"/>
    </xf>
    <xf numFmtId="0" fontId="2" fillId="71" borderId="165" applyFont="0">
      <alignment horizontal="center" wrapText="1"/>
      <protection locked="0"/>
    </xf>
    <xf numFmtId="0" fontId="2" fillId="71" borderId="165" applyFont="0">
      <alignment horizontal="center" wrapText="1"/>
      <protection locked="0"/>
    </xf>
    <xf numFmtId="0" fontId="2" fillId="71" borderId="165" applyFont="0">
      <alignment horizontal="center" wrapText="1"/>
      <protection locked="0"/>
    </xf>
    <xf numFmtId="49" fontId="2" fillId="71" borderId="165" applyFont="0" applyAlignment="0">
      <protection locked="0"/>
    </xf>
    <xf numFmtId="49" fontId="2" fillId="71" borderId="165" applyFont="0" applyAlignment="0">
      <protection locked="0"/>
    </xf>
    <xf numFmtId="317" fontId="159" fillId="0" borderId="170" applyBorder="0"/>
    <xf numFmtId="253" fontId="227" fillId="95" borderId="170" applyBorder="0"/>
    <xf numFmtId="10" fontId="9" fillId="129" borderId="162" applyBorder="0">
      <alignment horizontal="center"/>
      <protection locked="0"/>
    </xf>
    <xf numFmtId="10" fontId="9" fillId="129" borderId="162" applyBorder="0">
      <alignment horizontal="center"/>
      <protection locked="0"/>
    </xf>
    <xf numFmtId="10" fontId="9" fillId="129" borderId="162" applyBorder="0">
      <alignment horizontal="center"/>
      <protection locked="0"/>
    </xf>
    <xf numFmtId="10" fontId="9" fillId="129" borderId="162" applyBorder="0">
      <alignment horizontal="center"/>
      <protection locked="0"/>
    </xf>
    <xf numFmtId="10" fontId="9" fillId="129" borderId="162" applyBorder="0">
      <alignment horizontal="center"/>
      <protection locked="0"/>
    </xf>
    <xf numFmtId="2" fontId="232" fillId="106" borderId="165" applyNumberFormat="0" applyBorder="0" applyAlignment="0">
      <protection locked="0"/>
    </xf>
    <xf numFmtId="3" fontId="208" fillId="0" borderId="108">
      <alignment vertical="center"/>
    </xf>
    <xf numFmtId="37" fontId="200" fillId="0" borderId="0" applyNumberFormat="0" applyFill="0" applyAlignment="0"/>
    <xf numFmtId="0" fontId="282" fillId="103" borderId="166">
      <alignment horizontal="center" vertical="top" wrapText="1"/>
    </xf>
    <xf numFmtId="0" fontId="282" fillId="103" borderId="166">
      <alignment horizontal="center" vertical="top" wrapText="1"/>
    </xf>
    <xf numFmtId="0" fontId="282" fillId="103" borderId="166">
      <alignment horizontal="center" vertical="top" wrapText="1"/>
    </xf>
    <xf numFmtId="0" fontId="282" fillId="103" borderId="166">
      <alignment horizontal="center" vertical="top" wrapText="1"/>
    </xf>
    <xf numFmtId="0" fontId="2" fillId="0" borderId="167"/>
    <xf numFmtId="0" fontId="2" fillId="0" borderId="167"/>
    <xf numFmtId="0" fontId="2" fillId="0" borderId="167"/>
    <xf numFmtId="0" fontId="2" fillId="0" borderId="167"/>
    <xf numFmtId="0" fontId="45" fillId="70" borderId="161"/>
    <xf numFmtId="0" fontId="45" fillId="70" borderId="161"/>
    <xf numFmtId="0" fontId="45" fillId="70" borderId="161"/>
    <xf numFmtId="0" fontId="45" fillId="70" borderId="161"/>
    <xf numFmtId="0" fontId="45" fillId="0" borderId="162"/>
    <xf numFmtId="0" fontId="45" fillId="0" borderId="162"/>
    <xf numFmtId="0" fontId="45" fillId="0" borderId="162"/>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0" fontId="282" fillId="131" borderId="166">
      <alignment horizontal="center" vertical="top"/>
    </xf>
    <xf numFmtId="0" fontId="282" fillId="131" borderId="166">
      <alignment horizontal="center" vertical="top"/>
    </xf>
    <xf numFmtId="0" fontId="45" fillId="0" borderId="161"/>
    <xf numFmtId="0" fontId="45" fillId="0" borderId="161"/>
    <xf numFmtId="0" fontId="45" fillId="0" borderId="161"/>
    <xf numFmtId="0" fontId="45" fillId="0" borderId="161"/>
    <xf numFmtId="0" fontId="2" fillId="0" borderId="166"/>
    <xf numFmtId="0" fontId="2" fillId="0" borderId="166"/>
    <xf numFmtId="0" fontId="2" fillId="0" borderId="166"/>
    <xf numFmtId="0" fontId="2" fillId="0" borderId="166"/>
    <xf numFmtId="0" fontId="2" fillId="0" borderId="166"/>
    <xf numFmtId="0" fontId="283" fillId="70" borderId="172"/>
    <xf numFmtId="0" fontId="283" fillId="70" borderId="172"/>
    <xf numFmtId="0" fontId="2" fillId="0" borderId="162">
      <alignment horizontal="center"/>
    </xf>
    <xf numFmtId="0" fontId="2" fillId="0" borderId="162">
      <alignment horizontal="center"/>
    </xf>
    <xf numFmtId="0" fontId="2" fillId="0" borderId="162">
      <alignment horizontal="center"/>
    </xf>
    <xf numFmtId="0" fontId="2" fillId="0" borderId="163">
      <alignment horizontal="center"/>
    </xf>
    <xf numFmtId="0" fontId="2" fillId="0" borderId="163">
      <alignment horizontal="center"/>
    </xf>
    <xf numFmtId="0" fontId="2" fillId="0" borderId="163">
      <alignment horizontal="center"/>
    </xf>
    <xf numFmtId="0" fontId="2" fillId="0" borderId="163">
      <alignment horizontal="center"/>
    </xf>
    <xf numFmtId="0" fontId="2" fillId="0" borderId="168">
      <alignment horizontal="center"/>
    </xf>
    <xf numFmtId="0" fontId="2" fillId="0" borderId="168">
      <alignment horizontal="center"/>
    </xf>
    <xf numFmtId="0" fontId="282" fillId="131" borderId="166">
      <alignment horizontal="center" vertical="top" wrapText="1"/>
    </xf>
    <xf numFmtId="0" fontId="282" fillId="131" borderId="166">
      <alignment horizontal="center" vertical="top" wrapText="1"/>
    </xf>
    <xf numFmtId="0" fontId="282" fillId="131" borderId="166">
      <alignment horizontal="center" vertical="top" wrapText="1"/>
    </xf>
    <xf numFmtId="0" fontId="282" fillId="131" borderId="166">
      <alignment horizontal="center" vertical="top" wrapText="1"/>
    </xf>
    <xf numFmtId="3" fontId="2" fillId="0" borderId="167"/>
    <xf numFmtId="3" fontId="2" fillId="0" borderId="167"/>
    <xf numFmtId="3" fontId="2" fillId="0" borderId="167"/>
    <xf numFmtId="3" fontId="2" fillId="0" borderId="167"/>
    <xf numFmtId="0" fontId="45" fillId="70" borderId="161">
      <alignment horizontal="center"/>
    </xf>
    <xf numFmtId="0" fontId="45" fillId="70" borderId="161">
      <alignment horizontal="center"/>
    </xf>
    <xf numFmtId="0" fontId="45" fillId="70" borderId="161">
      <alignment horizontal="center"/>
    </xf>
    <xf numFmtId="0" fontId="45" fillId="70" borderId="161">
      <alignment horizontal="center"/>
    </xf>
    <xf numFmtId="0" fontId="45" fillId="70" borderId="167">
      <alignment horizontal="center"/>
    </xf>
    <xf numFmtId="0" fontId="45" fillId="70" borderId="167">
      <alignment horizontal="center"/>
    </xf>
    <xf numFmtId="0" fontId="45" fillId="70" borderId="166">
      <alignment horizontal="center"/>
    </xf>
    <xf numFmtId="0" fontId="45" fillId="70" borderId="166">
      <alignment horizontal="center"/>
    </xf>
    <xf numFmtId="0" fontId="45" fillId="70" borderId="166">
      <alignment horizontal="center"/>
    </xf>
    <xf numFmtId="0" fontId="45" fillId="70" borderId="166">
      <alignment horizontal="center"/>
    </xf>
    <xf numFmtId="0" fontId="45" fillId="70" borderId="162">
      <alignment horizontal="left" vertical="top"/>
    </xf>
    <xf numFmtId="0" fontId="45" fillId="70" borderId="162">
      <alignment horizontal="left" vertical="top"/>
    </xf>
    <xf numFmtId="0" fontId="45" fillId="70" borderId="162">
      <alignment horizontal="left" vertical="top"/>
    </xf>
    <xf numFmtId="0" fontId="282" fillId="131" borderId="167">
      <alignment horizontal="center" vertical="center"/>
    </xf>
    <xf numFmtId="0" fontId="282" fillId="131" borderId="167">
      <alignment horizontal="center" vertical="center"/>
    </xf>
    <xf numFmtId="0" fontId="282" fillId="131" borderId="166">
      <alignment horizontal="center" vertical="center"/>
    </xf>
    <xf numFmtId="0" fontId="282" fillId="131" borderId="166">
      <alignment horizontal="center" vertical="center"/>
    </xf>
    <xf numFmtId="0" fontId="282" fillId="131" borderId="166">
      <alignment horizontal="center" vertical="center"/>
    </xf>
    <xf numFmtId="0" fontId="282" fillId="131" borderId="166">
      <alignment horizontal="center" vertical="center"/>
    </xf>
    <xf numFmtId="0" fontId="282" fillId="103" borderId="161">
      <alignment horizontal="center" vertical="center"/>
    </xf>
    <xf numFmtId="0" fontId="282" fillId="103" borderId="161">
      <alignment horizontal="center" vertical="center"/>
    </xf>
    <xf numFmtId="0" fontId="282" fillId="103" borderId="161">
      <alignment horizontal="center" vertical="center"/>
    </xf>
    <xf numFmtId="0" fontId="282" fillId="103" borderId="161">
      <alignment horizontal="center" vertical="center"/>
    </xf>
    <xf numFmtId="0" fontId="282" fillId="103" borderId="167">
      <alignment horizontal="center" vertical="center"/>
    </xf>
    <xf numFmtId="0" fontId="282" fillId="103" borderId="167">
      <alignment horizontal="center" vertical="center"/>
    </xf>
    <xf numFmtId="0" fontId="282" fillId="103" borderId="166">
      <alignment horizontal="center" vertical="center"/>
    </xf>
    <xf numFmtId="0" fontId="282" fillId="103" borderId="166">
      <alignment horizontal="center" vertical="center"/>
    </xf>
    <xf numFmtId="0" fontId="282" fillId="103" borderId="166">
      <alignment horizontal="center" vertical="center"/>
    </xf>
    <xf numFmtId="0" fontId="282" fillId="103" borderId="166">
      <alignment horizontal="center" vertical="center"/>
    </xf>
    <xf numFmtId="0" fontId="2" fillId="0" borderId="163"/>
    <xf numFmtId="0" fontId="2" fillId="0" borderId="163"/>
    <xf numFmtId="0" fontId="2" fillId="0" borderId="163"/>
    <xf numFmtId="0" fontId="2" fillId="0" borderId="163"/>
    <xf numFmtId="0" fontId="2" fillId="0" borderId="168"/>
    <xf numFmtId="0" fontId="2" fillId="0" borderId="168"/>
    <xf numFmtId="0" fontId="2" fillId="0" borderId="0" applyNumberFormat="0" applyFont="0" applyFill="0" applyBorder="0" applyAlignment="0" applyProtection="0"/>
    <xf numFmtId="0" fontId="285" fillId="0" borderId="170"/>
    <xf numFmtId="3" fontId="2" fillId="74" borderId="165">
      <alignment horizontal="right"/>
      <protection locked="0"/>
    </xf>
    <xf numFmtId="3" fontId="2" fillId="74" borderId="165">
      <alignment horizontal="right"/>
      <protection locked="0"/>
    </xf>
    <xf numFmtId="3" fontId="2" fillId="74" borderId="165">
      <alignment horizontal="right"/>
      <protection locked="0"/>
    </xf>
    <xf numFmtId="3" fontId="2" fillId="74" borderId="165">
      <alignment horizontal="right"/>
      <protection locked="0"/>
    </xf>
    <xf numFmtId="3" fontId="2" fillId="74" borderId="165">
      <alignment horizontal="right"/>
      <protection locked="0"/>
    </xf>
    <xf numFmtId="3" fontId="2" fillId="74" borderId="165">
      <alignment horizontal="right"/>
      <protection locked="0"/>
    </xf>
    <xf numFmtId="3" fontId="2" fillId="74" borderId="165">
      <alignment horizontal="right"/>
      <protection locked="0"/>
    </xf>
    <xf numFmtId="3" fontId="2" fillId="74" borderId="165">
      <alignment horizontal="right"/>
      <protection locked="0"/>
    </xf>
    <xf numFmtId="3" fontId="2" fillId="74" borderId="165">
      <alignment horizontal="right"/>
      <protection locked="0"/>
    </xf>
    <xf numFmtId="3" fontId="2" fillId="74" borderId="165">
      <alignment horizontal="right"/>
      <protection locked="0"/>
    </xf>
    <xf numFmtId="260" fontId="2" fillId="74" borderId="165">
      <alignment horizontal="right"/>
      <protection locked="0"/>
    </xf>
    <xf numFmtId="260" fontId="2" fillId="74" borderId="165">
      <alignment horizontal="right"/>
      <protection locked="0"/>
    </xf>
    <xf numFmtId="260" fontId="2" fillId="74" borderId="165">
      <alignment horizontal="right"/>
      <protection locked="0"/>
    </xf>
    <xf numFmtId="260" fontId="2" fillId="74" borderId="165">
      <alignment horizontal="right"/>
      <protection locked="0"/>
    </xf>
    <xf numFmtId="260" fontId="2" fillId="74" borderId="165">
      <alignment horizontal="right"/>
      <protection locked="0"/>
    </xf>
    <xf numFmtId="260" fontId="2" fillId="74" borderId="165">
      <alignment horizontal="right"/>
      <protection locked="0"/>
    </xf>
    <xf numFmtId="260" fontId="2" fillId="74" borderId="165">
      <alignment horizontal="right"/>
      <protection locked="0"/>
    </xf>
    <xf numFmtId="260" fontId="2" fillId="74" borderId="165">
      <alignment horizontal="right"/>
      <protection locked="0"/>
    </xf>
    <xf numFmtId="260" fontId="2" fillId="74" borderId="165">
      <alignment horizontal="right"/>
      <protection locked="0"/>
    </xf>
    <xf numFmtId="260" fontId="2" fillId="74" borderId="165">
      <alignment horizontal="right"/>
      <protection locked="0"/>
    </xf>
    <xf numFmtId="10" fontId="2" fillId="74" borderId="165" applyFont="0">
      <alignment horizontal="right"/>
      <protection locked="0"/>
    </xf>
    <xf numFmtId="10" fontId="2" fillId="74" borderId="165" applyFont="0">
      <alignment horizontal="right"/>
      <protection locked="0"/>
    </xf>
    <xf numFmtId="10" fontId="2" fillId="74" borderId="165" applyFont="0">
      <alignment horizontal="right"/>
      <protection locked="0"/>
    </xf>
    <xf numFmtId="10" fontId="2" fillId="74" borderId="165" applyFont="0">
      <alignment horizontal="right"/>
      <protection locked="0"/>
    </xf>
    <xf numFmtId="10" fontId="2" fillId="74" borderId="165" applyFont="0">
      <alignment horizontal="right"/>
      <protection locked="0"/>
    </xf>
    <xf numFmtId="10" fontId="2" fillId="74" borderId="165" applyFont="0">
      <alignment horizontal="right"/>
      <protection locked="0"/>
    </xf>
    <xf numFmtId="10" fontId="2" fillId="74" borderId="165" applyFont="0">
      <alignment horizontal="right"/>
      <protection locked="0"/>
    </xf>
    <xf numFmtId="10" fontId="2" fillId="74" borderId="165" applyFont="0">
      <alignment horizontal="right"/>
      <protection locked="0"/>
    </xf>
    <xf numFmtId="10" fontId="2" fillId="74" borderId="165" applyFont="0">
      <alignment horizontal="right"/>
      <protection locked="0"/>
    </xf>
    <xf numFmtId="10" fontId="2" fillId="74" borderId="165" applyFont="0">
      <alignment horizontal="right"/>
      <protection locked="0"/>
    </xf>
    <xf numFmtId="9" fontId="2" fillId="74" borderId="165">
      <alignment horizontal="right"/>
      <protection locked="0"/>
    </xf>
    <xf numFmtId="9" fontId="2" fillId="74" borderId="165">
      <alignment horizontal="right"/>
      <protection locked="0"/>
    </xf>
    <xf numFmtId="9" fontId="2" fillId="74" borderId="165">
      <alignment horizontal="right"/>
      <protection locked="0"/>
    </xf>
    <xf numFmtId="9" fontId="2" fillId="74" borderId="165">
      <alignment horizontal="right"/>
      <protection locked="0"/>
    </xf>
    <xf numFmtId="9" fontId="2" fillId="74" borderId="165">
      <alignment horizontal="right"/>
      <protection locked="0"/>
    </xf>
    <xf numFmtId="9" fontId="2" fillId="74" borderId="165">
      <alignment horizontal="right"/>
      <protection locked="0"/>
    </xf>
    <xf numFmtId="9" fontId="2" fillId="74" borderId="165">
      <alignment horizontal="right"/>
      <protection locked="0"/>
    </xf>
    <xf numFmtId="9" fontId="2" fillId="74" borderId="165">
      <alignment horizontal="right"/>
      <protection locked="0"/>
    </xf>
    <xf numFmtId="9" fontId="2" fillId="74" borderId="165">
      <alignment horizontal="right"/>
      <protection locked="0"/>
    </xf>
    <xf numFmtId="9" fontId="2" fillId="74" borderId="165">
      <alignment horizontal="right"/>
      <protection locked="0"/>
    </xf>
    <xf numFmtId="331" fontId="2" fillId="74" borderId="165" applyFont="0">
      <alignment horizontal="right" vertical="center"/>
      <protection locked="0"/>
    </xf>
    <xf numFmtId="331" fontId="2" fillId="74" borderId="165" applyFont="0">
      <alignment horizontal="right" vertical="center"/>
      <protection locked="0"/>
    </xf>
    <xf numFmtId="331" fontId="2" fillId="74" borderId="165" applyFont="0">
      <alignment horizontal="right" vertical="center"/>
      <protection locked="0"/>
    </xf>
    <xf numFmtId="331" fontId="2" fillId="74" borderId="165" applyFont="0">
      <alignment horizontal="right" vertical="center"/>
      <protection locked="0"/>
    </xf>
    <xf numFmtId="331" fontId="2" fillId="74" borderId="165" applyFont="0">
      <alignment horizontal="right" vertical="center"/>
      <protection locked="0"/>
    </xf>
    <xf numFmtId="0" fontId="2" fillId="74" borderId="165">
      <alignment horizontal="center" wrapText="1"/>
    </xf>
    <xf numFmtId="0" fontId="2" fillId="74" borderId="165">
      <alignment horizontal="center" wrapText="1"/>
    </xf>
    <xf numFmtId="0" fontId="2" fillId="74" borderId="165">
      <alignment horizontal="center" wrapText="1"/>
    </xf>
    <xf numFmtId="0" fontId="2" fillId="74" borderId="165">
      <alignment horizontal="center" wrapText="1"/>
    </xf>
    <xf numFmtId="0" fontId="2" fillId="74" borderId="165">
      <alignment horizontal="center" wrapText="1"/>
    </xf>
    <xf numFmtId="0" fontId="2" fillId="74" borderId="165">
      <alignment horizontal="center" wrapText="1"/>
    </xf>
    <xf numFmtId="0" fontId="2" fillId="74" borderId="165">
      <alignment horizontal="center" wrapText="1"/>
    </xf>
    <xf numFmtId="0" fontId="2" fillId="74" borderId="165">
      <alignment horizontal="center" wrapText="1"/>
    </xf>
    <xf numFmtId="0" fontId="2" fillId="74" borderId="165">
      <alignment horizontal="center" wrapText="1"/>
    </xf>
    <xf numFmtId="0" fontId="2" fillId="74" borderId="165">
      <alignment horizontal="center" wrapText="1"/>
    </xf>
    <xf numFmtId="0" fontId="2" fillId="74" borderId="165" applyNumberFormat="0" applyFont="0">
      <alignment horizontal="center" wrapText="1"/>
      <protection locked="0"/>
    </xf>
    <xf numFmtId="0" fontId="2" fillId="74" borderId="165" applyNumberFormat="0" applyFont="0">
      <alignment horizontal="center" wrapText="1"/>
      <protection locked="0"/>
    </xf>
    <xf numFmtId="0" fontId="2" fillId="74" borderId="165" applyNumberFormat="0" applyFont="0">
      <alignment horizontal="center" wrapText="1"/>
      <protection locked="0"/>
    </xf>
    <xf numFmtId="0" fontId="2" fillId="74" borderId="165" applyNumberFormat="0" applyFont="0">
      <alignment horizontal="center" wrapText="1"/>
      <protection locked="0"/>
    </xf>
    <xf numFmtId="0" fontId="2" fillId="74" borderId="165" applyNumberFormat="0" applyFont="0">
      <alignment horizontal="center" wrapText="1"/>
      <protection locked="0"/>
    </xf>
    <xf numFmtId="0" fontId="2" fillId="74" borderId="165" applyNumberFormat="0" applyFont="0">
      <alignment horizontal="center" wrapText="1"/>
      <protection locked="0"/>
    </xf>
    <xf numFmtId="0" fontId="2" fillId="74" borderId="165" applyNumberFormat="0" applyFont="0">
      <alignment horizontal="center" wrapText="1"/>
      <protection locked="0"/>
    </xf>
    <xf numFmtId="0" fontId="2" fillId="74" borderId="165" applyNumberFormat="0" applyFont="0">
      <alignment horizontal="center" wrapText="1"/>
      <protection locked="0"/>
    </xf>
    <xf numFmtId="0" fontId="2" fillId="74" borderId="165" applyNumberFormat="0" applyFont="0">
      <alignment horizontal="center" wrapText="1"/>
      <protection locked="0"/>
    </xf>
    <xf numFmtId="0" fontId="2" fillId="74" borderId="165" applyNumberFormat="0" applyFont="0">
      <alignment horizontal="center" wrapText="1"/>
      <protection locked="0"/>
    </xf>
    <xf numFmtId="173" fontId="232" fillId="133" borderId="170" applyNumberFormat="0" applyBorder="0" applyAlignment="0" applyProtection="0">
      <alignment horizontal="center"/>
      <protection hidden="1"/>
    </xf>
    <xf numFmtId="3" fontId="286" fillId="57" borderId="165" applyNumberFormat="0" applyBorder="0" applyAlignment="0" applyProtection="0">
      <protection hidden="1"/>
    </xf>
    <xf numFmtId="3" fontId="287" fillId="134" borderId="172" applyNumberFormat="0" applyBorder="0" applyAlignment="0" applyProtection="0">
      <protection hidden="1"/>
    </xf>
    <xf numFmtId="0" fontId="19" fillId="130" borderId="170" applyNumberFormat="0" applyFont="0" applyBorder="0" applyAlignment="0" applyProtection="0">
      <alignment horizontal="center"/>
    </xf>
    <xf numFmtId="0" fontId="19" fillId="130" borderId="170" applyNumberFormat="0" applyFont="0" applyBorder="0" applyAlignment="0" applyProtection="0">
      <alignment horizontal="center"/>
    </xf>
    <xf numFmtId="0" fontId="19" fillId="95" borderId="170" applyNumberFormat="0" applyFont="0" applyBorder="0" applyAlignment="0" applyProtection="0">
      <alignment horizontal="center"/>
    </xf>
    <xf numFmtId="0" fontId="19" fillId="95" borderId="170" applyNumberFormat="0" applyFont="0" applyBorder="0" applyAlignment="0" applyProtection="0">
      <alignment horizontal="center"/>
    </xf>
    <xf numFmtId="0" fontId="159" fillId="0" borderId="173" applyNumberFormat="0" applyAlignment="0" applyProtection="0"/>
    <xf numFmtId="0" fontId="10" fillId="0" borderId="0"/>
    <xf numFmtId="0" fontId="46" fillId="69" borderId="164">
      <alignment horizontal="center"/>
    </xf>
    <xf numFmtId="0" fontId="41" fillId="0" borderId="160">
      <alignment horizontal="center"/>
    </xf>
    <xf numFmtId="0" fontId="45" fillId="91" borderId="164" applyNumberFormat="0" applyBorder="0" applyAlignment="0"/>
    <xf numFmtId="3" fontId="2" fillId="94" borderId="165" applyFont="0">
      <alignment horizontal="right" vertical="center"/>
      <protection locked="0"/>
    </xf>
    <xf numFmtId="3" fontId="2" fillId="94" borderId="165" applyFont="0">
      <alignment horizontal="right" vertical="center"/>
      <protection locked="0"/>
    </xf>
    <xf numFmtId="3" fontId="2" fillId="94" borderId="165" applyFont="0">
      <alignment horizontal="right" vertical="center"/>
      <protection locked="0"/>
    </xf>
    <xf numFmtId="3" fontId="2" fillId="94" borderId="165" applyFont="0">
      <alignment horizontal="right" vertical="center"/>
      <protection locked="0"/>
    </xf>
    <xf numFmtId="3" fontId="2" fillId="94" borderId="165" applyFont="0">
      <alignment horizontal="right" vertical="center"/>
      <protection locked="0"/>
    </xf>
    <xf numFmtId="0" fontId="296" fillId="45" borderId="165"/>
    <xf numFmtId="0" fontId="2" fillId="0" borderId="174">
      <alignment vertical="center"/>
    </xf>
    <xf numFmtId="4" fontId="29" fillId="137" borderId="175" applyNumberFormat="0" applyProtection="0">
      <alignment horizontal="left" vertical="center" indent="1"/>
    </xf>
    <xf numFmtId="4" fontId="29" fillId="137" borderId="175" applyNumberFormat="0" applyProtection="0">
      <alignment horizontal="left" vertical="center" indent="1"/>
    </xf>
    <xf numFmtId="4" fontId="29" fillId="137" borderId="175" applyNumberFormat="0" applyProtection="0">
      <alignment horizontal="left" vertical="center" indent="1"/>
    </xf>
    <xf numFmtId="4" fontId="29" fillId="137" borderId="175" applyNumberFormat="0" applyProtection="0">
      <alignment horizontal="left" vertical="center" indent="1"/>
    </xf>
    <xf numFmtId="4" fontId="29" fillId="137" borderId="175" applyNumberFormat="0" applyProtection="0">
      <alignment horizontal="left" vertical="center" indent="1"/>
    </xf>
    <xf numFmtId="347" fontId="2" fillId="69" borderId="165">
      <alignment horizontal="center"/>
    </xf>
    <xf numFmtId="347" fontId="2" fillId="69" borderId="165">
      <alignment horizontal="center"/>
    </xf>
    <xf numFmtId="347" fontId="2" fillId="69" borderId="165">
      <alignment horizontal="center"/>
    </xf>
    <xf numFmtId="347" fontId="2" fillId="69" borderId="165">
      <alignment horizontal="center"/>
    </xf>
    <xf numFmtId="347" fontId="2" fillId="69" borderId="165">
      <alignment horizontal="center"/>
    </xf>
    <xf numFmtId="347" fontId="2" fillId="69" borderId="165">
      <alignment horizontal="center"/>
    </xf>
    <xf numFmtId="347" fontId="2" fillId="69" borderId="165">
      <alignment horizontal="center"/>
    </xf>
    <xf numFmtId="347" fontId="2" fillId="69" borderId="165">
      <alignment horizontal="center"/>
    </xf>
    <xf numFmtId="347" fontId="2" fillId="69" borderId="165">
      <alignment horizontal="center"/>
    </xf>
    <xf numFmtId="347" fontId="2" fillId="69" borderId="165">
      <alignment horizontal="center"/>
    </xf>
    <xf numFmtId="3" fontId="2" fillId="69" borderId="165" applyFont="0">
      <alignment horizontal="right"/>
    </xf>
    <xf numFmtId="3" fontId="2" fillId="69" borderId="165" applyFont="0">
      <alignment horizontal="right"/>
    </xf>
    <xf numFmtId="3" fontId="2" fillId="69" borderId="165" applyFont="0">
      <alignment horizontal="right" vertical="center"/>
    </xf>
    <xf numFmtId="3" fontId="2" fillId="69" borderId="165" applyFont="0">
      <alignment horizontal="right" vertical="center"/>
    </xf>
    <xf numFmtId="3" fontId="2" fillId="69" borderId="165" applyFont="0">
      <alignment horizontal="right" vertical="center"/>
    </xf>
    <xf numFmtId="3" fontId="2" fillId="69" borderId="165" applyFont="0">
      <alignment horizontal="right" vertical="center"/>
    </xf>
    <xf numFmtId="3" fontId="2" fillId="69" borderId="165" applyFont="0">
      <alignment horizontal="right"/>
    </xf>
    <xf numFmtId="3" fontId="2" fillId="69" borderId="165" applyFont="0">
      <alignment horizontal="right"/>
    </xf>
    <xf numFmtId="3" fontId="2" fillId="69" borderId="165" applyFont="0">
      <alignment horizontal="right"/>
    </xf>
    <xf numFmtId="3" fontId="2" fillId="69" borderId="165" applyFont="0">
      <alignment horizontal="right"/>
    </xf>
    <xf numFmtId="3" fontId="2" fillId="69" borderId="165" applyFont="0">
      <alignment horizontal="right"/>
    </xf>
    <xf numFmtId="3" fontId="2" fillId="69" borderId="165" applyFont="0">
      <alignment horizontal="right"/>
    </xf>
    <xf numFmtId="3" fontId="2" fillId="69" borderId="165" applyFont="0">
      <alignment horizontal="right"/>
    </xf>
    <xf numFmtId="3" fontId="2" fillId="69" borderId="165" applyFont="0">
      <alignment horizontal="right"/>
    </xf>
    <xf numFmtId="3" fontId="2" fillId="69" borderId="165" applyFont="0">
      <alignment horizontal="right"/>
    </xf>
    <xf numFmtId="187" fontId="2" fillId="69" borderId="165" applyFont="0">
      <alignment horizontal="right"/>
    </xf>
    <xf numFmtId="187" fontId="2" fillId="69" borderId="165" applyFont="0">
      <alignment horizontal="right"/>
    </xf>
    <xf numFmtId="187" fontId="2" fillId="69" borderId="165" applyFont="0">
      <alignment horizontal="right"/>
    </xf>
    <xf numFmtId="187" fontId="2" fillId="69" borderId="165" applyFont="0">
      <alignment horizontal="right"/>
    </xf>
    <xf numFmtId="187" fontId="2" fillId="69" borderId="165" applyFont="0">
      <alignment horizontal="right"/>
    </xf>
    <xf numFmtId="187" fontId="2" fillId="69" borderId="165" applyFont="0">
      <alignment horizontal="right"/>
    </xf>
    <xf numFmtId="187" fontId="2" fillId="69" borderId="165" applyFont="0">
      <alignment horizontal="right"/>
    </xf>
    <xf numFmtId="187" fontId="2" fillId="69" borderId="165" applyFont="0">
      <alignment horizontal="right"/>
    </xf>
    <xf numFmtId="187" fontId="2" fillId="69" borderId="165" applyFont="0">
      <alignment horizontal="right"/>
    </xf>
    <xf numFmtId="187" fontId="2" fillId="69" borderId="165" applyFont="0">
      <alignment horizontal="right"/>
    </xf>
    <xf numFmtId="260" fontId="2" fillId="69" borderId="165" applyFont="0">
      <alignment horizontal="right"/>
    </xf>
    <xf numFmtId="260" fontId="2" fillId="69" borderId="165" applyFont="0">
      <alignment horizontal="right"/>
    </xf>
    <xf numFmtId="260" fontId="2" fillId="69" borderId="165" applyFont="0">
      <alignment horizontal="right"/>
    </xf>
    <xf numFmtId="260" fontId="2" fillId="69" borderId="165" applyFont="0">
      <alignment horizontal="right"/>
    </xf>
    <xf numFmtId="260" fontId="2" fillId="69" borderId="165" applyFont="0">
      <alignment horizontal="right"/>
    </xf>
    <xf numFmtId="260" fontId="2" fillId="69" borderId="165" applyFont="0">
      <alignment horizontal="right"/>
    </xf>
    <xf numFmtId="260" fontId="2" fillId="69" borderId="165" applyFont="0">
      <alignment horizontal="right"/>
    </xf>
    <xf numFmtId="260" fontId="2" fillId="69" borderId="165" applyFont="0">
      <alignment horizontal="right"/>
    </xf>
    <xf numFmtId="260" fontId="2" fillId="69" borderId="165" applyFont="0">
      <alignment horizontal="right"/>
    </xf>
    <xf numFmtId="260" fontId="2" fillId="69" borderId="165" applyFont="0">
      <alignment horizontal="right"/>
    </xf>
    <xf numFmtId="10" fontId="2" fillId="69" borderId="165" applyFont="0">
      <alignment horizontal="right"/>
    </xf>
    <xf numFmtId="10" fontId="2" fillId="69" borderId="165" applyFont="0">
      <alignment horizontal="right"/>
    </xf>
    <xf numFmtId="10" fontId="2" fillId="69" borderId="165" applyFont="0">
      <alignment horizontal="right"/>
    </xf>
    <xf numFmtId="10" fontId="2" fillId="69" borderId="165" applyFont="0">
      <alignment horizontal="right"/>
    </xf>
    <xf numFmtId="10" fontId="2" fillId="69" borderId="165" applyFont="0">
      <alignment horizontal="right"/>
    </xf>
    <xf numFmtId="10" fontId="2" fillId="69" borderId="165" applyFont="0">
      <alignment horizontal="right"/>
    </xf>
    <xf numFmtId="10" fontId="2" fillId="69" borderId="165" applyFont="0">
      <alignment horizontal="right"/>
    </xf>
    <xf numFmtId="10" fontId="2" fillId="69" borderId="165" applyFont="0">
      <alignment horizontal="right"/>
    </xf>
    <xf numFmtId="10" fontId="2" fillId="69" borderId="165" applyFont="0">
      <alignment horizontal="right"/>
    </xf>
    <xf numFmtId="10" fontId="2" fillId="69" borderId="165" applyFont="0">
      <alignment horizontal="right"/>
    </xf>
    <xf numFmtId="9" fontId="2" fillId="69" borderId="165" applyFont="0">
      <alignment horizontal="right"/>
    </xf>
    <xf numFmtId="9" fontId="2" fillId="69" borderId="165" applyFont="0">
      <alignment horizontal="right"/>
    </xf>
    <xf numFmtId="9" fontId="2" fillId="69" borderId="165" applyFont="0">
      <alignment horizontal="right"/>
    </xf>
    <xf numFmtId="9" fontId="2" fillId="69" borderId="165" applyFont="0">
      <alignment horizontal="right"/>
    </xf>
    <xf numFmtId="9" fontId="2" fillId="69" borderId="165" applyFont="0">
      <alignment horizontal="right"/>
    </xf>
    <xf numFmtId="9" fontId="2" fillId="69" borderId="165" applyFont="0">
      <alignment horizontal="right"/>
    </xf>
    <xf numFmtId="9" fontId="2" fillId="69" borderId="165" applyFont="0">
      <alignment horizontal="right"/>
    </xf>
    <xf numFmtId="9" fontId="2" fillId="69" borderId="165" applyFont="0">
      <alignment horizontal="right"/>
    </xf>
    <xf numFmtId="9" fontId="2" fillId="69" borderId="165" applyFont="0">
      <alignment horizontal="right"/>
    </xf>
    <xf numFmtId="9" fontId="2" fillId="69" borderId="165" applyFont="0">
      <alignment horizontal="right"/>
    </xf>
    <xf numFmtId="348" fontId="2" fillId="69" borderId="165" applyFont="0">
      <alignment horizontal="center" wrapText="1"/>
    </xf>
    <xf numFmtId="348" fontId="2" fillId="69" borderId="165" applyFont="0">
      <alignment horizontal="center" wrapText="1"/>
    </xf>
    <xf numFmtId="348" fontId="2" fillId="69" borderId="165" applyFont="0">
      <alignment horizontal="center" wrapText="1"/>
    </xf>
    <xf numFmtId="348" fontId="2" fillId="69" borderId="165" applyFont="0">
      <alignment horizontal="center" wrapText="1"/>
    </xf>
    <xf numFmtId="348" fontId="2" fillId="69" borderId="165" applyFont="0">
      <alignment horizontal="center" wrapText="1"/>
    </xf>
    <xf numFmtId="348" fontId="2" fillId="69" borderId="165" applyFont="0">
      <alignment horizontal="center" wrapText="1"/>
    </xf>
    <xf numFmtId="348" fontId="2" fillId="69" borderId="165" applyFont="0">
      <alignment horizontal="center" wrapText="1"/>
    </xf>
    <xf numFmtId="348" fontId="2" fillId="69" borderId="165" applyFont="0">
      <alignment horizontal="center" wrapText="1"/>
    </xf>
    <xf numFmtId="348" fontId="2" fillId="69" borderId="165" applyFont="0">
      <alignment horizontal="center" wrapText="1"/>
    </xf>
    <xf numFmtId="348" fontId="2" fillId="69" borderId="165" applyFont="0">
      <alignment horizontal="center" wrapText="1"/>
    </xf>
    <xf numFmtId="3" fontId="2" fillId="68" borderId="167" applyBorder="0"/>
    <xf numFmtId="3" fontId="2" fillId="68" borderId="167" applyBorder="0"/>
    <xf numFmtId="3" fontId="2" fillId="68" borderId="167" applyBorder="0"/>
    <xf numFmtId="3" fontId="2" fillId="68" borderId="167" applyBorder="0"/>
    <xf numFmtId="3" fontId="2" fillId="68" borderId="167" applyBorder="0"/>
    <xf numFmtId="2" fontId="312" fillId="0" borderId="170" applyNumberFormat="0" applyFill="0" applyBorder="0" applyAlignment="0" applyProtection="0">
      <alignment horizontal="center"/>
      <protection locked="0"/>
    </xf>
    <xf numFmtId="0" fontId="159" fillId="0" borderId="165" applyNumberFormat="0" applyFont="0" applyFill="0" applyBorder="0" applyAlignment="0">
      <protection hidden="1"/>
    </xf>
    <xf numFmtId="0" fontId="159" fillId="0" borderId="165" applyNumberFormat="0" applyFont="0" applyFill="0" applyBorder="0" applyAlignment="0">
      <protection hidden="1"/>
    </xf>
    <xf numFmtId="0" fontId="159" fillId="0" borderId="165" applyNumberFormat="0" applyFont="0" applyFill="0" applyBorder="0" applyAlignment="0">
      <protection hidden="1"/>
    </xf>
    <xf numFmtId="0" fontId="159" fillId="0" borderId="165" applyNumberFormat="0" applyFont="0" applyFill="0" applyBorder="0" applyAlignment="0">
      <protection hidden="1"/>
    </xf>
    <xf numFmtId="0" fontId="159" fillId="0" borderId="165" applyNumberFormat="0" applyFont="0" applyFill="0" applyBorder="0" applyAlignment="0">
      <protection hidden="1"/>
    </xf>
    <xf numFmtId="0" fontId="159" fillId="0" borderId="165" applyNumberFormat="0" applyFont="0" applyFill="0" applyBorder="0" applyAlignment="0">
      <protection hidden="1"/>
    </xf>
    <xf numFmtId="0" fontId="159" fillId="0" borderId="165" applyNumberFormat="0" applyFont="0" applyFill="0" applyBorder="0" applyAlignment="0">
      <protection hidden="1"/>
    </xf>
    <xf numFmtId="0" fontId="159" fillId="0" borderId="165" applyNumberFormat="0" applyFont="0" applyFill="0" applyBorder="0" applyAlignment="0">
      <protection hidden="1"/>
    </xf>
    <xf numFmtId="0" fontId="159" fillId="0" borderId="165" applyNumberFormat="0" applyFont="0" applyFill="0" applyBorder="0" applyAlignment="0">
      <protection hidden="1"/>
    </xf>
    <xf numFmtId="0" fontId="159" fillId="0" borderId="165" applyNumberFormat="0" applyFont="0" applyFill="0" applyBorder="0" applyAlignment="0">
      <protection hidden="1"/>
    </xf>
    <xf numFmtId="1" fontId="2" fillId="143" borderId="165" applyFont="0">
      <alignment horizontal="right"/>
    </xf>
    <xf numFmtId="1" fontId="2" fillId="143" borderId="165" applyFont="0">
      <alignment horizontal="right"/>
    </xf>
    <xf numFmtId="1" fontId="2" fillId="143" borderId="165" applyFont="0">
      <alignment horizontal="right"/>
    </xf>
    <xf numFmtId="1" fontId="2" fillId="143" borderId="165" applyFont="0">
      <alignment horizontal="right"/>
    </xf>
    <xf numFmtId="1" fontId="2" fillId="143" borderId="165" applyFont="0">
      <alignment horizontal="right"/>
    </xf>
    <xf numFmtId="1" fontId="2" fillId="143" borderId="165" applyFont="0">
      <alignment horizontal="right"/>
    </xf>
    <xf numFmtId="1" fontId="2" fillId="143" borderId="165" applyFont="0">
      <alignment horizontal="right"/>
    </xf>
    <xf numFmtId="1" fontId="2" fillId="143" borderId="165" applyFont="0">
      <alignment horizontal="right"/>
    </xf>
    <xf numFmtId="1" fontId="2" fillId="143" borderId="165" applyFont="0">
      <alignment horizontal="right"/>
    </xf>
    <xf numFmtId="1" fontId="2" fillId="143" borderId="165" applyFont="0">
      <alignment horizontal="right"/>
    </xf>
    <xf numFmtId="304" fontId="2" fillId="143" borderId="165" applyFont="0"/>
    <xf numFmtId="304" fontId="2" fillId="143" borderId="165" applyFont="0"/>
    <xf numFmtId="304" fontId="2" fillId="143" borderId="165" applyFont="0"/>
    <xf numFmtId="304" fontId="2" fillId="143" borderId="165" applyFont="0"/>
    <xf numFmtId="304" fontId="2" fillId="143" borderId="165" applyFont="0"/>
    <xf numFmtId="304" fontId="2" fillId="143" borderId="165" applyFont="0"/>
    <xf numFmtId="304" fontId="2" fillId="143" borderId="165" applyFont="0"/>
    <xf numFmtId="304" fontId="2" fillId="143" borderId="165" applyFont="0"/>
    <xf numFmtId="304" fontId="2" fillId="143" borderId="165" applyFont="0"/>
    <xf numFmtId="304" fontId="2" fillId="143" borderId="165" applyFont="0"/>
    <xf numFmtId="9" fontId="2" fillId="143" borderId="165" applyFont="0">
      <alignment horizontal="right"/>
    </xf>
    <xf numFmtId="9" fontId="2" fillId="143" borderId="165" applyFont="0">
      <alignment horizontal="right"/>
    </xf>
    <xf numFmtId="9" fontId="2" fillId="143" borderId="165" applyFont="0">
      <alignment horizontal="right"/>
    </xf>
    <xf numFmtId="9" fontId="2" fillId="143" borderId="165" applyFont="0">
      <alignment horizontal="right"/>
    </xf>
    <xf numFmtId="9" fontId="2" fillId="143" borderId="165" applyFont="0">
      <alignment horizontal="right"/>
    </xf>
    <xf numFmtId="9" fontId="2" fillId="143" borderId="165" applyFont="0">
      <alignment horizontal="right"/>
    </xf>
    <xf numFmtId="9" fontId="2" fillId="143" borderId="165" applyFont="0">
      <alignment horizontal="right"/>
    </xf>
    <xf numFmtId="9" fontId="2" fillId="143" borderId="165" applyFont="0">
      <alignment horizontal="right"/>
    </xf>
    <xf numFmtId="9" fontId="2" fillId="143" borderId="165" applyFont="0">
      <alignment horizontal="right"/>
    </xf>
    <xf numFmtId="9" fontId="2" fillId="143" borderId="165" applyFont="0">
      <alignment horizontal="right"/>
    </xf>
    <xf numFmtId="331" fontId="2" fillId="143" borderId="165" applyFont="0">
      <alignment horizontal="right"/>
    </xf>
    <xf numFmtId="331" fontId="2" fillId="143" borderId="165" applyFont="0">
      <alignment horizontal="right"/>
    </xf>
    <xf numFmtId="331" fontId="2" fillId="143" borderId="165" applyFont="0">
      <alignment horizontal="right"/>
    </xf>
    <xf numFmtId="331" fontId="2" fillId="143" borderId="165" applyFont="0">
      <alignment horizontal="right"/>
    </xf>
    <xf numFmtId="331" fontId="2" fillId="143" borderId="165" applyFont="0">
      <alignment horizontal="right"/>
    </xf>
    <xf numFmtId="331" fontId="2" fillId="143" borderId="165" applyFont="0">
      <alignment horizontal="right"/>
    </xf>
    <xf numFmtId="331" fontId="2" fillId="143" borderId="165" applyFont="0">
      <alignment horizontal="right"/>
    </xf>
    <xf numFmtId="331" fontId="2" fillId="143" borderId="165" applyFont="0">
      <alignment horizontal="right"/>
    </xf>
    <xf numFmtId="331" fontId="2" fillId="143" borderId="165" applyFont="0">
      <alignment horizontal="right"/>
    </xf>
    <xf numFmtId="331" fontId="2" fillId="143" borderId="165" applyFont="0">
      <alignment horizontal="right"/>
    </xf>
    <xf numFmtId="10" fontId="2" fillId="143" borderId="165" applyFont="0">
      <alignment horizontal="right"/>
    </xf>
    <xf numFmtId="10" fontId="2" fillId="143" borderId="165" applyFont="0">
      <alignment horizontal="right"/>
    </xf>
    <xf numFmtId="10" fontId="2" fillId="143" borderId="165" applyFont="0">
      <alignment horizontal="right"/>
    </xf>
    <xf numFmtId="10" fontId="2" fillId="143" borderId="165" applyFont="0">
      <alignment horizontal="right"/>
    </xf>
    <xf numFmtId="10" fontId="2" fillId="143" borderId="165" applyFont="0">
      <alignment horizontal="right"/>
    </xf>
    <xf numFmtId="10" fontId="2" fillId="143" borderId="165" applyFont="0">
      <alignment horizontal="right"/>
    </xf>
    <xf numFmtId="10" fontId="2" fillId="143" borderId="165" applyFont="0">
      <alignment horizontal="right"/>
    </xf>
    <xf numFmtId="10" fontId="2" fillId="143" borderId="165" applyFont="0">
      <alignment horizontal="right"/>
    </xf>
    <xf numFmtId="10" fontId="2" fillId="143" borderId="165" applyFont="0">
      <alignment horizontal="right"/>
    </xf>
    <xf numFmtId="10" fontId="2" fillId="143" borderId="165" applyFont="0">
      <alignment horizontal="right"/>
    </xf>
    <xf numFmtId="0" fontId="2" fillId="143" borderId="165" applyFont="0">
      <alignment horizontal="center" wrapText="1"/>
    </xf>
    <xf numFmtId="0" fontId="2" fillId="143" borderId="165" applyFont="0">
      <alignment horizontal="center" wrapText="1"/>
    </xf>
    <xf numFmtId="0" fontId="2" fillId="143" borderId="165" applyFont="0">
      <alignment horizontal="center" wrapText="1"/>
    </xf>
    <xf numFmtId="0" fontId="2" fillId="143" borderId="165" applyFont="0">
      <alignment horizontal="center" wrapText="1"/>
    </xf>
    <xf numFmtId="0" fontId="2" fillId="143" borderId="165" applyFont="0">
      <alignment horizontal="center" wrapText="1"/>
    </xf>
    <xf numFmtId="0" fontId="2" fillId="143" borderId="165" applyFont="0">
      <alignment horizontal="center" wrapText="1"/>
    </xf>
    <xf numFmtId="0" fontId="2" fillId="143" borderId="165" applyFont="0">
      <alignment horizontal="center" wrapText="1"/>
    </xf>
    <xf numFmtId="0" fontId="2" fillId="143" borderId="165" applyFont="0">
      <alignment horizontal="center" wrapText="1"/>
    </xf>
    <xf numFmtId="0" fontId="2" fillId="143" borderId="165" applyFont="0">
      <alignment horizontal="center" wrapText="1"/>
    </xf>
    <xf numFmtId="0" fontId="2" fillId="143" borderId="165" applyFont="0">
      <alignment horizontal="center" wrapText="1"/>
    </xf>
    <xf numFmtId="49" fontId="2" fillId="143" borderId="165" applyFont="0"/>
    <xf numFmtId="49" fontId="2" fillId="143" borderId="165" applyFont="0"/>
    <xf numFmtId="304" fontId="2" fillId="144" borderId="165" applyFont="0"/>
    <xf numFmtId="304" fontId="2" fillId="144" borderId="165" applyFont="0"/>
    <xf numFmtId="304" fontId="2" fillId="144" borderId="165" applyFont="0"/>
    <xf numFmtId="304" fontId="2" fillId="144" borderId="165" applyFont="0"/>
    <xf numFmtId="304" fontId="2" fillId="144" borderId="165" applyFont="0"/>
    <xf numFmtId="304" fontId="2" fillId="144" borderId="165" applyFont="0"/>
    <xf numFmtId="304" fontId="2" fillId="144" borderId="165" applyFont="0"/>
    <xf numFmtId="304" fontId="2" fillId="144" borderId="165" applyFont="0"/>
    <xf numFmtId="304" fontId="2" fillId="144" borderId="165" applyFont="0"/>
    <xf numFmtId="304" fontId="2" fillId="144" borderId="165" applyFont="0"/>
    <xf numFmtId="9" fontId="2" fillId="144" borderId="165" applyFont="0">
      <alignment horizontal="right"/>
    </xf>
    <xf numFmtId="9" fontId="2" fillId="144" borderId="165" applyFont="0">
      <alignment horizontal="right"/>
    </xf>
    <xf numFmtId="9" fontId="2" fillId="144" borderId="165" applyFont="0">
      <alignment horizontal="right"/>
    </xf>
    <xf numFmtId="9" fontId="2" fillId="144" borderId="165" applyFont="0">
      <alignment horizontal="right"/>
    </xf>
    <xf numFmtId="9" fontId="2" fillId="144" borderId="165" applyFont="0">
      <alignment horizontal="right"/>
    </xf>
    <xf numFmtId="9" fontId="2" fillId="144" borderId="165" applyFont="0">
      <alignment horizontal="right"/>
    </xf>
    <xf numFmtId="9" fontId="2" fillId="144" borderId="165" applyFont="0">
      <alignment horizontal="right"/>
    </xf>
    <xf numFmtId="9" fontId="2" fillId="144" borderId="165" applyFont="0">
      <alignment horizontal="right"/>
    </xf>
    <xf numFmtId="9" fontId="2" fillId="144" borderId="165" applyFont="0">
      <alignment horizontal="right"/>
    </xf>
    <xf numFmtId="9" fontId="2" fillId="144" borderId="165" applyFont="0">
      <alignment horizontal="right"/>
    </xf>
    <xf numFmtId="311" fontId="2" fillId="145" borderId="165">
      <alignment vertical="center"/>
    </xf>
    <xf numFmtId="311" fontId="2" fillId="145" borderId="165">
      <alignment vertical="center"/>
    </xf>
    <xf numFmtId="311" fontId="2" fillId="145" borderId="165">
      <alignment vertical="center"/>
    </xf>
    <xf numFmtId="311" fontId="2" fillId="145" borderId="165">
      <alignment vertical="center"/>
    </xf>
    <xf numFmtId="311" fontId="2" fillId="145" borderId="165">
      <alignment vertical="center"/>
    </xf>
    <xf numFmtId="304" fontId="2" fillId="92" borderId="165" applyFont="0">
      <alignment horizontal="right"/>
    </xf>
    <xf numFmtId="304" fontId="2" fillId="92" borderId="165" applyFont="0">
      <alignment horizontal="right"/>
    </xf>
    <xf numFmtId="304" fontId="2" fillId="92" borderId="165" applyFont="0">
      <alignment horizontal="right"/>
    </xf>
    <xf numFmtId="304" fontId="2" fillId="92" borderId="165" applyFont="0">
      <alignment horizontal="right"/>
    </xf>
    <xf numFmtId="304" fontId="2" fillId="92" borderId="165" applyFont="0">
      <alignment horizontal="right"/>
    </xf>
    <xf numFmtId="304" fontId="2" fillId="92" borderId="165" applyFont="0">
      <alignment horizontal="right"/>
    </xf>
    <xf numFmtId="304" fontId="2" fillId="92" borderId="165" applyFont="0">
      <alignment horizontal="right"/>
    </xf>
    <xf numFmtId="304" fontId="2" fillId="92" borderId="165" applyFont="0">
      <alignment horizontal="right"/>
    </xf>
    <xf numFmtId="304" fontId="2" fillId="92" borderId="165" applyFont="0">
      <alignment horizontal="right"/>
    </xf>
    <xf numFmtId="304" fontId="2" fillId="92" borderId="165" applyFont="0">
      <alignment horizontal="right"/>
    </xf>
    <xf numFmtId="1" fontId="2" fillId="92" borderId="165" applyFont="0">
      <alignment horizontal="right"/>
    </xf>
    <xf numFmtId="1" fontId="2" fillId="92" borderId="165" applyFont="0">
      <alignment horizontal="right"/>
    </xf>
    <xf numFmtId="1" fontId="2" fillId="92" borderId="165" applyFont="0">
      <alignment horizontal="right"/>
    </xf>
    <xf numFmtId="1" fontId="2" fillId="92" borderId="165" applyFont="0">
      <alignment horizontal="right"/>
    </xf>
    <xf numFmtId="1" fontId="2" fillId="92" borderId="165" applyFont="0">
      <alignment horizontal="right"/>
    </xf>
    <xf numFmtId="1" fontId="2" fillId="92" borderId="165" applyFont="0">
      <alignment horizontal="right"/>
    </xf>
    <xf numFmtId="1" fontId="2" fillId="92" borderId="165" applyFont="0">
      <alignment horizontal="right"/>
    </xf>
    <xf numFmtId="1" fontId="2" fillId="92" borderId="165" applyFont="0">
      <alignment horizontal="right"/>
    </xf>
    <xf numFmtId="1" fontId="2" fillId="92" borderId="165" applyFont="0">
      <alignment horizontal="right"/>
    </xf>
    <xf numFmtId="1" fontId="2" fillId="92" borderId="165" applyFont="0">
      <alignment horizontal="right"/>
    </xf>
    <xf numFmtId="304" fontId="2" fillId="92" borderId="165" applyFont="0"/>
    <xf numFmtId="304" fontId="2" fillId="92" borderId="165" applyFont="0"/>
    <xf numFmtId="304" fontId="2" fillId="92" borderId="165" applyFont="0"/>
    <xf numFmtId="304" fontId="2" fillId="92" borderId="165" applyFont="0"/>
    <xf numFmtId="304" fontId="2" fillId="92" borderId="165" applyFont="0"/>
    <xf numFmtId="304" fontId="2" fillId="92" borderId="165" applyFont="0"/>
    <xf numFmtId="304" fontId="2" fillId="92" borderId="165" applyFont="0"/>
    <xf numFmtId="304" fontId="2" fillId="92" borderId="165" applyFont="0"/>
    <xf numFmtId="304" fontId="2" fillId="92" borderId="165" applyFont="0"/>
    <xf numFmtId="304" fontId="2" fillId="92" borderId="165" applyFont="0"/>
    <xf numFmtId="260" fontId="2" fillId="92" borderId="165" applyFont="0"/>
    <xf numFmtId="260" fontId="2" fillId="92" borderId="165" applyFont="0"/>
    <xf numFmtId="260" fontId="2" fillId="92" borderId="165" applyFont="0"/>
    <xf numFmtId="260" fontId="2" fillId="92" borderId="165" applyFont="0"/>
    <xf numFmtId="260" fontId="2" fillId="92" borderId="165" applyFont="0"/>
    <xf numFmtId="260" fontId="2" fillId="92" borderId="165" applyFont="0"/>
    <xf numFmtId="260" fontId="2" fillId="92" borderId="165" applyFont="0"/>
    <xf numFmtId="260" fontId="2" fillId="92" borderId="165" applyFont="0"/>
    <xf numFmtId="260" fontId="2" fillId="92" borderId="165" applyFont="0"/>
    <xf numFmtId="260" fontId="2" fillId="92" borderId="165" applyFont="0"/>
    <xf numFmtId="10" fontId="2" fillId="92" borderId="165" applyFont="0">
      <alignment horizontal="right"/>
    </xf>
    <xf numFmtId="10" fontId="2" fillId="92" borderId="165" applyFont="0">
      <alignment horizontal="right"/>
    </xf>
    <xf numFmtId="10" fontId="2" fillId="92" borderId="165" applyFont="0">
      <alignment horizontal="right"/>
    </xf>
    <xf numFmtId="10" fontId="2" fillId="92" borderId="165" applyFont="0">
      <alignment horizontal="right"/>
    </xf>
    <xf numFmtId="10" fontId="2" fillId="92" borderId="165" applyFont="0">
      <alignment horizontal="right"/>
    </xf>
    <xf numFmtId="10" fontId="2" fillId="92" borderId="165" applyFont="0">
      <alignment horizontal="right"/>
    </xf>
    <xf numFmtId="10" fontId="2" fillId="92" borderId="165" applyFont="0">
      <alignment horizontal="right"/>
    </xf>
    <xf numFmtId="10" fontId="2" fillId="92" borderId="165" applyFont="0">
      <alignment horizontal="right"/>
    </xf>
    <xf numFmtId="10" fontId="2" fillId="92" borderId="165" applyFont="0">
      <alignment horizontal="right"/>
    </xf>
    <xf numFmtId="10" fontId="2" fillId="92" borderId="165" applyFont="0">
      <alignment horizontal="right"/>
    </xf>
    <xf numFmtId="9" fontId="2" fillId="92" borderId="165" applyFont="0">
      <alignment horizontal="right"/>
    </xf>
    <xf numFmtId="9" fontId="2" fillId="92" borderId="165" applyFont="0">
      <alignment horizontal="right"/>
    </xf>
    <xf numFmtId="9" fontId="2" fillId="92" borderId="165" applyFont="0">
      <alignment horizontal="right"/>
    </xf>
    <xf numFmtId="9" fontId="2" fillId="92" borderId="165" applyFont="0">
      <alignment horizontal="right"/>
    </xf>
    <xf numFmtId="9" fontId="2" fillId="92" borderId="165" applyFont="0">
      <alignment horizontal="right"/>
    </xf>
    <xf numFmtId="9" fontId="2" fillId="92" borderId="165" applyFont="0">
      <alignment horizontal="right"/>
    </xf>
    <xf numFmtId="9" fontId="2" fillId="92" borderId="165" applyFont="0">
      <alignment horizontal="right"/>
    </xf>
    <xf numFmtId="9" fontId="2" fillId="92" borderId="165" applyFont="0">
      <alignment horizontal="right"/>
    </xf>
    <xf numFmtId="9" fontId="2" fillId="92" borderId="165" applyFont="0">
      <alignment horizontal="right"/>
    </xf>
    <xf numFmtId="9" fontId="2" fillId="92" borderId="165" applyFont="0">
      <alignment horizontal="right"/>
    </xf>
    <xf numFmtId="331" fontId="2" fillId="92" borderId="165" applyFont="0">
      <alignment horizontal="right"/>
    </xf>
    <xf numFmtId="331" fontId="2" fillId="92" borderId="165" applyFont="0">
      <alignment horizontal="right"/>
    </xf>
    <xf numFmtId="331" fontId="2" fillId="92" borderId="165" applyFont="0">
      <alignment horizontal="right"/>
    </xf>
    <xf numFmtId="331" fontId="2" fillId="92" borderId="165" applyFont="0">
      <alignment horizontal="right"/>
    </xf>
    <xf numFmtId="331" fontId="2" fillId="92" borderId="165" applyFont="0">
      <alignment horizontal="right"/>
    </xf>
    <xf numFmtId="331" fontId="2" fillId="92" borderId="165" applyFont="0">
      <alignment horizontal="right"/>
    </xf>
    <xf numFmtId="331" fontId="2" fillId="92" borderId="165" applyFont="0">
      <alignment horizontal="right"/>
    </xf>
    <xf numFmtId="331" fontId="2" fillId="92" borderId="165" applyFont="0">
      <alignment horizontal="right"/>
    </xf>
    <xf numFmtId="331" fontId="2" fillId="92" borderId="165" applyFont="0">
      <alignment horizontal="right"/>
    </xf>
    <xf numFmtId="331" fontId="2" fillId="92" borderId="165" applyFont="0">
      <alignment horizontal="right"/>
    </xf>
    <xf numFmtId="10" fontId="2" fillId="92" borderId="166" applyFont="0">
      <alignment horizontal="right"/>
    </xf>
    <xf numFmtId="10" fontId="2" fillId="92" borderId="166" applyFont="0">
      <alignment horizontal="right"/>
    </xf>
    <xf numFmtId="10" fontId="2" fillId="92" borderId="166" applyFont="0">
      <alignment horizontal="right"/>
    </xf>
    <xf numFmtId="10" fontId="2" fillId="92" borderId="166" applyFont="0">
      <alignment horizontal="right"/>
    </xf>
    <xf numFmtId="10" fontId="2" fillId="92" borderId="166" applyFont="0">
      <alignment horizontal="right"/>
    </xf>
    <xf numFmtId="10" fontId="2" fillId="92" borderId="166" applyFont="0">
      <alignment horizontal="right"/>
    </xf>
    <xf numFmtId="10" fontId="2" fillId="92" borderId="166" applyFont="0">
      <alignment horizontal="right"/>
    </xf>
    <xf numFmtId="10" fontId="2" fillId="92" borderId="166" applyFont="0">
      <alignment horizontal="right"/>
    </xf>
    <xf numFmtId="10" fontId="2" fillId="92" borderId="166" applyFont="0">
      <alignment horizontal="right"/>
    </xf>
    <xf numFmtId="10" fontId="2" fillId="92" borderId="166" applyFont="0">
      <alignment horizontal="right"/>
    </xf>
    <xf numFmtId="0" fontId="2" fillId="92" borderId="165" applyFont="0">
      <alignment horizontal="center" wrapText="1"/>
      <protection locked="0"/>
    </xf>
    <xf numFmtId="0" fontId="2" fillId="92" borderId="165" applyFont="0">
      <alignment horizontal="center" wrapText="1"/>
      <protection locked="0"/>
    </xf>
    <xf numFmtId="0" fontId="2" fillId="92" borderId="165" applyFont="0">
      <alignment horizontal="center" wrapText="1"/>
      <protection locked="0"/>
    </xf>
    <xf numFmtId="0" fontId="2" fillId="92" borderId="165" applyFont="0">
      <alignment horizontal="center" wrapText="1"/>
      <protection locked="0"/>
    </xf>
    <xf numFmtId="0" fontId="2" fillId="92" borderId="165" applyFont="0">
      <alignment horizontal="center" wrapText="1"/>
      <protection locked="0"/>
    </xf>
    <xf numFmtId="0" fontId="2" fillId="92" borderId="165" applyFont="0">
      <alignment horizontal="center" wrapText="1"/>
      <protection locked="0"/>
    </xf>
    <xf numFmtId="0" fontId="2" fillId="92" borderId="165" applyFont="0">
      <alignment horizontal="center" wrapText="1"/>
      <protection locked="0"/>
    </xf>
    <xf numFmtId="0" fontId="2" fillId="92" borderId="165" applyFont="0">
      <alignment horizontal="center" wrapText="1"/>
      <protection locked="0"/>
    </xf>
    <xf numFmtId="0" fontId="2" fillId="92" borderId="165" applyFont="0">
      <alignment horizontal="center" wrapText="1"/>
      <protection locked="0"/>
    </xf>
    <xf numFmtId="0" fontId="2" fillId="92" borderId="165" applyFont="0">
      <alignment horizontal="center" wrapText="1"/>
      <protection locked="0"/>
    </xf>
    <xf numFmtId="49" fontId="2" fillId="92" borderId="165" applyFont="0"/>
    <xf numFmtId="49" fontId="2" fillId="92" borderId="165" applyFont="0"/>
    <xf numFmtId="0" fontId="319" fillId="0" borderId="167" applyNumberFormat="0" applyProtection="0">
      <alignment horizontal="left" vertical="top"/>
    </xf>
    <xf numFmtId="0" fontId="319" fillId="0" borderId="167" applyNumberFormat="0" applyProtection="0">
      <alignment horizontal="left" vertical="top"/>
    </xf>
    <xf numFmtId="0" fontId="319" fillId="0" borderId="167" applyNumberFormat="0" applyProtection="0">
      <alignment horizontal="left" vertical="top"/>
    </xf>
    <xf numFmtId="0" fontId="319" fillId="0" borderId="167" applyNumberFormat="0" applyProtection="0">
      <alignment horizontal="right" vertical="top"/>
    </xf>
    <xf numFmtId="0" fontId="319" fillId="0" borderId="167" applyNumberFormat="0" applyProtection="0">
      <alignment horizontal="right" vertical="top"/>
    </xf>
    <xf numFmtId="0" fontId="319" fillId="0" borderId="167" applyNumberFormat="0" applyProtection="0">
      <alignment horizontal="right" vertical="top"/>
    </xf>
    <xf numFmtId="0" fontId="319" fillId="0" borderId="167" applyNumberFormat="0" applyProtection="0">
      <alignment horizontal="right" vertical="top"/>
    </xf>
    <xf numFmtId="0" fontId="319" fillId="0" borderId="167" applyNumberFormat="0" applyProtection="0">
      <alignment horizontal="right" vertical="top"/>
    </xf>
    <xf numFmtId="0" fontId="316" fillId="0" borderId="167" applyNumberFormat="0" applyFill="0" applyAlignment="0" applyProtection="0"/>
    <xf numFmtId="0" fontId="316" fillId="0" borderId="167" applyNumberFormat="0" applyFill="0" applyAlignment="0" applyProtection="0"/>
    <xf numFmtId="0" fontId="316" fillId="0" borderId="167" applyNumberFormat="0" applyFill="0" applyAlignment="0" applyProtection="0"/>
    <xf numFmtId="0" fontId="316" fillId="0" borderId="167" applyNumberFormat="0" applyFill="0" applyAlignment="0" applyProtection="0"/>
    <xf numFmtId="0" fontId="316" fillId="0" borderId="167" applyNumberFormat="0" applyFill="0" applyAlignment="0" applyProtection="0"/>
    <xf numFmtId="0" fontId="315" fillId="0" borderId="163" applyNumberFormat="0" applyFont="0" applyFill="0" applyAlignment="0" applyProtection="0">
      <alignment horizontal="left" vertical="top"/>
    </xf>
    <xf numFmtId="0" fontId="315" fillId="0" borderId="163" applyNumberFormat="0" applyFont="0" applyFill="0" applyAlignment="0" applyProtection="0">
      <alignment horizontal="left" vertical="top"/>
    </xf>
    <xf numFmtId="0" fontId="315" fillId="0" borderId="163" applyNumberFormat="0" applyFont="0" applyFill="0" applyAlignment="0" applyProtection="0">
      <alignment horizontal="left" vertical="top"/>
    </xf>
    <xf numFmtId="0" fontId="315" fillId="0" borderId="163" applyNumberFormat="0" applyFont="0" applyFill="0" applyAlignment="0" applyProtection="0">
      <alignment horizontal="left" vertical="top"/>
    </xf>
    <xf numFmtId="0" fontId="315" fillId="0" borderId="163" applyNumberFormat="0" applyFont="0" applyFill="0" applyAlignment="0" applyProtection="0">
      <alignment horizontal="left" vertical="top"/>
    </xf>
    <xf numFmtId="0" fontId="2" fillId="0" borderId="165">
      <alignment vertical="center" wrapText="1"/>
    </xf>
    <xf numFmtId="0" fontId="2" fillId="0" borderId="165">
      <alignment vertical="center" wrapText="1"/>
    </xf>
    <xf numFmtId="0" fontId="2" fillId="0" borderId="165">
      <alignment vertical="center" wrapText="1"/>
    </xf>
    <xf numFmtId="0" fontId="2" fillId="0" borderId="165">
      <alignment vertical="center" wrapText="1"/>
    </xf>
    <xf numFmtId="0" fontId="2" fillId="0" borderId="165">
      <alignment vertical="center" wrapText="1"/>
    </xf>
    <xf numFmtId="0" fontId="2" fillId="0" borderId="165">
      <alignment vertical="center" wrapText="1"/>
    </xf>
    <xf numFmtId="0" fontId="2" fillId="0" borderId="165">
      <alignment vertical="center" wrapText="1"/>
    </xf>
    <xf numFmtId="0" fontId="2" fillId="0" borderId="165">
      <alignment vertical="center" wrapText="1"/>
    </xf>
    <xf numFmtId="0" fontId="2" fillId="0" borderId="165">
      <alignment vertical="center" wrapText="1"/>
    </xf>
    <xf numFmtId="0" fontId="2" fillId="0" borderId="165">
      <alignment vertical="center" wrapText="1"/>
    </xf>
    <xf numFmtId="0" fontId="2" fillId="0" borderId="165">
      <alignment vertical="center" wrapText="1"/>
    </xf>
    <xf numFmtId="0" fontId="2" fillId="0" borderId="165">
      <alignment vertical="center" wrapText="1"/>
    </xf>
    <xf numFmtId="0" fontId="2" fillId="0" borderId="165">
      <alignment vertical="center" wrapText="1"/>
    </xf>
    <xf numFmtId="0" fontId="2" fillId="0" borderId="165">
      <alignment vertical="center" wrapText="1"/>
    </xf>
    <xf numFmtId="0" fontId="2" fillId="0" borderId="165">
      <alignment vertical="center" wrapText="1"/>
    </xf>
    <xf numFmtId="0" fontId="2" fillId="0" borderId="165">
      <alignment vertical="center" wrapText="1"/>
    </xf>
    <xf numFmtId="0" fontId="2" fillId="0" borderId="165">
      <alignment vertical="center" wrapText="1"/>
    </xf>
    <xf numFmtId="0" fontId="254" fillId="0" borderId="164" applyFill="0" applyBorder="0" applyProtection="0">
      <alignment horizontal="left" vertical="top"/>
    </xf>
    <xf numFmtId="0" fontId="184" fillId="130" borderId="176" applyNumberFormat="0" applyFont="0">
      <alignment horizontal="center" vertical="center"/>
    </xf>
    <xf numFmtId="350" fontId="45" fillId="68" borderId="172" applyNumberFormat="0" applyBorder="0" applyAlignment="0">
      <alignment horizontal="right"/>
    </xf>
    <xf numFmtId="0" fontId="330" fillId="0" borderId="162"/>
    <xf numFmtId="0" fontId="330" fillId="0" borderId="162"/>
    <xf numFmtId="0" fontId="330" fillId="0" borderId="162"/>
    <xf numFmtId="0" fontId="330" fillId="0" borderId="162"/>
    <xf numFmtId="0" fontId="330" fillId="0" borderId="162"/>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253" fontId="2" fillId="0" borderId="162">
      <alignment horizontal="left"/>
    </xf>
    <xf numFmtId="0" fontId="271" fillId="0" borderId="177" applyProtection="0">
      <alignment horizontal="center"/>
    </xf>
    <xf numFmtId="0" fontId="271" fillId="0" borderId="177" applyProtection="0">
      <alignment horizontal="center"/>
    </xf>
    <xf numFmtId="0" fontId="271" fillId="0" borderId="177" applyProtection="0">
      <alignment horizontal="center"/>
    </xf>
    <xf numFmtId="0" fontId="271" fillId="0" borderId="177" applyProtection="0">
      <alignment horizontal="center"/>
    </xf>
    <xf numFmtId="0" fontId="271" fillId="0" borderId="177" applyProtection="0">
      <alignment horizontal="center"/>
    </xf>
    <xf numFmtId="0" fontId="332" fillId="0" borderId="172" applyNumberFormat="0" applyFill="0" applyBorder="0" applyAlignment="0" applyProtection="0">
      <alignment horizontal="center"/>
      <protection locked="0"/>
    </xf>
    <xf numFmtId="37" fontId="159" fillId="149" borderId="165" applyNumberFormat="0" applyAlignment="0" applyProtection="0"/>
    <xf numFmtId="37" fontId="159" fillId="149" borderId="165" applyNumberFormat="0" applyAlignment="0" applyProtection="0"/>
    <xf numFmtId="37" fontId="159" fillId="149" borderId="165" applyNumberFormat="0" applyAlignment="0" applyProtection="0"/>
    <xf numFmtId="37" fontId="159" fillId="149" borderId="165" applyNumberFormat="0" applyAlignment="0" applyProtection="0"/>
    <xf numFmtId="37" fontId="159" fillId="149" borderId="165" applyNumberFormat="0" applyAlignment="0" applyProtection="0"/>
    <xf numFmtId="0" fontId="2" fillId="0" borderId="163" applyNumberFormat="0" applyFont="0" applyFill="0" applyAlignment="0" applyProtection="0"/>
    <xf numFmtId="0" fontId="2" fillId="0" borderId="163" applyNumberFormat="0" applyFont="0" applyFill="0" applyAlignment="0" applyProtection="0"/>
    <xf numFmtId="0" fontId="2" fillId="0" borderId="163" applyNumberFormat="0" applyFont="0" applyFill="0" applyAlignment="0" applyProtection="0"/>
    <xf numFmtId="0" fontId="2" fillId="0" borderId="163" applyNumberFormat="0" applyFont="0" applyFill="0" applyAlignment="0" applyProtection="0"/>
    <xf numFmtId="0" fontId="2" fillId="0" borderId="163" applyNumberFormat="0" applyFont="0" applyFill="0" applyAlignment="0" applyProtection="0"/>
    <xf numFmtId="2" fontId="232" fillId="69" borderId="165" applyBorder="0" applyAlignment="0"/>
    <xf numFmtId="165" fontId="338" fillId="69" borderId="164">
      <alignment horizontal="center"/>
    </xf>
    <xf numFmtId="0" fontId="345" fillId="0" borderId="0" applyNumberFormat="0" applyFill="0" applyBorder="0" applyAlignment="0" applyProtection="0"/>
    <xf numFmtId="0" fontId="1" fillId="0" borderId="0"/>
    <xf numFmtId="0" fontId="1" fillId="0" borderId="0"/>
  </cellStyleXfs>
  <cellXfs count="890">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3" xfId="0" applyFont="1" applyBorder="1" applyAlignment="1">
      <alignment horizontal="right" vertical="center" wrapText="1"/>
    </xf>
    <xf numFmtId="0" fontId="2" fillId="0" borderId="11" xfId="0" applyFont="1" applyBorder="1" applyAlignment="1">
      <alignment vertical="center" wrapText="1"/>
    </xf>
    <xf numFmtId="0" fontId="2" fillId="0" borderId="13" xfId="0" applyFont="1" applyBorder="1" applyAlignment="1">
      <alignment horizontal="center" vertical="center" wrapText="1"/>
    </xf>
    <xf numFmtId="0" fontId="2" fillId="0" borderId="3" xfId="0" applyFont="1" applyBorder="1" applyAlignment="1">
      <alignment vertical="center" wrapText="1"/>
    </xf>
    <xf numFmtId="0" fontId="2" fillId="0" borderId="0" xfId="0" applyFont="1" applyAlignment="1">
      <alignment horizontal="right"/>
    </xf>
    <xf numFmtId="0" fontId="88"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3" xfId="0" applyFont="1" applyBorder="1" applyAlignment="1">
      <alignment horizontal="center" vertical="center" wrapText="1"/>
    </xf>
    <xf numFmtId="0" fontId="84" fillId="0" borderId="3" xfId="0" applyFont="1" applyBorder="1" applyAlignment="1">
      <alignment vertical="center" wrapText="1"/>
    </xf>
    <xf numFmtId="0" fontId="84" fillId="0" borderId="16" xfId="0" applyFont="1" applyBorder="1" applyAlignment="1">
      <alignment horizontal="center" vertical="center" wrapText="1"/>
    </xf>
    <xf numFmtId="0" fontId="86" fillId="0" borderId="17"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46" fillId="0" borderId="0" xfId="11" applyFont="1" applyAlignment="1">
      <alignment horizontal="right"/>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3" xfId="0" applyFont="1" applyBorder="1" applyAlignment="1">
      <alignment horizontal="center" vertical="center"/>
    </xf>
    <xf numFmtId="0" fontId="84" fillId="0" borderId="9" xfId="0" applyFont="1" applyBorder="1" applyAlignment="1">
      <alignment wrapText="1"/>
    </xf>
    <xf numFmtId="0" fontId="84" fillId="0" borderId="0" xfId="0" applyFont="1" applyAlignment="1">
      <alignment horizontal="center" vertical="center"/>
    </xf>
    <xf numFmtId="0" fontId="2" fillId="0" borderId="10" xfId="9" applyFont="1" applyBorder="1" applyAlignment="1" applyProtection="1">
      <alignment horizontal="center" vertical="center"/>
      <protection locked="0"/>
    </xf>
    <xf numFmtId="0" fontId="45" fillId="3" borderId="4" xfId="9" applyFont="1" applyFill="1" applyBorder="1" applyAlignment="1" applyProtection="1">
      <alignment horizontal="center" vertical="center" wrapText="1"/>
      <protection locked="0"/>
    </xf>
    <xf numFmtId="164" fontId="2" fillId="3" borderId="12" xfId="2" applyNumberFormat="1" applyFont="1" applyFill="1" applyBorder="1" applyAlignment="1" applyProtection="1">
      <alignment horizontal="center" vertical="center"/>
      <protection locked="0"/>
    </xf>
    <xf numFmtId="0" fontId="2" fillId="3" borderId="3" xfId="13" applyFont="1" applyFill="1" applyBorder="1" applyAlignment="1" applyProtection="1">
      <alignment horizontal="left" vertical="center" wrapText="1"/>
      <protection locked="0"/>
    </xf>
    <xf numFmtId="0" fontId="2" fillId="0" borderId="13" xfId="9" applyFont="1" applyBorder="1" applyAlignment="1" applyProtection="1">
      <alignment horizontal="center" vertical="center" wrapText="1"/>
      <protection locked="0"/>
    </xf>
    <xf numFmtId="0" fontId="45" fillId="35" borderId="17" xfId="13" applyFont="1" applyFill="1" applyBorder="1" applyAlignment="1" applyProtection="1">
      <alignment vertical="center" wrapText="1"/>
      <protection locked="0"/>
    </xf>
    <xf numFmtId="0" fontId="45" fillId="0" borderId="0" xfId="11" applyFont="1"/>
    <xf numFmtId="167" fontId="85" fillId="0" borderId="0" xfId="0" applyNumberFormat="1" applyFont="1" applyAlignment="1">
      <alignment horizontal="center"/>
    </xf>
    <xf numFmtId="167" fontId="84" fillId="0" borderId="50" xfId="0" applyNumberFormat="1" applyFont="1" applyBorder="1" applyAlignment="1">
      <alignment horizontal="center"/>
    </xf>
    <xf numFmtId="167" fontId="91" fillId="0" borderId="0" xfId="0" applyNumberFormat="1" applyFont="1" applyAlignment="1">
      <alignment horizontal="center"/>
    </xf>
    <xf numFmtId="167" fontId="89" fillId="0" borderId="0" xfId="0" applyNumberFormat="1" applyFont="1" applyAlignment="1">
      <alignment horizontal="center"/>
    </xf>
    <xf numFmtId="191" fontId="84" fillId="0" borderId="3" xfId="0" applyNumberFormat="1" applyFont="1" applyBorder="1"/>
    <xf numFmtId="0" fontId="2" fillId="3" borderId="16" xfId="9" applyFont="1" applyFill="1" applyBorder="1" applyAlignment="1" applyProtection="1">
      <alignment horizontal="left" vertical="center"/>
      <protection locked="0"/>
    </xf>
    <xf numFmtId="191" fontId="84" fillId="35" borderId="17" xfId="0" applyNumberFormat="1" applyFont="1" applyFill="1" applyBorder="1"/>
    <xf numFmtId="0" fontId="86" fillId="0" borderId="0" xfId="0" applyFont="1" applyAlignment="1">
      <alignment horizontal="center"/>
    </xf>
    <xf numFmtId="0" fontId="84" fillId="0" borderId="10" xfId="0" applyFont="1" applyBorder="1"/>
    <xf numFmtId="0" fontId="84" fillId="0" borderId="12" xfId="0" applyFont="1" applyBorder="1"/>
    <xf numFmtId="0" fontId="84" fillId="0" borderId="14" xfId="0" applyFont="1" applyBorder="1" applyAlignment="1">
      <alignment horizontal="center" vertical="center"/>
    </xf>
    <xf numFmtId="164" fontId="2" fillId="3" borderId="13"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4" xfId="1" applyNumberFormat="1" applyFont="1" applyFill="1" applyBorder="1" applyAlignment="1" applyProtection="1">
      <alignment horizontal="center" vertical="center" wrapText="1"/>
      <protection locked="0"/>
    </xf>
    <xf numFmtId="0" fontId="2" fillId="3" borderId="13" xfId="5" applyFill="1" applyBorder="1" applyAlignment="1" applyProtection="1">
      <alignment horizontal="right" vertical="center"/>
      <protection locked="0"/>
    </xf>
    <xf numFmtId="191" fontId="84" fillId="0" borderId="13" xfId="0" applyNumberFormat="1" applyFont="1" applyBorder="1"/>
    <xf numFmtId="191" fontId="84" fillId="0" borderId="14" xfId="0" applyNumberFormat="1" applyFont="1" applyBorder="1"/>
    <xf numFmtId="191" fontId="84" fillId="35" borderId="46" xfId="0" applyNumberFormat="1" applyFont="1" applyFill="1" applyBorder="1"/>
    <xf numFmtId="0" fontId="45" fillId="3" borderId="18" xfId="16" applyFont="1" applyFill="1" applyBorder="1" applyProtection="1">
      <protection locked="0"/>
    </xf>
    <xf numFmtId="191" fontId="84" fillId="35" borderId="16" xfId="0" applyNumberFormat="1" applyFont="1" applyFill="1" applyBorder="1"/>
    <xf numFmtId="191" fontId="84" fillId="35" borderId="18" xfId="0" applyNumberFormat="1" applyFont="1" applyFill="1" applyBorder="1"/>
    <xf numFmtId="191" fontId="84" fillId="35" borderId="47" xfId="0" applyNumberFormat="1" applyFont="1" applyFill="1" applyBorder="1"/>
    <xf numFmtId="0" fontId="84" fillId="0" borderId="11" xfId="0" applyFont="1" applyBorder="1"/>
    <xf numFmtId="0" fontId="88" fillId="0" borderId="0" xfId="0" applyFont="1" applyAlignment="1">
      <alignment wrapText="1"/>
    </xf>
    <xf numFmtId="0" fontId="84" fillId="0" borderId="13" xfId="0" applyFont="1" applyBorder="1"/>
    <xf numFmtId="0" fontId="84" fillId="0" borderId="3" xfId="0" applyFont="1" applyBorder="1"/>
    <xf numFmtId="0" fontId="84" fillId="0" borderId="52" xfId="0" applyFont="1" applyBorder="1" applyAlignment="1">
      <alignment wrapText="1"/>
    </xf>
    <xf numFmtId="0" fontId="84" fillId="0" borderId="16" xfId="0" applyFont="1" applyBorder="1"/>
    <xf numFmtId="0" fontId="86" fillId="0" borderId="17" xfId="0" applyFont="1" applyBorder="1"/>
    <xf numFmtId="0" fontId="2" fillId="0" borderId="3" xfId="13" applyFont="1" applyBorder="1" applyAlignment="1" applyProtection="1">
      <alignment horizontal="center" vertical="center" wrapText="1"/>
      <protection locked="0"/>
    </xf>
    <xf numFmtId="0" fontId="90"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2"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17" xfId="0" applyFont="1" applyBorder="1" applyAlignment="1">
      <alignment vertical="center" wrapText="1"/>
    </xf>
    <xf numFmtId="0" fontId="84" fillId="0" borderId="3" xfId="0" applyFont="1" applyBorder="1" applyAlignment="1">
      <alignment wrapText="1"/>
    </xf>
    <xf numFmtId="0" fontId="86" fillId="35" borderId="3" xfId="0" applyFont="1" applyFill="1" applyBorder="1" applyAlignment="1">
      <alignment wrapText="1"/>
    </xf>
    <xf numFmtId="0" fontId="86" fillId="35" borderId="17" xfId="0" applyFont="1" applyFill="1" applyBorder="1" applyAlignment="1">
      <alignment wrapText="1"/>
    </xf>
    <xf numFmtId="0" fontId="84" fillId="0" borderId="10" xfId="0" applyFont="1" applyBorder="1" applyAlignment="1">
      <alignment horizontal="center" vertical="center"/>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0" xfId="0" applyFont="1" applyBorder="1" applyAlignment="1">
      <alignment horizontal="center" vertical="center" wrapText="1"/>
    </xf>
    <xf numFmtId="0" fontId="84" fillId="0" borderId="11" xfId="0" applyFont="1" applyBorder="1" applyAlignment="1">
      <alignment horizontal="left" vertical="center" wrapText="1" indent="2"/>
    </xf>
    <xf numFmtId="0" fontId="93" fillId="0" borderId="0" xfId="11" applyFont="1"/>
    <xf numFmtId="0" fontId="94"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2" fillId="0" borderId="14" xfId="1" applyNumberFormat="1" applyFont="1" applyFill="1" applyBorder="1" applyAlignment="1" applyProtection="1">
      <alignment horizontal="center" vertical="center" wrapText="1"/>
      <protection locked="0"/>
    </xf>
    <xf numFmtId="0" fontId="3" fillId="0" borderId="49" xfId="0" applyFont="1" applyBorder="1"/>
    <xf numFmtId="0" fontId="96" fillId="0" borderId="0" xfId="0" applyFont="1"/>
    <xf numFmtId="0" fontId="3" fillId="0" borderId="52" xfId="0" applyFont="1" applyBorder="1"/>
    <xf numFmtId="191" fontId="84" fillId="0" borderId="15" xfId="0" applyNumberFormat="1" applyFont="1" applyBorder="1"/>
    <xf numFmtId="0" fontId="3" fillId="0" borderId="11" xfId="0" applyFont="1" applyBorder="1" applyAlignment="1">
      <alignment wrapText="1"/>
    </xf>
    <xf numFmtId="0" fontId="3" fillId="0" borderId="21" xfId="0" applyFont="1" applyBorder="1" applyAlignment="1">
      <alignment wrapText="1"/>
    </xf>
    <xf numFmtId="0" fontId="3" fillId="0" borderId="12" xfId="0" applyFont="1" applyBorder="1" applyAlignment="1">
      <alignment wrapText="1"/>
    </xf>
    <xf numFmtId="0" fontId="3" fillId="0" borderId="3" xfId="0" applyFont="1" applyBorder="1" applyAlignment="1">
      <alignment horizontal="center" vertical="center" wrapText="1"/>
    </xf>
    <xf numFmtId="191" fontId="3" fillId="0" borderId="3" xfId="0" applyNumberFormat="1" applyFont="1" applyBorder="1"/>
    <xf numFmtId="191" fontId="3" fillId="0" borderId="6" xfId="0" applyNumberFormat="1" applyFont="1" applyBorder="1"/>
    <xf numFmtId="191" fontId="3" fillId="35" borderId="17" xfId="0" applyNumberFormat="1" applyFont="1" applyFill="1" applyBorder="1"/>
    <xf numFmtId="9" fontId="3" fillId="0" borderId="14" xfId="20950" applyFont="1" applyBorder="1"/>
    <xf numFmtId="9" fontId="3" fillId="35" borderId="18" xfId="20950" applyFont="1" applyFill="1" applyBorder="1"/>
    <xf numFmtId="0" fontId="86" fillId="0" borderId="0" xfId="0" applyFont="1" applyAlignment="1">
      <alignment horizontal="center" wrapText="1"/>
    </xf>
    <xf numFmtId="0" fontId="84" fillId="0" borderId="57" xfId="0" applyFont="1" applyBorder="1" applyAlignment="1">
      <alignment vertical="center" wrapText="1"/>
    </xf>
    <xf numFmtId="0" fontId="86" fillId="0" borderId="1" xfId="0" applyFont="1" applyBorder="1" applyAlignment="1">
      <alignment horizontal="left"/>
    </xf>
    <xf numFmtId="0" fontId="86" fillId="35" borderId="65"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98" fillId="3" borderId="67" xfId="0" applyFont="1" applyFill="1" applyBorder="1" applyAlignment="1">
      <alignment horizontal="left"/>
    </xf>
    <xf numFmtId="0" fontId="98" fillId="3" borderId="68" xfId="0" applyFont="1" applyFill="1" applyBorder="1" applyAlignment="1">
      <alignment horizontal="left"/>
    </xf>
    <xf numFmtId="0" fontId="4" fillId="3" borderId="71" xfId="0" applyFont="1" applyFill="1" applyBorder="1" applyAlignment="1">
      <alignment vertical="center"/>
    </xf>
    <xf numFmtId="0" fontId="3" fillId="3" borderId="72" xfId="0" applyFont="1" applyFill="1" applyBorder="1" applyAlignment="1">
      <alignment vertical="center"/>
    </xf>
    <xf numFmtId="0" fontId="3" fillId="3" borderId="73" xfId="0" applyFont="1" applyFill="1" applyBorder="1" applyAlignment="1">
      <alignment vertical="center"/>
    </xf>
    <xf numFmtId="0" fontId="3" fillId="0" borderId="56" xfId="0" applyFont="1" applyBorder="1" applyAlignment="1">
      <alignment horizontal="center" vertical="center"/>
    </xf>
    <xf numFmtId="0" fontId="3" fillId="0" borderId="5" xfId="0" applyFont="1" applyBorder="1" applyAlignment="1">
      <alignment vertical="center"/>
    </xf>
    <xf numFmtId="169" fontId="9" fillId="36" borderId="0" xfId="20"/>
    <xf numFmtId="0" fontId="3" fillId="0" borderId="13" xfId="0" applyFont="1" applyBorder="1" applyAlignment="1">
      <alignment horizontal="center" vertical="center"/>
    </xf>
    <xf numFmtId="0" fontId="3" fillId="0" borderId="69" xfId="0" applyFont="1" applyBorder="1" applyAlignment="1">
      <alignment vertical="center"/>
    </xf>
    <xf numFmtId="0" fontId="4" fillId="0" borderId="69" xfId="0" applyFont="1" applyBorder="1" applyAlignment="1">
      <alignment vertical="center"/>
    </xf>
    <xf numFmtId="0" fontId="3" fillId="0" borderId="16" xfId="0" applyFont="1" applyBorder="1" applyAlignment="1">
      <alignment horizontal="center" vertical="center"/>
    </xf>
    <xf numFmtId="0" fontId="4" fillId="0" borderId="17" xfId="0" applyFont="1" applyBorder="1" applyAlignment="1">
      <alignment vertical="center"/>
    </xf>
    <xf numFmtId="0" fontId="3" fillId="3" borderId="52" xfId="0" applyFont="1" applyFill="1" applyBorder="1" applyAlignment="1">
      <alignment horizontal="center" vertical="center"/>
    </xf>
    <xf numFmtId="0" fontId="3" fillId="3" borderId="0" xfId="0" applyFont="1" applyFill="1" applyAlignment="1">
      <alignment vertical="center"/>
    </xf>
    <xf numFmtId="0" fontId="3" fillId="0" borderId="10" xfId="0" applyFont="1" applyBorder="1" applyAlignment="1">
      <alignment horizontal="center" vertical="center"/>
    </xf>
    <xf numFmtId="0" fontId="3" fillId="0" borderId="11" xfId="0" applyFont="1" applyBorder="1" applyAlignment="1">
      <alignment vertical="center"/>
    </xf>
    <xf numFmtId="169" fontId="9" fillId="36" borderId="49" xfId="20" applyBorder="1"/>
    <xf numFmtId="0" fontId="3" fillId="0" borderId="76" xfId="0" applyFont="1" applyBorder="1" applyAlignment="1">
      <alignment horizontal="center" vertical="center"/>
    </xf>
    <xf numFmtId="0" fontId="3" fillId="0" borderId="77" xfId="0" applyFont="1" applyBorder="1" applyAlignment="1">
      <alignment vertical="center"/>
    </xf>
    <xf numFmtId="169" fontId="9" fillId="36" borderId="19" xfId="20" applyBorder="1"/>
    <xf numFmtId="169" fontId="9" fillId="36" borderId="78" xfId="20" applyBorder="1"/>
    <xf numFmtId="169" fontId="9" fillId="36" borderId="20" xfId="20" applyBorder="1"/>
    <xf numFmtId="0" fontId="3" fillId="0" borderId="81" xfId="0" applyFont="1" applyBorder="1" applyAlignment="1">
      <alignment horizontal="center" vertical="center"/>
    </xf>
    <xf numFmtId="0" fontId="3" fillId="0" borderId="82" xfId="0" applyFont="1" applyBorder="1" applyAlignment="1">
      <alignment vertical="center"/>
    </xf>
    <xf numFmtId="169" fontId="9" fillId="36" borderId="25" xfId="20" applyBorder="1"/>
    <xf numFmtId="0" fontId="4" fillId="0" borderId="0" xfId="0" applyFont="1" applyAlignment="1">
      <alignment horizontal="center"/>
    </xf>
    <xf numFmtId="0" fontId="4" fillId="35" borderId="13" xfId="0" applyFont="1" applyFill="1" applyBorder="1" applyAlignment="1">
      <alignment horizontal="left" vertical="center" wrapText="1"/>
    </xf>
    <xf numFmtId="0" fontId="4" fillId="35" borderId="70" xfId="0" applyFont="1" applyFill="1" applyBorder="1" applyAlignment="1">
      <alignment horizontal="left" vertical="center" wrapText="1"/>
    </xf>
    <xf numFmtId="0" fontId="3" fillId="0" borderId="13" xfId="0" applyFont="1" applyBorder="1" applyAlignment="1">
      <alignment horizontal="right" vertical="center" wrapText="1"/>
    </xf>
    <xf numFmtId="0" fontId="99" fillId="0" borderId="13" xfId="0" applyFont="1" applyBorder="1" applyAlignment="1">
      <alignment horizontal="right" vertical="center" wrapText="1"/>
    </xf>
    <xf numFmtId="0" fontId="4" fillId="0" borderId="13"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99" fillId="0" borderId="0" xfId="0" applyFont="1" applyAlignment="1">
      <alignment horizontal="left" vertical="center"/>
    </xf>
    <xf numFmtId="49" fontId="100" fillId="0" borderId="16" xfId="5" applyNumberFormat="1" applyFont="1" applyBorder="1" applyAlignment="1" applyProtection="1">
      <alignment horizontal="left" vertical="center"/>
      <protection locked="0"/>
    </xf>
    <xf numFmtId="0" fontId="101" fillId="0" borderId="17" xfId="9" applyFont="1" applyBorder="1" applyAlignment="1" applyProtection="1">
      <alignment horizontal="left" vertical="center" wrapText="1"/>
      <protection locked="0"/>
    </xf>
    <xf numFmtId="0" fontId="84" fillId="0" borderId="69" xfId="0" applyFont="1" applyBorder="1" applyAlignment="1">
      <alignment vertical="center" wrapText="1"/>
    </xf>
    <xf numFmtId="14" fontId="2" fillId="3" borderId="69" xfId="8" quotePrefix="1" applyNumberFormat="1" applyFont="1" applyFill="1" applyBorder="1" applyAlignment="1" applyProtection="1">
      <alignment horizontal="left"/>
      <protection locked="0"/>
    </xf>
    <xf numFmtId="3" fontId="102" fillId="35" borderId="70" xfId="0" applyNumberFormat="1" applyFont="1" applyFill="1" applyBorder="1" applyAlignment="1">
      <alignment vertical="center" wrapText="1"/>
    </xf>
    <xf numFmtId="3" fontId="102" fillId="35" borderId="17" xfId="0" applyNumberFormat="1" applyFont="1" applyFill="1" applyBorder="1" applyAlignment="1">
      <alignment vertical="center" wrapText="1"/>
    </xf>
    <xf numFmtId="3" fontId="102" fillId="35" borderId="18" xfId="0" applyNumberFormat="1" applyFont="1" applyFill="1" applyBorder="1" applyAlignment="1">
      <alignment vertical="center" wrapText="1"/>
    </xf>
    <xf numFmtId="0" fontId="6" fillId="0" borderId="69" xfId="17" applyFill="1" applyBorder="1" applyAlignment="1" applyProtection="1"/>
    <xf numFmtId="49" fontId="84" fillId="0" borderId="69"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99" fillId="0" borderId="86" xfId="0" applyFont="1" applyBorder="1" applyAlignment="1">
      <alignment horizontal="left" vertical="center" wrapText="1"/>
    </xf>
    <xf numFmtId="0" fontId="4" fillId="35" borderId="86" xfId="0" applyFont="1" applyFill="1" applyBorder="1" applyAlignment="1">
      <alignment horizontal="left" vertical="center" wrapText="1"/>
    </xf>
    <xf numFmtId="0" fontId="3" fillId="0" borderId="86" xfId="0" applyFont="1" applyBorder="1" applyAlignment="1">
      <alignment horizontal="left" vertical="center" wrapText="1"/>
    </xf>
    <xf numFmtId="0" fontId="4" fillId="35" borderId="71" xfId="0" applyFont="1" applyFill="1" applyBorder="1" applyAlignment="1">
      <alignment vertical="center" wrapText="1"/>
    </xf>
    <xf numFmtId="0" fontId="4" fillId="35" borderId="85" xfId="0" applyFont="1" applyFill="1" applyBorder="1" applyAlignment="1">
      <alignment vertical="center" wrapText="1"/>
    </xf>
    <xf numFmtId="0" fontId="4" fillId="35" borderId="58" xfId="0" applyFont="1" applyFill="1" applyBorder="1" applyAlignment="1">
      <alignment vertical="center" wrapText="1"/>
    </xf>
    <xf numFmtId="0" fontId="4" fillId="35" borderId="24" xfId="0" applyFont="1" applyFill="1" applyBorder="1" applyAlignment="1">
      <alignment vertical="center" wrapText="1"/>
    </xf>
    <xf numFmtId="0" fontId="84" fillId="0" borderId="86" xfId="0" applyFont="1" applyBorder="1"/>
    <xf numFmtId="0" fontId="6" fillId="0" borderId="86" xfId="17" applyFill="1" applyBorder="1" applyAlignment="1" applyProtection="1">
      <alignment horizontal="left" vertical="center"/>
    </xf>
    <xf numFmtId="0" fontId="6" fillId="0" borderId="86" xfId="17" applyBorder="1" applyAlignment="1" applyProtection="1"/>
    <xf numFmtId="0" fontId="6" fillId="0" borderId="86" xfId="17" applyFill="1" applyBorder="1" applyAlignment="1" applyProtection="1">
      <alignment horizontal="left" vertical="center" wrapText="1"/>
    </xf>
    <xf numFmtId="0" fontId="6" fillId="0" borderId="86" xfId="17" applyFill="1" applyBorder="1" applyAlignment="1" applyProtection="1"/>
    <xf numFmtId="3" fontId="102" fillId="35" borderId="86" xfId="0" applyNumberFormat="1" applyFont="1" applyFill="1" applyBorder="1" applyAlignment="1">
      <alignment vertical="center" wrapText="1"/>
    </xf>
    <xf numFmtId="3" fontId="102" fillId="0" borderId="86" xfId="0" applyNumberFormat="1" applyFont="1" applyBorder="1" applyAlignment="1">
      <alignment vertical="center" wrapText="1"/>
    </xf>
    <xf numFmtId="3" fontId="102" fillId="35" borderId="87" xfId="0" applyNumberFormat="1" applyFont="1" applyFill="1" applyBorder="1" applyAlignment="1">
      <alignment vertical="center" wrapText="1"/>
    </xf>
    <xf numFmtId="3" fontId="102" fillId="0" borderId="87" xfId="0" applyNumberFormat="1" applyFont="1" applyBorder="1" applyAlignment="1">
      <alignment vertical="center" wrapText="1"/>
    </xf>
    <xf numFmtId="3" fontId="102" fillId="35" borderId="19" xfId="0" applyNumberFormat="1" applyFont="1" applyFill="1" applyBorder="1" applyAlignment="1">
      <alignment vertical="center" wrapText="1"/>
    </xf>
    <xf numFmtId="3" fontId="102" fillId="35" borderId="73" xfId="0" applyNumberFormat="1" applyFont="1" applyFill="1" applyBorder="1" applyAlignment="1">
      <alignment vertical="center" wrapText="1"/>
    </xf>
    <xf numFmtId="3" fontId="102" fillId="0" borderId="73" xfId="0" applyNumberFormat="1" applyFont="1" applyBorder="1" applyAlignment="1">
      <alignment vertical="center" wrapText="1"/>
    </xf>
    <xf numFmtId="3" fontId="102" fillId="35" borderId="32" xfId="0" applyNumberFormat="1" applyFont="1" applyFill="1" applyBorder="1" applyAlignment="1">
      <alignment vertical="center" wrapText="1"/>
    </xf>
    <xf numFmtId="0" fontId="2" fillId="0" borderId="11" xfId="0" applyFont="1" applyBorder="1" applyAlignment="1">
      <alignment horizontal="left" vertical="center" wrapText="1" indent="1"/>
    </xf>
    <xf numFmtId="0" fontId="2" fillId="0" borderId="12" xfId="0" applyFont="1" applyBorder="1" applyAlignment="1">
      <alignment horizontal="left" vertical="center" wrapText="1" indent="1"/>
    </xf>
    <xf numFmtId="14" fontId="2" fillId="0" borderId="0" xfId="0" applyNumberFormat="1" applyFont="1"/>
    <xf numFmtId="0" fontId="2" fillId="2" borderId="13" xfId="0" applyFont="1" applyFill="1" applyBorder="1" applyAlignment="1">
      <alignment horizontal="right" vertical="center"/>
    </xf>
    <xf numFmtId="0" fontId="45" fillId="0" borderId="13" xfId="0" applyFont="1" applyBorder="1" applyAlignment="1">
      <alignment horizontal="center" vertical="center" wrapText="1"/>
    </xf>
    <xf numFmtId="0" fontId="2" fillId="2" borderId="16" xfId="0" applyFont="1" applyFill="1" applyBorder="1" applyAlignment="1">
      <alignment horizontal="right" vertical="center"/>
    </xf>
    <xf numFmtId="0" fontId="4" fillId="0" borderId="0" xfId="0" applyFont="1" applyAlignment="1">
      <alignment horizontal="center" wrapText="1"/>
    </xf>
    <xf numFmtId="0" fontId="3" fillId="3" borderId="48" xfId="0" applyFont="1" applyFill="1" applyBorder="1"/>
    <xf numFmtId="0" fontId="3" fillId="3" borderId="88" xfId="0" applyFont="1" applyFill="1" applyBorder="1" applyAlignment="1">
      <alignment wrapText="1"/>
    </xf>
    <xf numFmtId="0" fontId="3" fillId="3" borderId="89" xfId="0" applyFont="1" applyFill="1" applyBorder="1"/>
    <xf numFmtId="0" fontId="4" fillId="3" borderId="64" xfId="0" applyFont="1" applyFill="1" applyBorder="1" applyAlignment="1">
      <alignment horizontal="center" wrapText="1"/>
    </xf>
    <xf numFmtId="0" fontId="3" fillId="0" borderId="86" xfId="0" applyFont="1" applyBorder="1" applyAlignment="1">
      <alignment horizontal="center"/>
    </xf>
    <xf numFmtId="0" fontId="3" fillId="3" borderId="52"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83" xfId="0" applyFont="1" applyFill="1" applyBorder="1" applyAlignment="1">
      <alignment horizontal="center" vertical="center" wrapText="1"/>
    </xf>
    <xf numFmtId="0" fontId="3" fillId="0" borderId="13" xfId="0" applyFont="1" applyBorder="1"/>
    <xf numFmtId="0" fontId="3" fillId="0" borderId="86" xfId="0" applyFont="1" applyBorder="1" applyAlignment="1">
      <alignment wrapText="1"/>
    </xf>
    <xf numFmtId="164" fontId="3" fillId="0" borderId="86" xfId="7" applyNumberFormat="1" applyFont="1" applyBorder="1"/>
    <xf numFmtId="164" fontId="3" fillId="0" borderId="70" xfId="7" applyNumberFormat="1" applyFont="1" applyBorder="1"/>
    <xf numFmtId="0" fontId="98" fillId="0" borderId="86" xfId="0" applyFont="1" applyBorder="1" applyAlignment="1">
      <alignment horizontal="left" wrapText="1" indent="2"/>
    </xf>
    <xf numFmtId="169" fontId="9" fillId="36" borderId="86" xfId="20" applyBorder="1"/>
    <xf numFmtId="164" fontId="3" fillId="0" borderId="86" xfId="7" applyNumberFormat="1" applyFont="1" applyBorder="1" applyAlignment="1">
      <alignment vertical="center"/>
    </xf>
    <xf numFmtId="0" fontId="4" fillId="0" borderId="13" xfId="0" applyFont="1" applyBorder="1"/>
    <xf numFmtId="0" fontId="4" fillId="0" borderId="86" xfId="0" applyFont="1" applyBorder="1" applyAlignment="1">
      <alignment wrapText="1"/>
    </xf>
    <xf numFmtId="164" fontId="4" fillId="0" borderId="70" xfId="7" applyNumberFormat="1" applyFont="1" applyBorder="1"/>
    <xf numFmtId="0" fontId="108" fillId="3" borderId="52" xfId="0" applyFont="1" applyFill="1" applyBorder="1" applyAlignment="1">
      <alignment horizontal="left"/>
    </xf>
    <xf numFmtId="0" fontId="108"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3" xfId="7" applyNumberFormat="1" applyFont="1" applyFill="1" applyBorder="1"/>
    <xf numFmtId="164" fontId="3" fillId="0" borderId="86" xfId="7" applyNumberFormat="1" applyFont="1" applyFill="1" applyBorder="1"/>
    <xf numFmtId="164" fontId="3" fillId="0" borderId="86" xfId="7" applyNumberFormat="1" applyFont="1" applyFill="1" applyBorder="1" applyAlignment="1">
      <alignment vertical="center"/>
    </xf>
    <xf numFmtId="0" fontId="98" fillId="0" borderId="86"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83" xfId="0" applyFont="1" applyFill="1" applyBorder="1"/>
    <xf numFmtId="0" fontId="4" fillId="0" borderId="16" xfId="0" applyFont="1" applyBorder="1"/>
    <xf numFmtId="0" fontId="4" fillId="0" borderId="17" xfId="0" applyFont="1" applyBorder="1" applyAlignment="1">
      <alignment wrapText="1"/>
    </xf>
    <xf numFmtId="10" fontId="4" fillId="0" borderId="18" xfId="20950" applyNumberFormat="1" applyFont="1" applyBorder="1"/>
    <xf numFmtId="0" fontId="2" fillId="2" borderId="76" xfId="0" applyFont="1" applyFill="1" applyBorder="1" applyAlignment="1">
      <alignment horizontal="right" vertical="center"/>
    </xf>
    <xf numFmtId="0" fontId="2" fillId="0" borderId="84" xfId="0" applyFont="1" applyBorder="1" applyAlignment="1">
      <alignment vertical="center" wrapText="1"/>
    </xf>
    <xf numFmtId="0" fontId="109" fillId="0" borderId="0" xfId="11" applyFont="1"/>
    <xf numFmtId="0" fontId="111" fillId="0" borderId="0" xfId="11" applyFont="1"/>
    <xf numFmtId="0" fontId="110" fillId="0" borderId="0" xfId="0" applyFont="1"/>
    <xf numFmtId="0" fontId="6" fillId="0" borderId="96" xfId="17" applyBorder="1" applyAlignment="1" applyProtection="1"/>
    <xf numFmtId="0" fontId="110" fillId="0" borderId="0" xfId="0" applyFont="1" applyAlignment="1">
      <alignment horizontal="left" vertical="top" wrapText="1"/>
    </xf>
    <xf numFmtId="191" fontId="93" fillId="0" borderId="0" xfId="0" applyNumberFormat="1" applyFont="1" applyAlignment="1">
      <alignment horizontal="right"/>
    </xf>
    <xf numFmtId="167" fontId="87" fillId="0" borderId="50" xfId="0" applyNumberFormat="1" applyFont="1" applyBorder="1" applyAlignment="1">
      <alignment horizontal="center"/>
    </xf>
    <xf numFmtId="191" fontId="84" fillId="0" borderId="9" xfId="0" applyNumberFormat="1" applyFont="1" applyBorder="1" applyAlignment="1">
      <alignment horizontal="center" vertical="center"/>
    </xf>
    <xf numFmtId="191" fontId="87" fillId="0" borderId="9" xfId="0" applyNumberFormat="1" applyFont="1" applyBorder="1" applyAlignment="1">
      <alignment horizontal="center" vertical="center"/>
    </xf>
    <xf numFmtId="14" fontId="110" fillId="0" borderId="0" xfId="0" applyNumberFormat="1" applyFont="1"/>
    <xf numFmtId="43" fontId="95" fillId="0" borderId="0" xfId="7" applyFont="1"/>
    <xf numFmtId="0" fontId="110" fillId="0" borderId="0" xfId="0" applyFont="1" applyAlignment="1">
      <alignment wrapText="1"/>
    </xf>
    <xf numFmtId="0" fontId="113" fillId="0" borderId="0" xfId="0" applyFont="1"/>
    <xf numFmtId="0" fontId="109" fillId="0" borderId="101" xfId="0" applyFont="1" applyBorder="1" applyAlignment="1">
      <alignment horizontal="center" vertical="center" wrapText="1"/>
    </xf>
    <xf numFmtId="0" fontId="109" fillId="0" borderId="101"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Alignment="1">
      <alignment horizontal="left"/>
    </xf>
    <xf numFmtId="0" fontId="109" fillId="0" borderId="0" xfId="0" applyFont="1" applyAlignment="1">
      <alignment horizontal="center" vertical="center"/>
    </xf>
    <xf numFmtId="0" fontId="109" fillId="0" borderId="5" xfId="0" applyFont="1" applyBorder="1" applyAlignment="1">
      <alignment horizontal="center" vertical="center" wrapText="1"/>
    </xf>
    <xf numFmtId="0" fontId="109" fillId="0" borderId="5" xfId="0" applyFont="1" applyBorder="1" applyAlignment="1">
      <alignment wrapText="1"/>
    </xf>
    <xf numFmtId="0" fontId="109" fillId="0" borderId="0" xfId="0" applyFont="1" applyAlignment="1">
      <alignment horizontal="center" vertical="center" wrapText="1"/>
    </xf>
    <xf numFmtId="0" fontId="109" fillId="0" borderId="104" xfId="0" applyFont="1" applyBorder="1" applyAlignment="1">
      <alignment horizontal="center" vertical="center" wrapText="1"/>
    </xf>
    <xf numFmtId="0" fontId="109" fillId="0" borderId="91" xfId="0" applyFont="1" applyBorder="1" applyAlignment="1">
      <alignment horizontal="center" vertical="center" wrapText="1"/>
    </xf>
    <xf numFmtId="49" fontId="109" fillId="0" borderId="18" xfId="0" applyNumberFormat="1" applyFont="1" applyBorder="1" applyAlignment="1">
      <alignment horizontal="left" wrapText="1" indent="1"/>
    </xf>
    <xf numFmtId="0" fontId="109" fillId="0" borderId="16" xfId="0" applyFont="1" applyBorder="1" applyAlignment="1">
      <alignment horizontal="left" wrapText="1" indent="1"/>
    </xf>
    <xf numFmtId="49" fontId="109" fillId="0" borderId="70" xfId="0" applyNumberFormat="1" applyFont="1" applyBorder="1" applyAlignment="1">
      <alignment horizontal="left" wrapText="1" indent="1"/>
    </xf>
    <xf numFmtId="0" fontId="109" fillId="0" borderId="13" xfId="0" applyFont="1" applyBorder="1" applyAlignment="1">
      <alignment horizontal="left" wrapText="1" indent="1"/>
    </xf>
    <xf numFmtId="49" fontId="109" fillId="0" borderId="13" xfId="0" applyNumberFormat="1" applyFont="1" applyBorder="1" applyAlignment="1">
      <alignment horizontal="left" wrapText="1" indent="3"/>
    </xf>
    <xf numFmtId="49" fontId="109" fillId="0" borderId="70" xfId="0" applyNumberFormat="1" applyFont="1" applyBorder="1" applyAlignment="1">
      <alignment horizontal="left" wrapText="1" indent="3"/>
    </xf>
    <xf numFmtId="49" fontId="109" fillId="0" borderId="13" xfId="0" applyNumberFormat="1" applyFont="1" applyBorder="1" applyAlignment="1">
      <alignment horizontal="left" wrapText="1" indent="2"/>
    </xf>
    <xf numFmtId="49" fontId="109" fillId="0" borderId="70" xfId="0" applyNumberFormat="1" applyFont="1" applyBorder="1" applyAlignment="1">
      <alignment horizontal="left" wrapText="1" indent="2"/>
    </xf>
    <xf numFmtId="49" fontId="109" fillId="0" borderId="70" xfId="0" applyNumberFormat="1" applyFont="1" applyBorder="1" applyAlignment="1">
      <alignment horizontal="left" vertical="top" wrapText="1" indent="2"/>
    </xf>
    <xf numFmtId="0" fontId="109" fillId="78" borderId="70" xfId="0" applyFont="1" applyFill="1" applyBorder="1"/>
    <xf numFmtId="0" fontId="109" fillId="78" borderId="101" xfId="0" applyFont="1" applyFill="1" applyBorder="1"/>
    <xf numFmtId="0" fontId="109" fillId="78" borderId="104" xfId="0" applyFont="1" applyFill="1" applyBorder="1"/>
    <xf numFmtId="0" fontId="109" fillId="78" borderId="13" xfId="0" applyFont="1" applyFill="1" applyBorder="1"/>
    <xf numFmtId="49" fontId="109" fillId="0" borderId="70" xfId="0" applyNumberFormat="1" applyFont="1" applyBorder="1" applyAlignment="1">
      <alignment horizontal="left" indent="1"/>
    </xf>
    <xf numFmtId="0" fontId="109" fillId="0" borderId="13" xfId="0" applyFont="1" applyBorder="1" applyAlignment="1">
      <alignment horizontal="left" indent="1"/>
    </xf>
    <xf numFmtId="49" fontId="109" fillId="0" borderId="13" xfId="0" applyNumberFormat="1" applyFont="1" applyBorder="1" applyAlignment="1">
      <alignment horizontal="left" indent="1"/>
    </xf>
    <xf numFmtId="49" fontId="109" fillId="0" borderId="13" xfId="0" applyNumberFormat="1" applyFont="1" applyBorder="1" applyAlignment="1">
      <alignment horizontal="left" indent="3"/>
    </xf>
    <xf numFmtId="49" fontId="109" fillId="0" borderId="70" xfId="0" applyNumberFormat="1" applyFont="1" applyBorder="1" applyAlignment="1">
      <alignment horizontal="left" indent="3"/>
    </xf>
    <xf numFmtId="0" fontId="109" fillId="0" borderId="13" xfId="0" applyFont="1" applyBorder="1" applyAlignment="1">
      <alignment horizontal="left" indent="2"/>
    </xf>
    <xf numFmtId="0" fontId="109" fillId="0" borderId="70" xfId="0" applyFont="1" applyBorder="1" applyAlignment="1">
      <alignment horizontal="left" indent="2"/>
    </xf>
    <xf numFmtId="0" fontId="109" fillId="0" borderId="70" xfId="0" applyFont="1" applyBorder="1" applyAlignment="1">
      <alignment horizontal="left" indent="1"/>
    </xf>
    <xf numFmtId="0" fontId="112" fillId="0" borderId="53" xfId="0" applyFont="1" applyBorder="1"/>
    <xf numFmtId="0" fontId="109" fillId="0" borderId="56" xfId="0" applyFont="1" applyBorder="1"/>
    <xf numFmtId="0" fontId="109" fillId="0" borderId="64" xfId="0" applyFont="1" applyBorder="1" applyAlignment="1">
      <alignment horizontal="center" vertical="center" wrapText="1"/>
    </xf>
    <xf numFmtId="0" fontId="109" fillId="0" borderId="70" xfId="0" applyFont="1" applyBorder="1" applyAlignment="1">
      <alignment horizontal="center" vertical="center" wrapText="1"/>
    </xf>
    <xf numFmtId="0" fontId="109" fillId="0" borderId="0" xfId="0" applyFont="1" applyAlignment="1">
      <alignment horizontal="left"/>
    </xf>
    <xf numFmtId="0" fontId="114" fillId="0" borderId="0" xfId="0" applyFont="1"/>
    <xf numFmtId="0" fontId="93" fillId="0" borderId="0" xfId="0" applyFont="1" applyAlignment="1">
      <alignment wrapText="1"/>
    </xf>
    <xf numFmtId="0" fontId="114" fillId="0" borderId="0" xfId="0" applyFont="1" applyAlignment="1">
      <alignment horizontal="center" vertical="center"/>
    </xf>
    <xf numFmtId="0" fontId="130" fillId="0" borderId="0" xfId="0" applyFont="1"/>
    <xf numFmtId="0" fontId="109" fillId="0" borderId="98" xfId="0" applyFont="1" applyBorder="1" applyAlignment="1">
      <alignment horizontal="left" vertical="center" wrapText="1" indent="1" readingOrder="1"/>
    </xf>
    <xf numFmtId="0" fontId="109" fillId="0" borderId="99" xfId="0" applyFont="1" applyBorder="1" applyAlignment="1">
      <alignment vertical="center" wrapText="1" readingOrder="1"/>
    </xf>
    <xf numFmtId="0" fontId="109" fillId="0" borderId="98" xfId="0" applyFont="1" applyBorder="1" applyAlignment="1">
      <alignment vertical="center" wrapText="1" readingOrder="1"/>
    </xf>
    <xf numFmtId="0" fontId="109" fillId="0" borderId="97" xfId="0" applyFont="1" applyBorder="1" applyAlignment="1">
      <alignment vertical="center" wrapText="1" readingOrder="1"/>
    </xf>
    <xf numFmtId="0" fontId="130" fillId="0" borderId="5" xfId="0" applyFont="1" applyBorder="1"/>
    <xf numFmtId="0" fontId="95" fillId="0" borderId="0" xfId="11" applyFont="1"/>
    <xf numFmtId="0" fontId="95" fillId="0" borderId="0" xfId="0" applyFont="1"/>
    <xf numFmtId="14" fontId="3" fillId="0" borderId="0" xfId="0" applyNumberFormat="1" applyFont="1"/>
    <xf numFmtId="0" fontId="131" fillId="0" borderId="0" xfId="11" applyFont="1"/>
    <xf numFmtId="0" fontId="132" fillId="0" borderId="0" xfId="0" applyFont="1"/>
    <xf numFmtId="0" fontId="133" fillId="79" borderId="11" xfId="0" applyFont="1" applyFill="1" applyBorder="1" applyAlignment="1">
      <alignment horizontal="center" vertical="center"/>
    </xf>
    <xf numFmtId="0" fontId="133" fillId="79" borderId="12" xfId="0" applyFont="1" applyFill="1" applyBorder="1" applyAlignment="1">
      <alignment horizontal="center" vertical="center"/>
    </xf>
    <xf numFmtId="0" fontId="133" fillId="80" borderId="101" xfId="0" applyFont="1" applyFill="1" applyBorder="1" applyAlignment="1">
      <alignment horizontal="left" vertical="center"/>
    </xf>
    <xf numFmtId="192" fontId="133" fillId="80" borderId="70" xfId="7" applyNumberFormat="1" applyFont="1" applyFill="1" applyBorder="1" applyAlignment="1">
      <alignment horizontal="left" vertical="center"/>
    </xf>
    <xf numFmtId="49" fontId="135" fillId="0" borderId="101" xfId="0" applyNumberFormat="1" applyFont="1" applyBorder="1" applyAlignment="1">
      <alignment horizontal="left" vertical="center"/>
    </xf>
    <xf numFmtId="192" fontId="135" fillId="0" borderId="70" xfId="7" applyNumberFormat="1" applyFont="1" applyFill="1" applyBorder="1" applyAlignment="1">
      <alignment horizontal="left" vertical="center"/>
    </xf>
    <xf numFmtId="0" fontId="135" fillId="0" borderId="101" xfId="0" applyFont="1" applyBorder="1" applyAlignment="1">
      <alignment horizontal="left" vertical="center"/>
    </xf>
    <xf numFmtId="0" fontId="133" fillId="0" borderId="101" xfId="0" applyFont="1" applyBorder="1" applyAlignment="1">
      <alignment horizontal="left" vertical="center"/>
    </xf>
    <xf numFmtId="10" fontId="95" fillId="0" borderId="70" xfId="0" applyNumberFormat="1" applyFont="1" applyBorder="1" applyAlignment="1">
      <alignment horizontal="right" vertical="center" wrapText="1"/>
    </xf>
    <xf numFmtId="0" fontId="137" fillId="81" borderId="17" xfId="0" applyFont="1" applyFill="1" applyBorder="1" applyAlignment="1">
      <alignment horizontal="left" vertical="center"/>
    </xf>
    <xf numFmtId="10" fontId="131" fillId="82" borderId="18" xfId="0" applyNumberFormat="1" applyFont="1" applyFill="1" applyBorder="1" applyAlignment="1">
      <alignment horizontal="right" vertical="center" wrapText="1"/>
    </xf>
    <xf numFmtId="0" fontId="138" fillId="0" borderId="0" xfId="0" applyFont="1" applyAlignment="1">
      <alignment vertical="top" wrapText="1"/>
    </xf>
    <xf numFmtId="0" fontId="140" fillId="0" borderId="0" xfId="0" applyFont="1" applyAlignment="1">
      <alignment vertical="top"/>
    </xf>
    <xf numFmtId="0" fontId="140" fillId="0" borderId="0" xfId="0" applyFont="1" applyAlignment="1">
      <alignment vertical="top" wrapText="1"/>
    </xf>
    <xf numFmtId="0" fontId="0" fillId="0" borderId="1" xfId="0" applyBorder="1"/>
    <xf numFmtId="0" fontId="3" fillId="83" borderId="101" xfId="0" applyFont="1" applyFill="1" applyBorder="1" applyAlignment="1">
      <alignment horizontal="center" vertical="center" wrapText="1"/>
    </xf>
    <xf numFmtId="0" fontId="4" fillId="82" borderId="101" xfId="0" applyFont="1" applyFill="1" applyBorder="1" applyAlignment="1">
      <alignment vertical="center" wrapText="1"/>
    </xf>
    <xf numFmtId="192" fontId="4" fillId="82" borderId="101" xfId="7" applyNumberFormat="1" applyFont="1" applyFill="1" applyBorder="1" applyAlignment="1">
      <alignment vertical="center"/>
    </xf>
    <xf numFmtId="192" fontId="4" fillId="82" borderId="70" xfId="7" applyNumberFormat="1" applyFont="1" applyFill="1" applyBorder="1" applyAlignment="1">
      <alignment vertical="center"/>
    </xf>
    <xf numFmtId="0" fontId="135" fillId="80" borderId="101" xfId="0" applyFont="1" applyFill="1" applyBorder="1" applyAlignment="1">
      <alignment horizontal="left" vertical="center" wrapText="1" indent="3"/>
    </xf>
    <xf numFmtId="192" fontId="4" fillId="35" borderId="101" xfId="7" applyNumberFormat="1" applyFont="1" applyFill="1" applyBorder="1" applyAlignment="1">
      <alignment vertical="center"/>
    </xf>
    <xf numFmtId="0" fontId="141" fillId="80" borderId="101" xfId="0" applyFont="1" applyFill="1" applyBorder="1" applyAlignment="1">
      <alignment horizontal="left" vertical="center" wrapText="1" indent="5"/>
    </xf>
    <xf numFmtId="0" fontId="142" fillId="79" borderId="101" xfId="0" applyFont="1" applyFill="1" applyBorder="1" applyAlignment="1">
      <alignment horizontal="left" vertical="center" wrapText="1" indent="1"/>
    </xf>
    <xf numFmtId="192" fontId="142" fillId="79" borderId="101" xfId="7" applyNumberFormat="1" applyFont="1" applyFill="1" applyBorder="1" applyAlignment="1">
      <alignment vertical="center"/>
    </xf>
    <xf numFmtId="192" fontId="142" fillId="81" borderId="70" xfId="7" applyNumberFormat="1" applyFont="1" applyFill="1" applyBorder="1" applyAlignment="1">
      <alignment vertical="center"/>
    </xf>
    <xf numFmtId="192" fontId="143" fillId="80" borderId="101" xfId="7" applyNumberFormat="1" applyFont="1" applyFill="1" applyBorder="1" applyAlignment="1">
      <alignment vertical="center"/>
    </xf>
    <xf numFmtId="192" fontId="143" fillId="81" borderId="70" xfId="7" applyNumberFormat="1" applyFont="1" applyFill="1" applyBorder="1" applyAlignment="1">
      <alignment vertical="center"/>
    </xf>
    <xf numFmtId="192" fontId="143" fillId="80" borderId="17" xfId="7" applyNumberFormat="1" applyFont="1" applyFill="1" applyBorder="1" applyAlignment="1">
      <alignment vertical="center"/>
    </xf>
    <xf numFmtId="192" fontId="143" fillId="81" borderId="18" xfId="7" applyNumberFormat="1" applyFont="1" applyFill="1" applyBorder="1" applyAlignment="1">
      <alignment vertical="center"/>
    </xf>
    <xf numFmtId="0" fontId="347" fillId="0" borderId="0" xfId="0" applyFont="1"/>
    <xf numFmtId="169" fontId="9" fillId="36" borderId="83" xfId="20" applyBorder="1"/>
    <xf numFmtId="0" fontId="93" fillId="0" borderId="159" xfId="0" applyFont="1" applyBorder="1" applyAlignment="1">
      <alignment horizontal="center" vertical="center" wrapText="1"/>
    </xf>
    <xf numFmtId="0" fontId="346" fillId="0" borderId="0" xfId="0" applyFont="1"/>
    <xf numFmtId="0" fontId="93" fillId="0" borderId="0" xfId="0" applyFont="1"/>
    <xf numFmtId="0" fontId="348" fillId="0" borderId="0" xfId="0" applyFont="1"/>
    <xf numFmtId="14" fontId="93" fillId="0" borderId="0" xfId="0" applyNumberFormat="1" applyFont="1"/>
    <xf numFmtId="0" fontId="350" fillId="0" borderId="100" xfId="0" applyFont="1" applyBorder="1" applyAlignment="1">
      <alignment horizontal="left" vertical="center" wrapText="1"/>
    </xf>
    <xf numFmtId="0" fontId="351" fillId="3" borderId="100" xfId="0" applyFont="1" applyFill="1" applyBorder="1" applyAlignment="1">
      <alignment horizontal="left" vertical="center" wrapText="1" indent="1"/>
    </xf>
    <xf numFmtId="0" fontId="93" fillId="3" borderId="100" xfId="0" applyFont="1" applyFill="1" applyBorder="1" applyAlignment="1">
      <alignment horizontal="left" vertical="center" wrapText="1" indent="1"/>
    </xf>
    <xf numFmtId="0" fontId="93" fillId="0" borderId="100" xfId="0" applyFont="1" applyBorder="1" applyAlignment="1">
      <alignment horizontal="left" vertical="center" wrapText="1" indent="1"/>
    </xf>
    <xf numFmtId="0" fontId="348" fillId="0" borderId="0" xfId="0" applyFont="1" applyAlignment="1">
      <alignment horizontal="center"/>
    </xf>
    <xf numFmtId="0" fontId="348" fillId="0" borderId="0" xfId="0" applyFont="1" applyAlignment="1">
      <alignment horizontal="left" vertical="center"/>
    </xf>
    <xf numFmtId="0" fontId="6" fillId="0" borderId="165" xfId="17" applyFill="1" applyBorder="1" applyAlignment="1" applyProtection="1"/>
    <xf numFmtId="49" fontId="84" fillId="0" borderId="165" xfId="0" applyNumberFormat="1" applyFont="1" applyBorder="1" applyAlignment="1">
      <alignment horizontal="right"/>
    </xf>
    <xf numFmtId="0" fontId="84" fillId="0" borderId="165" xfId="0" applyFont="1" applyBorder="1"/>
    <xf numFmtId="0" fontId="353" fillId="3" borderId="0" xfId="37364" applyFont="1" applyFill="1" applyAlignment="1" applyProtection="1">
      <alignment vertical="center"/>
      <protection locked="0"/>
    </xf>
    <xf numFmtId="0" fontId="356" fillId="0" borderId="0" xfId="37364" applyFont="1" applyAlignment="1" applyProtection="1">
      <alignment vertical="center"/>
      <protection locked="0"/>
    </xf>
    <xf numFmtId="0" fontId="348" fillId="0" borderId="0" xfId="0" applyFont="1" applyAlignment="1">
      <alignment wrapText="1"/>
    </xf>
    <xf numFmtId="0" fontId="94" fillId="0" borderId="1" xfId="0" applyFont="1" applyBorder="1" applyAlignment="1">
      <alignment horizontal="center" vertical="center"/>
    </xf>
    <xf numFmtId="0" fontId="2" fillId="0" borderId="181" xfId="0" applyFont="1" applyBorder="1" applyAlignment="1">
      <alignment horizontal="left" vertical="center" wrapText="1" indent="1"/>
    </xf>
    <xf numFmtId="0" fontId="2" fillId="0" borderId="182" xfId="0" applyFont="1" applyBorder="1" applyAlignment="1">
      <alignment horizontal="left" vertical="center" wrapText="1" indent="1"/>
    </xf>
    <xf numFmtId="191" fontId="95" fillId="0" borderId="165" xfId="0" applyNumberFormat="1" applyFont="1" applyBorder="1" applyAlignment="1" applyProtection="1">
      <alignment vertical="center" wrapText="1"/>
      <protection locked="0"/>
    </xf>
    <xf numFmtId="191" fontId="3" fillId="0" borderId="165" xfId="0" applyNumberFormat="1" applyFont="1" applyBorder="1" applyAlignment="1" applyProtection="1">
      <alignment vertical="center" wrapText="1"/>
      <protection locked="0"/>
    </xf>
    <xf numFmtId="191" fontId="3" fillId="0" borderId="70" xfId="0" applyNumberFormat="1" applyFont="1" applyBorder="1" applyAlignment="1" applyProtection="1">
      <alignment vertical="center" wrapText="1"/>
      <protection locked="0"/>
    </xf>
    <xf numFmtId="191" fontId="95" fillId="0" borderId="165" xfId="0" applyNumberFormat="1" applyFont="1" applyBorder="1" applyAlignment="1" applyProtection="1">
      <alignment horizontal="right" vertical="center" wrapText="1"/>
      <protection locked="0"/>
    </xf>
    <xf numFmtId="10" fontId="3" fillId="0" borderId="165" xfId="20950" applyNumberFormat="1" applyFont="1" applyFill="1" applyBorder="1" applyAlignment="1" applyProtection="1">
      <alignment horizontal="right" vertical="center" wrapText="1"/>
      <protection locked="0"/>
    </xf>
    <xf numFmtId="10" fontId="3" fillId="0" borderId="165" xfId="20950" applyNumberFormat="1" applyFont="1" applyBorder="1" applyAlignment="1" applyProtection="1">
      <alignment vertical="center" wrapText="1"/>
      <protection locked="0"/>
    </xf>
    <xf numFmtId="10" fontId="3" fillId="0" borderId="70" xfId="20950" applyNumberFormat="1" applyFont="1" applyBorder="1" applyAlignment="1" applyProtection="1">
      <alignment vertical="center" wrapText="1"/>
      <protection locked="0"/>
    </xf>
    <xf numFmtId="165" fontId="93" fillId="2" borderId="165" xfId="20950" applyNumberFormat="1" applyFont="1" applyFill="1" applyBorder="1" applyAlignment="1" applyProtection="1">
      <alignment vertical="center"/>
      <protection locked="0"/>
    </xf>
    <xf numFmtId="165" fontId="359" fillId="2" borderId="165" xfId="20950" applyNumberFormat="1" applyFont="1" applyFill="1" applyBorder="1" applyAlignment="1" applyProtection="1">
      <alignment vertical="center"/>
      <protection locked="0"/>
    </xf>
    <xf numFmtId="165" fontId="359" fillId="2" borderId="70" xfId="20950" applyNumberFormat="1" applyFont="1" applyFill="1" applyBorder="1" applyAlignment="1" applyProtection="1">
      <alignment vertical="center"/>
      <protection locked="0"/>
    </xf>
    <xf numFmtId="165" fontId="93" fillId="2" borderId="70" xfId="20950" applyNumberFormat="1" applyFont="1" applyFill="1" applyBorder="1" applyAlignment="1" applyProtection="1">
      <alignment vertical="center"/>
      <protection locked="0"/>
    </xf>
    <xf numFmtId="191" fontId="93" fillId="0" borderId="165" xfId="0" applyNumberFormat="1" applyFont="1" applyBorder="1" applyAlignment="1" applyProtection="1">
      <alignment vertical="center"/>
      <protection locked="0"/>
    </xf>
    <xf numFmtId="191" fontId="93" fillId="2" borderId="165" xfId="0" applyNumberFormat="1" applyFont="1" applyFill="1" applyBorder="1" applyAlignment="1" applyProtection="1">
      <alignment vertical="center"/>
      <protection locked="0"/>
    </xf>
    <xf numFmtId="191" fontId="93" fillId="2" borderId="70" xfId="0" applyNumberFormat="1" applyFont="1" applyFill="1" applyBorder="1" applyAlignment="1" applyProtection="1">
      <alignment vertical="center"/>
      <protection locked="0"/>
    </xf>
    <xf numFmtId="191" fontId="359" fillId="2" borderId="165" xfId="0" applyNumberFormat="1" applyFont="1" applyFill="1" applyBorder="1" applyAlignment="1" applyProtection="1">
      <alignment vertical="center"/>
      <protection locked="0"/>
    </xf>
    <xf numFmtId="191" fontId="359" fillId="2" borderId="70" xfId="0" applyNumberFormat="1" applyFont="1" applyFill="1" applyBorder="1" applyAlignment="1" applyProtection="1">
      <alignment vertical="center"/>
      <protection locked="0"/>
    </xf>
    <xf numFmtId="165" fontId="93" fillId="0" borderId="165" xfId="20950" applyNumberFormat="1" applyFont="1" applyFill="1" applyBorder="1" applyAlignment="1" applyProtection="1">
      <alignment vertical="center"/>
      <protection locked="0"/>
    </xf>
    <xf numFmtId="191" fontId="93" fillId="0" borderId="172" xfId="0" applyNumberFormat="1" applyFont="1" applyBorder="1" applyAlignment="1" applyProtection="1">
      <alignment vertical="center"/>
      <protection locked="0"/>
    </xf>
    <xf numFmtId="191" fontId="359" fillId="2" borderId="172" xfId="0" applyNumberFormat="1" applyFont="1" applyFill="1" applyBorder="1" applyAlignment="1" applyProtection="1">
      <alignment vertical="center"/>
      <protection locked="0"/>
    </xf>
    <xf numFmtId="191" fontId="359" fillId="2" borderId="80" xfId="0" applyNumberFormat="1" applyFont="1" applyFill="1" applyBorder="1" applyAlignment="1" applyProtection="1">
      <alignment vertical="center"/>
      <protection locked="0"/>
    </xf>
    <xf numFmtId="165" fontId="93" fillId="0" borderId="183" xfId="20950" applyNumberFormat="1" applyFont="1" applyFill="1" applyBorder="1" applyAlignment="1" applyProtection="1">
      <alignment vertical="center"/>
      <protection locked="0"/>
    </xf>
    <xf numFmtId="165" fontId="359" fillId="2" borderId="183" xfId="20950" applyNumberFormat="1" applyFont="1" applyFill="1" applyBorder="1" applyAlignment="1" applyProtection="1">
      <alignment vertical="center"/>
      <protection locked="0"/>
    </xf>
    <xf numFmtId="165" fontId="359" fillId="2" borderId="184" xfId="20950" applyNumberFormat="1" applyFont="1" applyFill="1" applyBorder="1" applyAlignment="1" applyProtection="1">
      <alignment vertical="center"/>
      <protection locked="0"/>
    </xf>
    <xf numFmtId="191" fontId="86" fillId="0" borderId="9" xfId="0" applyNumberFormat="1" applyFont="1" applyBorder="1" applyAlignment="1">
      <alignment horizontal="center" vertical="center"/>
    </xf>
    <xf numFmtId="191" fontId="92" fillId="0" borderId="9" xfId="0" applyNumberFormat="1" applyFont="1" applyBorder="1" applyAlignment="1">
      <alignment horizontal="center" vertical="center"/>
    </xf>
    <xf numFmtId="164" fontId="3" fillId="0" borderId="69" xfId="7" applyNumberFormat="1" applyFont="1" applyBorder="1" applyAlignment="1">
      <alignment vertical="center"/>
    </xf>
    <xf numFmtId="164" fontId="3" fillId="0" borderId="75" xfId="7" applyNumberFormat="1" applyFont="1" applyBorder="1" applyAlignment="1">
      <alignment vertical="center"/>
    </xf>
    <xf numFmtId="164" fontId="3" fillId="3" borderId="72" xfId="7" applyNumberFormat="1" applyFont="1" applyFill="1" applyBorder="1" applyAlignment="1">
      <alignment vertical="center"/>
    </xf>
    <xf numFmtId="164" fontId="3" fillId="0" borderId="17" xfId="7" applyNumberFormat="1" applyFont="1" applyBorder="1" applyAlignment="1">
      <alignment vertical="center"/>
    </xf>
    <xf numFmtId="164" fontId="3" fillId="0" borderId="19" xfId="7" applyNumberFormat="1" applyFont="1" applyBorder="1" applyAlignment="1">
      <alignment vertical="center"/>
    </xf>
    <xf numFmtId="164" fontId="3" fillId="0" borderId="74" xfId="7" applyNumberFormat="1" applyFont="1" applyBorder="1" applyAlignment="1">
      <alignment vertical="center"/>
    </xf>
    <xf numFmtId="164" fontId="3" fillId="0" borderId="53" xfId="7" applyNumberFormat="1" applyFont="1" applyBorder="1" applyAlignment="1">
      <alignment vertical="center"/>
    </xf>
    <xf numFmtId="164" fontId="3" fillId="3" borderId="73" xfId="7" applyNumberFormat="1" applyFont="1" applyFill="1" applyBorder="1" applyAlignment="1">
      <alignment vertical="center"/>
    </xf>
    <xf numFmtId="164" fontId="3" fillId="0" borderId="70" xfId="7" applyNumberFormat="1" applyFont="1" applyBorder="1" applyAlignment="1">
      <alignment vertical="center"/>
    </xf>
    <xf numFmtId="164" fontId="3" fillId="0" borderId="18" xfId="7" applyNumberFormat="1" applyFont="1" applyBorder="1" applyAlignment="1">
      <alignment vertical="center"/>
    </xf>
    <xf numFmtId="164" fontId="3" fillId="0" borderId="21" xfId="7" applyNumberFormat="1" applyFont="1" applyBorder="1" applyAlignment="1">
      <alignment vertical="center"/>
    </xf>
    <xf numFmtId="164" fontId="3" fillId="0" borderId="12" xfId="7" applyNumberFormat="1" applyFont="1" applyBorder="1" applyAlignment="1">
      <alignment vertical="center"/>
    </xf>
    <xf numFmtId="164" fontId="3" fillId="0" borderId="79" xfId="7" applyNumberFormat="1" applyFont="1" applyBorder="1" applyAlignment="1">
      <alignment vertical="center"/>
    </xf>
    <xf numFmtId="164" fontId="3" fillId="0" borderId="80" xfId="7" applyNumberFormat="1" applyFont="1" applyBorder="1" applyAlignment="1">
      <alignment vertical="center"/>
    </xf>
    <xf numFmtId="165" fontId="3" fillId="0" borderId="186" xfId="20950" applyNumberFormat="1" applyFont="1" applyFill="1" applyBorder="1" applyAlignment="1">
      <alignment vertical="center"/>
    </xf>
    <xf numFmtId="165" fontId="3" fillId="0" borderId="187" xfId="20950" applyNumberFormat="1" applyFont="1" applyFill="1" applyBorder="1" applyAlignment="1">
      <alignment vertical="center"/>
    </xf>
    <xf numFmtId="164" fontId="109" fillId="0" borderId="165" xfId="7" applyNumberFormat="1" applyFont="1" applyBorder="1"/>
    <xf numFmtId="164" fontId="109" fillId="0" borderId="165" xfId="7" applyNumberFormat="1" applyFont="1" applyFill="1" applyBorder="1"/>
    <xf numFmtId="164" fontId="112" fillId="0" borderId="165" xfId="7" applyNumberFormat="1" applyFont="1" applyBorder="1"/>
    <xf numFmtId="164" fontId="112" fillId="0" borderId="56" xfId="7" applyNumberFormat="1" applyFont="1" applyBorder="1"/>
    <xf numFmtId="164" fontId="112" fillId="0" borderId="70" xfId="7" applyNumberFormat="1" applyFont="1" applyBorder="1"/>
    <xf numFmtId="164" fontId="112" fillId="0" borderId="159" xfId="7" applyNumberFormat="1" applyFont="1" applyBorder="1" applyAlignment="1">
      <alignment horizontal="left" indent="1"/>
    </xf>
    <xf numFmtId="164" fontId="109" fillId="0" borderId="70" xfId="7" applyNumberFormat="1" applyFont="1" applyBorder="1"/>
    <xf numFmtId="164" fontId="112" fillId="0" borderId="159" xfId="7" applyNumberFormat="1" applyFont="1" applyBorder="1" applyAlignment="1">
      <alignment horizontal="left" indent="2"/>
    </xf>
    <xf numFmtId="164" fontId="112" fillId="0" borderId="159" xfId="7" applyNumberFormat="1" applyFont="1" applyFill="1" applyBorder="1" applyAlignment="1">
      <alignment horizontal="left" indent="3"/>
    </xf>
    <xf numFmtId="164" fontId="112" fillId="0" borderId="159" xfId="7" applyNumberFormat="1" applyFont="1" applyFill="1" applyBorder="1" applyAlignment="1">
      <alignment horizontal="left" indent="1"/>
    </xf>
    <xf numFmtId="164" fontId="112" fillId="0" borderId="159" xfId="7" applyNumberFormat="1" applyFont="1" applyFill="1" applyBorder="1" applyAlignment="1">
      <alignment horizontal="left" vertical="top" wrapText="1" indent="2"/>
    </xf>
    <xf numFmtId="164" fontId="109" fillId="0" borderId="70" xfId="7" applyNumberFormat="1" applyFont="1" applyFill="1" applyBorder="1"/>
    <xf numFmtId="164" fontId="112" fillId="0" borderId="159" xfId="7" applyNumberFormat="1" applyFont="1" applyFill="1" applyBorder="1" applyAlignment="1">
      <alignment horizontal="left" wrapText="1" indent="3"/>
    </xf>
    <xf numFmtId="164" fontId="112" fillId="0" borderId="159" xfId="7" applyNumberFormat="1" applyFont="1" applyFill="1" applyBorder="1" applyAlignment="1">
      <alignment horizontal="left" wrapText="1" indent="2"/>
    </xf>
    <xf numFmtId="164" fontId="112" fillId="0" borderId="159" xfId="7" applyNumberFormat="1" applyFont="1" applyFill="1" applyBorder="1" applyAlignment="1">
      <alignment horizontal="left" wrapText="1" indent="1"/>
    </xf>
    <xf numFmtId="164" fontId="112" fillId="0" borderId="188" xfId="7" applyNumberFormat="1" applyFont="1" applyFill="1" applyBorder="1" applyAlignment="1">
      <alignment horizontal="left" wrapText="1" indent="1"/>
    </xf>
    <xf numFmtId="164" fontId="109" fillId="0" borderId="183" xfId="7" applyNumberFormat="1" applyFont="1" applyFill="1" applyBorder="1"/>
    <xf numFmtId="164" fontId="109" fillId="0" borderId="184" xfId="7" applyNumberFormat="1" applyFont="1" applyFill="1" applyBorder="1"/>
    <xf numFmtId="164" fontId="112" fillId="0" borderId="183" xfId="7" applyNumberFormat="1" applyFont="1" applyFill="1" applyBorder="1" applyAlignment="1">
      <alignment horizontal="left" vertical="center" wrapText="1"/>
    </xf>
    <xf numFmtId="43" fontId="112" fillId="0" borderId="184" xfId="7" applyFont="1" applyFill="1" applyBorder="1" applyAlignment="1">
      <alignment horizontal="left" vertical="center" wrapText="1"/>
    </xf>
    <xf numFmtId="164" fontId="114" fillId="0" borderId="183" xfId="7" applyNumberFormat="1" applyFont="1" applyBorder="1"/>
    <xf numFmtId="164" fontId="114" fillId="0" borderId="184" xfId="7" applyNumberFormat="1" applyFont="1" applyBorder="1"/>
    <xf numFmtId="164" fontId="360" fillId="0" borderId="172" xfId="7" applyNumberFormat="1" applyFont="1" applyBorder="1"/>
    <xf numFmtId="164" fontId="114" fillId="0" borderId="172" xfId="7" applyNumberFormat="1" applyFont="1" applyBorder="1"/>
    <xf numFmtId="165" fontId="114" fillId="0" borderId="172" xfId="20950" applyNumberFormat="1" applyFont="1" applyBorder="1"/>
    <xf numFmtId="10" fontId="99" fillId="0" borderId="165" xfId="20950" applyNumberFormat="1" applyFont="1" applyFill="1" applyBorder="1" applyAlignment="1">
      <alignment horizontal="left" vertical="center" wrapText="1"/>
    </xf>
    <xf numFmtId="0" fontId="4" fillId="35" borderId="181" xfId="0" applyFont="1" applyFill="1" applyBorder="1" applyAlignment="1">
      <alignment horizontal="center" vertical="center" wrapText="1"/>
    </xf>
    <xf numFmtId="0" fontId="4" fillId="35" borderId="182" xfId="0" applyFont="1" applyFill="1" applyBorder="1" applyAlignment="1">
      <alignment horizontal="center" vertical="center" wrapText="1"/>
    </xf>
    <xf numFmtId="0" fontId="4" fillId="35" borderId="165" xfId="0" applyFont="1" applyFill="1" applyBorder="1" applyAlignment="1">
      <alignment horizontal="left" vertical="center" wrapText="1"/>
    </xf>
    <xf numFmtId="10" fontId="95" fillId="0" borderId="165" xfId="20950" applyNumberFormat="1" applyFont="1" applyFill="1" applyBorder="1" applyAlignment="1">
      <alignment horizontal="left" vertical="center" wrapText="1"/>
    </xf>
    <xf numFmtId="164" fontId="3" fillId="0" borderId="70" xfId="7" applyNumberFormat="1" applyFont="1" applyFill="1" applyBorder="1" applyAlignment="1">
      <alignment horizontal="right" vertical="center" wrapText="1"/>
    </xf>
    <xf numFmtId="10" fontId="3" fillId="0" borderId="165" xfId="20950" applyNumberFormat="1" applyFont="1" applyFill="1" applyBorder="1" applyAlignment="1">
      <alignment horizontal="left" vertical="center" wrapText="1"/>
    </xf>
    <xf numFmtId="10" fontId="4" fillId="35" borderId="165" xfId="0" applyNumberFormat="1" applyFont="1" applyFill="1" applyBorder="1" applyAlignment="1">
      <alignment horizontal="left" vertical="center" wrapText="1"/>
    </xf>
    <xf numFmtId="164" fontId="4" fillId="35" borderId="70" xfId="7" applyNumberFormat="1" applyFont="1" applyFill="1" applyBorder="1" applyAlignment="1">
      <alignment horizontal="right" vertical="center" wrapText="1"/>
    </xf>
    <xf numFmtId="164" fontId="99" fillId="0" borderId="70" xfId="7" applyNumberFormat="1" applyFont="1" applyFill="1" applyBorder="1" applyAlignment="1">
      <alignment horizontal="right" vertical="center" wrapText="1"/>
    </xf>
    <xf numFmtId="10" fontId="4" fillId="35" borderId="165" xfId="20950" applyNumberFormat="1" applyFont="1" applyFill="1" applyBorder="1" applyAlignment="1">
      <alignment horizontal="left" vertical="center" wrapText="1"/>
    </xf>
    <xf numFmtId="10" fontId="4" fillId="35" borderId="165" xfId="0" applyNumberFormat="1" applyFont="1" applyFill="1" applyBorder="1" applyAlignment="1">
      <alignment horizontal="center" vertical="center" wrapText="1"/>
    </xf>
    <xf numFmtId="164" fontId="4" fillId="35" borderId="70" xfId="7" applyNumberFormat="1" applyFont="1" applyFill="1" applyBorder="1" applyAlignment="1">
      <alignment horizontal="center" vertical="center" wrapText="1"/>
    </xf>
    <xf numFmtId="10" fontId="101" fillId="0" borderId="183" xfId="20950" applyNumberFormat="1" applyFont="1" applyFill="1" applyBorder="1" applyAlignment="1" applyProtection="1">
      <alignment horizontal="left" vertical="center"/>
    </xf>
    <xf numFmtId="164" fontId="95" fillId="0" borderId="184" xfId="7" applyNumberFormat="1" applyFont="1" applyFill="1" applyBorder="1" applyAlignment="1" applyProtection="1">
      <alignment horizontal="right" vertical="center" wrapText="1"/>
    </xf>
    <xf numFmtId="0" fontId="109" fillId="0" borderId="5" xfId="0" applyFont="1" applyBorder="1" applyAlignment="1">
      <alignment horizontal="center" vertical="center" wrapText="1"/>
    </xf>
    <xf numFmtId="0" fontId="119" fillId="3" borderId="189" xfId="20954" applyFont="1" applyFill="1" applyBorder="1" applyAlignment="1">
      <alignment horizontal="left" vertical="center" wrapText="1"/>
    </xf>
    <xf numFmtId="0" fontId="93" fillId="0" borderId="189" xfId="20954" applyFont="1" applyBorder="1" applyAlignment="1">
      <alignment horizontal="left" vertical="center" wrapText="1" indent="1"/>
    </xf>
    <xf numFmtId="0" fontId="350" fillId="3" borderId="189" xfId="0" applyFont="1" applyFill="1" applyBorder="1" applyAlignment="1">
      <alignment horizontal="left" vertical="center" wrapText="1"/>
    </xf>
    <xf numFmtId="0" fontId="93" fillId="3" borderId="189" xfId="20954" applyFont="1" applyFill="1" applyBorder="1" applyAlignment="1">
      <alignment horizontal="left" vertical="center" wrapText="1" indent="1"/>
    </xf>
    <xf numFmtId="0" fontId="119" fillId="0" borderId="189" xfId="0" applyFont="1" applyBorder="1" applyAlignment="1">
      <alignment horizontal="left" vertical="center" wrapText="1"/>
    </xf>
    <xf numFmtId="0" fontId="350" fillId="0" borderId="189" xfId="0" applyFont="1" applyBorder="1" applyAlignment="1">
      <alignment horizontal="left" vertical="center" wrapText="1"/>
    </xf>
    <xf numFmtId="0" fontId="350" fillId="0" borderId="189" xfId="0" applyFont="1" applyBorder="1" applyAlignment="1">
      <alignment vertical="center" wrapText="1"/>
    </xf>
    <xf numFmtId="0" fontId="351" fillId="0" borderId="189" xfId="0" applyFont="1" applyBorder="1" applyAlignment="1">
      <alignment horizontal="left" vertical="center" wrapText="1" indent="1"/>
    </xf>
    <xf numFmtId="0" fontId="351" fillId="3" borderId="189" xfId="0" applyFont="1" applyFill="1" applyBorder="1" applyAlignment="1">
      <alignment horizontal="left" vertical="center" wrapText="1" indent="1"/>
    </xf>
    <xf numFmtId="0" fontId="351" fillId="0" borderId="189" xfId="20954" applyFont="1" applyBorder="1" applyAlignment="1">
      <alignment horizontal="left" vertical="center" wrapText="1" indent="1"/>
    </xf>
    <xf numFmtId="0" fontId="350" fillId="0" borderId="189" xfId="20954" applyFont="1" applyBorder="1" applyAlignment="1">
      <alignment horizontal="center" vertical="center" wrapText="1"/>
    </xf>
    <xf numFmtId="0" fontId="93" fillId="3" borderId="189" xfId="0" applyFont="1" applyFill="1" applyBorder="1" applyAlignment="1">
      <alignment horizontal="left" vertical="center" wrapText="1" indent="1"/>
    </xf>
    <xf numFmtId="0" fontId="93" fillId="0" borderId="189" xfId="0" applyFont="1" applyBorder="1" applyAlignment="1">
      <alignment horizontal="left" vertical="center" wrapText="1" indent="1"/>
    </xf>
    <xf numFmtId="0" fontId="350" fillId="0" borderId="189" xfId="20954" applyFont="1" applyBorder="1" applyAlignment="1">
      <alignment horizontal="left" vertical="center" wrapText="1"/>
    </xf>
    <xf numFmtId="0" fontId="93" fillId="0" borderId="189" xfId="0" applyFont="1" applyBorder="1" applyAlignment="1">
      <alignment horizontal="center" vertical="center" wrapText="1"/>
    </xf>
    <xf numFmtId="0" fontId="93" fillId="0" borderId="193" xfId="0" applyFont="1" applyBorder="1" applyAlignment="1">
      <alignment horizontal="center" vertical="center" wrapText="1"/>
    </xf>
    <xf numFmtId="0" fontId="349" fillId="0" borderId="189" xfId="0" applyFont="1" applyBorder="1" applyAlignment="1">
      <alignment horizontal="center" vertical="center"/>
    </xf>
    <xf numFmtId="0" fontId="348" fillId="0" borderId="192" xfId="0" applyFont="1" applyBorder="1" applyAlignment="1">
      <alignment horizontal="center"/>
    </xf>
    <xf numFmtId="164" fontId="348" fillId="0" borderId="189" xfId="7" applyNumberFormat="1" applyFont="1" applyBorder="1"/>
    <xf numFmtId="164" fontId="348" fillId="35" borderId="189" xfId="7" applyNumberFormat="1" applyFont="1" applyFill="1" applyBorder="1"/>
    <xf numFmtId="164" fontId="348" fillId="35" borderId="193" xfId="7" applyNumberFormat="1" applyFont="1" applyFill="1" applyBorder="1"/>
    <xf numFmtId="164" fontId="348" fillId="0" borderId="189" xfId="7" applyNumberFormat="1" applyFont="1" applyBorder="1" applyAlignment="1">
      <alignment vertical="center"/>
    </xf>
    <xf numFmtId="164" fontId="348" fillId="35" borderId="189" xfId="7" applyNumberFormat="1" applyFont="1" applyFill="1" applyBorder="1" applyAlignment="1">
      <alignment vertical="center"/>
    </xf>
    <xf numFmtId="164" fontId="348" fillId="35" borderId="193" xfId="7" applyNumberFormat="1" applyFont="1" applyFill="1" applyBorder="1" applyAlignment="1">
      <alignment vertical="center"/>
    </xf>
    <xf numFmtId="0" fontId="350" fillId="3" borderId="195" xfId="0" applyFont="1" applyFill="1" applyBorder="1" applyAlignment="1">
      <alignment horizontal="left" vertical="center" wrapText="1"/>
    </xf>
    <xf numFmtId="0" fontId="350" fillId="3" borderId="189" xfId="20954" applyFont="1" applyFill="1" applyBorder="1" applyAlignment="1">
      <alignment horizontal="left" vertical="center" wrapText="1"/>
    </xf>
    <xf numFmtId="0" fontId="352" fillId="0" borderId="0" xfId="0" applyFont="1" applyBorder="1" applyAlignment="1">
      <alignment horizontal="justify"/>
    </xf>
    <xf numFmtId="0" fontId="348" fillId="0" borderId="188" xfId="0" applyFont="1" applyBorder="1" applyAlignment="1">
      <alignment horizontal="center"/>
    </xf>
    <xf numFmtId="0" fontId="350" fillId="0" borderId="183" xfId="0" applyFont="1" applyBorder="1" applyAlignment="1">
      <alignment horizontal="left" vertical="center" wrapText="1"/>
    </xf>
    <xf numFmtId="164" fontId="348" fillId="0" borderId="183" xfId="7" applyNumberFormat="1" applyFont="1" applyBorder="1"/>
    <xf numFmtId="164" fontId="348" fillId="35" borderId="183" xfId="7" applyNumberFormat="1" applyFont="1" applyFill="1" applyBorder="1"/>
    <xf numFmtId="164" fontId="348" fillId="35" borderId="184" xfId="7" applyNumberFormat="1" applyFont="1" applyFill="1" applyBorder="1"/>
    <xf numFmtId="0" fontId="123" fillId="0" borderId="189" xfId="0" applyFont="1" applyBorder="1" applyAlignment="1">
      <alignment horizontal="justify" vertical="center" wrapText="1"/>
    </xf>
    <xf numFmtId="164" fontId="0" fillId="0" borderId="189" xfId="7" applyNumberFormat="1" applyFont="1" applyBorder="1"/>
    <xf numFmtId="0" fontId="122" fillId="0" borderId="189" xfId="0" applyFont="1" applyBorder="1" applyAlignment="1">
      <alignment horizontal="left" vertical="center" wrapText="1" indent="1"/>
    </xf>
    <xf numFmtId="0" fontId="121" fillId="0" borderId="189" xfId="0" applyFont="1" applyBorder="1" applyAlignment="1">
      <alignment horizontal="justify" vertical="center" wrapText="1"/>
    </xf>
    <xf numFmtId="0" fontId="123" fillId="3" borderId="189" xfId="0" applyFont="1" applyFill="1" applyBorder="1" applyAlignment="1">
      <alignment horizontal="justify" vertical="center" wrapText="1"/>
    </xf>
    <xf numFmtId="0" fontId="124" fillId="0" borderId="189" xfId="0" applyFont="1" applyBorder="1" applyAlignment="1">
      <alignment horizontal="left" vertical="center" wrapText="1" indent="1"/>
    </xf>
    <xf numFmtId="0" fontId="123" fillId="0" borderId="189" xfId="0" applyFont="1" applyBorder="1" applyAlignment="1">
      <alignment horizontal="left" vertical="center" wrapText="1"/>
    </xf>
    <xf numFmtId="0" fontId="121" fillId="0" borderId="189" xfId="0" applyFont="1" applyBorder="1" applyAlignment="1">
      <alignment vertical="center" wrapText="1"/>
    </xf>
    <xf numFmtId="0" fontId="122" fillId="0" borderId="189" xfId="0" applyFont="1" applyBorder="1" applyAlignment="1">
      <alignment horizontal="left" vertical="center" wrapText="1"/>
    </xf>
    <xf numFmtId="0" fontId="123" fillId="0" borderId="189" xfId="0" applyFont="1" applyBorder="1" applyAlignment="1">
      <alignment vertical="center" wrapText="1"/>
    </xf>
    <xf numFmtId="0" fontId="2" fillId="0" borderId="189" xfId="0" applyFont="1" applyBorder="1" applyAlignment="1">
      <alignment horizontal="center" vertical="center" wrapText="1"/>
    </xf>
    <xf numFmtId="0" fontId="2" fillId="0" borderId="193" xfId="0" applyFont="1" applyBorder="1" applyAlignment="1">
      <alignment horizontal="center" vertical="center" wrapText="1"/>
    </xf>
    <xf numFmtId="0" fontId="0" fillId="0" borderId="192" xfId="0" applyBorder="1" applyAlignment="1">
      <alignment horizontal="center" vertical="center"/>
    </xf>
    <xf numFmtId="164" fontId="0" fillId="35" borderId="189" xfId="7" applyNumberFormat="1" applyFont="1" applyFill="1" applyBorder="1"/>
    <xf numFmtId="164" fontId="0" fillId="35" borderId="193" xfId="7" applyNumberFormat="1" applyFont="1" applyFill="1" applyBorder="1"/>
    <xf numFmtId="0" fontId="0" fillId="0" borderId="188" xfId="0" applyBorder="1" applyAlignment="1">
      <alignment horizontal="center" vertical="center"/>
    </xf>
    <xf numFmtId="0" fontId="123" fillId="3" borderId="183" xfId="0" applyFont="1" applyFill="1" applyBorder="1" applyAlignment="1">
      <alignment vertical="center" wrapText="1"/>
    </xf>
    <xf numFmtId="164" fontId="0" fillId="0" borderId="183" xfId="7" applyNumberFormat="1" applyFont="1" applyBorder="1"/>
    <xf numFmtId="164" fontId="0" fillId="35" borderId="183" xfId="7" applyNumberFormat="1" applyFont="1" applyFill="1" applyBorder="1"/>
    <xf numFmtId="164" fontId="0" fillId="35" borderId="184" xfId="7" applyNumberFormat="1" applyFont="1" applyFill="1" applyBorder="1"/>
    <xf numFmtId="191" fontId="2" fillId="0" borderId="189" xfId="0" applyNumberFormat="1" applyFont="1" applyBorder="1" applyAlignment="1">
      <alignment horizontal="right"/>
    </xf>
    <xf numFmtId="191" fontId="2" fillId="35" borderId="189" xfId="0" applyNumberFormat="1" applyFont="1" applyFill="1" applyBorder="1" applyAlignment="1">
      <alignment horizontal="right"/>
    </xf>
    <xf numFmtId="191" fontId="93" fillId="0" borderId="189" xfId="0" applyNumberFormat="1" applyFont="1" applyBorder="1" applyAlignment="1">
      <alignment horizontal="right"/>
    </xf>
    <xf numFmtId="191" fontId="93" fillId="35" borderId="189" xfId="0" applyNumberFormat="1" applyFont="1" applyFill="1" applyBorder="1" applyAlignment="1">
      <alignment horizontal="right"/>
    </xf>
    <xf numFmtId="0" fontId="84" fillId="0" borderId="161" xfId="0" applyFont="1" applyBorder="1" applyAlignment="1">
      <alignment horizontal="center"/>
    </xf>
    <xf numFmtId="0" fontId="45" fillId="0" borderId="192" xfId="0" applyFont="1" applyBorder="1" applyAlignment="1">
      <alignment vertical="center" wrapText="1"/>
    </xf>
    <xf numFmtId="191" fontId="2" fillId="35" borderId="193" xfId="0" applyNumberFormat="1" applyFont="1" applyFill="1" applyBorder="1" applyAlignment="1">
      <alignment horizontal="right"/>
    </xf>
    <xf numFmtId="0" fontId="2" fillId="0" borderId="192" xfId="0" applyFont="1" applyBorder="1" applyAlignment="1">
      <alignment horizontal="left" vertical="center" wrapText="1" indent="4"/>
    </xf>
    <xf numFmtId="0" fontId="2" fillId="0" borderId="192" xfId="0" applyFont="1" applyBorder="1" applyAlignment="1" applyProtection="1">
      <alignment horizontal="left" vertical="center" indent="11"/>
      <protection locked="0"/>
    </xf>
    <xf numFmtId="0" fontId="46" fillId="0" borderId="192" xfId="0" applyFont="1" applyBorder="1" applyAlignment="1" applyProtection="1">
      <alignment horizontal="left" vertical="center" indent="17"/>
      <protection locked="0"/>
    </xf>
    <xf numFmtId="0" fontId="86" fillId="0" borderId="192" xfId="0" applyFont="1" applyBorder="1" applyAlignment="1">
      <alignment vertical="center"/>
    </xf>
    <xf numFmtId="0" fontId="2" fillId="0" borderId="192" xfId="0" applyFont="1" applyBorder="1" applyAlignment="1">
      <alignment horizontal="left" vertical="center" wrapText="1"/>
    </xf>
    <xf numFmtId="0" fontId="45" fillId="0" borderId="188" xfId="0" applyFont="1" applyBorder="1" applyAlignment="1">
      <alignment vertical="center" wrapText="1"/>
    </xf>
    <xf numFmtId="191" fontId="2" fillId="0" borderId="183" xfId="0" applyNumberFormat="1" applyFont="1" applyBorder="1" applyAlignment="1">
      <alignment horizontal="right"/>
    </xf>
    <xf numFmtId="191" fontId="2" fillId="35" borderId="183" xfId="0" applyNumberFormat="1" applyFont="1" applyFill="1" applyBorder="1" applyAlignment="1">
      <alignment horizontal="right"/>
    </xf>
    <xf numFmtId="191" fontId="2" fillId="35" borderId="184" xfId="0" applyNumberFormat="1" applyFont="1" applyFill="1" applyBorder="1" applyAlignment="1">
      <alignment horizontal="right"/>
    </xf>
    <xf numFmtId="0" fontId="121" fillId="3" borderId="189" xfId="20954" applyFont="1" applyFill="1" applyBorder="1" applyAlignment="1">
      <alignment horizontal="left" vertical="center" wrapText="1"/>
    </xf>
    <xf numFmtId="0" fontId="122" fillId="0" borderId="189" xfId="20954" applyFont="1" applyBorder="1" applyAlignment="1">
      <alignment horizontal="left" vertical="center" wrapText="1" indent="1"/>
    </xf>
    <xf numFmtId="0" fontId="123" fillId="3" borderId="189" xfId="0" applyFont="1" applyFill="1" applyBorder="1" applyAlignment="1">
      <alignment horizontal="left" vertical="center" wrapText="1"/>
    </xf>
    <xf numFmtId="0" fontId="122" fillId="3" borderId="189" xfId="20954" applyFont="1" applyFill="1" applyBorder="1" applyAlignment="1">
      <alignment horizontal="left" vertical="center" wrapText="1" indent="1"/>
    </xf>
    <xf numFmtId="0" fontId="121" fillId="0" borderId="189" xfId="0" applyFont="1" applyBorder="1" applyAlignment="1">
      <alignment horizontal="left" vertical="center" wrapText="1"/>
    </xf>
    <xf numFmtId="0" fontId="124" fillId="3" borderId="189" xfId="0" applyFont="1" applyFill="1" applyBorder="1" applyAlignment="1">
      <alignment horizontal="left" vertical="center" wrapText="1" indent="1"/>
    </xf>
    <xf numFmtId="0" fontId="124" fillId="0" borderId="189" xfId="20954" applyFont="1" applyBorder="1" applyAlignment="1">
      <alignment horizontal="left" vertical="center" wrapText="1" indent="1"/>
    </xf>
    <xf numFmtId="0" fontId="2" fillId="0" borderId="190" xfId="11" applyBorder="1" applyAlignment="1">
      <alignment vertical="center"/>
    </xf>
    <xf numFmtId="0" fontId="2" fillId="0" borderId="181" xfId="11" applyBorder="1" applyAlignment="1">
      <alignment vertical="center"/>
    </xf>
    <xf numFmtId="0" fontId="45" fillId="0" borderId="181" xfId="11" applyFont="1" applyBorder="1" applyAlignment="1">
      <alignment horizontal="center" vertical="center"/>
    </xf>
    <xf numFmtId="0" fontId="45" fillId="0" borderId="182" xfId="11" applyFont="1" applyBorder="1" applyAlignment="1">
      <alignment horizontal="center" vertical="center"/>
    </xf>
    <xf numFmtId="0" fontId="84" fillId="0" borderId="192" xfId="0" applyFont="1" applyBorder="1"/>
    <xf numFmtId="0" fontId="86" fillId="0" borderId="189" xfId="0" applyFont="1" applyBorder="1" applyAlignment="1">
      <alignment horizontal="center" vertical="center" wrapText="1"/>
    </xf>
    <xf numFmtId="0" fontId="86" fillId="0" borderId="193" xfId="0" applyFont="1" applyBorder="1" applyAlignment="1">
      <alignment horizontal="center" vertical="center" wrapText="1"/>
    </xf>
    <xf numFmtId="0" fontId="0" fillId="0" borderId="192" xfId="0" applyBorder="1" applyAlignment="1">
      <alignment horizontal="center"/>
    </xf>
    <xf numFmtId="0" fontId="84" fillId="0" borderId="188" xfId="0" applyFont="1" applyBorder="1"/>
    <xf numFmtId="191" fontId="86" fillId="35" borderId="183" xfId="0" applyNumberFormat="1" applyFont="1" applyFill="1" applyBorder="1" applyAlignment="1">
      <alignment horizontal="left" vertical="center" wrapText="1"/>
    </xf>
    <xf numFmtId="191" fontId="86" fillId="35" borderId="183" xfId="0" applyNumberFormat="1" applyFont="1" applyFill="1" applyBorder="1" applyAlignment="1">
      <alignment horizontal="center" vertical="center"/>
    </xf>
    <xf numFmtId="191" fontId="86" fillId="35" borderId="184" xfId="0" applyNumberFormat="1" applyFont="1" applyFill="1" applyBorder="1" applyAlignment="1">
      <alignment horizontal="center" vertical="center"/>
    </xf>
    <xf numFmtId="164" fontId="84" fillId="0" borderId="189" xfId="7" applyNumberFormat="1" applyFont="1" applyFill="1" applyBorder="1" applyAlignment="1">
      <alignment horizontal="center" vertical="center"/>
    </xf>
    <xf numFmtId="164" fontId="84" fillId="0" borderId="193" xfId="7" applyNumberFormat="1" applyFont="1" applyFill="1" applyBorder="1" applyAlignment="1">
      <alignment horizontal="center" vertical="center"/>
    </xf>
    <xf numFmtId="164" fontId="84" fillId="35" borderId="12" xfId="7" applyNumberFormat="1" applyFont="1" applyFill="1" applyBorder="1" applyAlignment="1">
      <alignment horizontal="center" vertical="center"/>
    </xf>
    <xf numFmtId="164" fontId="84" fillId="0" borderId="14" xfId="7" applyNumberFormat="1" applyFont="1" applyBorder="1"/>
    <xf numFmtId="164" fontId="84" fillId="0" borderId="14" xfId="7" applyNumberFormat="1" applyFont="1" applyBorder="1" applyAlignment="1">
      <alignment wrapText="1"/>
    </xf>
    <xf numFmtId="164" fontId="84" fillId="35" borderId="14" xfId="7" applyNumberFormat="1" applyFont="1" applyFill="1" applyBorder="1" applyAlignment="1">
      <alignment horizontal="center" vertical="center" wrapText="1"/>
    </xf>
    <xf numFmtId="164" fontId="84" fillId="35" borderId="18" xfId="7" applyNumberFormat="1" applyFont="1" applyFill="1" applyBorder="1" applyAlignment="1">
      <alignment horizontal="center" vertical="center" wrapText="1"/>
    </xf>
    <xf numFmtId="0" fontId="2" fillId="0" borderId="189" xfId="9" applyFont="1" applyBorder="1" applyAlignment="1" applyProtection="1">
      <alignment horizontal="center" vertical="center"/>
      <protection locked="0"/>
    </xf>
    <xf numFmtId="0" fontId="86" fillId="35" borderId="189" xfId="0" applyFont="1" applyFill="1" applyBorder="1" applyAlignment="1">
      <alignment horizontal="left" vertical="top" wrapText="1"/>
    </xf>
    <xf numFmtId="0" fontId="2" fillId="3" borderId="189" xfId="13" applyFont="1" applyFill="1" applyBorder="1" applyAlignment="1" applyProtection="1">
      <alignment vertical="center" wrapText="1"/>
      <protection locked="0"/>
    </xf>
    <xf numFmtId="0" fontId="2" fillId="3" borderId="189" xfId="13" applyFont="1" applyFill="1" applyBorder="1" applyAlignment="1" applyProtection="1">
      <alignment horizontal="left" vertical="center" wrapText="1"/>
      <protection locked="0"/>
    </xf>
    <xf numFmtId="0" fontId="2" fillId="3" borderId="189" xfId="9" applyFont="1" applyFill="1" applyBorder="1" applyAlignment="1" applyProtection="1">
      <alignment horizontal="left" vertical="center" wrapText="1"/>
      <protection locked="0"/>
    </xf>
    <xf numFmtId="0" fontId="2" fillId="0" borderId="189" xfId="13" applyFont="1" applyBorder="1" applyAlignment="1" applyProtection="1">
      <alignment horizontal="left" vertical="center" wrapText="1"/>
      <protection locked="0"/>
    </xf>
    <xf numFmtId="0" fontId="2" fillId="0" borderId="189" xfId="13" applyFont="1" applyBorder="1" applyAlignment="1" applyProtection="1">
      <alignment wrapText="1"/>
      <protection locked="0"/>
    </xf>
    <xf numFmtId="1" fontId="45" fillId="35" borderId="189" xfId="2" applyNumberFormat="1" applyFont="1" applyFill="1" applyBorder="1" applyAlignment="1" applyProtection="1">
      <alignment horizontal="left" vertical="top" wrapText="1"/>
    </xf>
    <xf numFmtId="0" fontId="2" fillId="0" borderId="189" xfId="9" applyFont="1" applyBorder="1" applyAlignment="1" applyProtection="1">
      <alignment horizontal="center" vertical="center" wrapText="1"/>
      <protection locked="0"/>
    </xf>
    <xf numFmtId="0" fontId="45" fillId="3" borderId="189" xfId="13" applyFont="1" applyFill="1" applyBorder="1" applyAlignment="1" applyProtection="1">
      <alignment vertical="center" wrapText="1"/>
      <protection locked="0"/>
    </xf>
    <xf numFmtId="0" fontId="2" fillId="3" borderId="189" xfId="13" applyFont="1" applyFill="1" applyBorder="1" applyAlignment="1" applyProtection="1">
      <alignment horizontal="left" vertical="center" wrapText="1" indent="2"/>
      <protection locked="0"/>
    </xf>
    <xf numFmtId="0" fontId="45" fillId="35" borderId="189" xfId="13" applyFont="1" applyFill="1" applyBorder="1" applyAlignment="1" applyProtection="1">
      <alignment vertical="center" wrapText="1"/>
      <protection locked="0"/>
    </xf>
    <xf numFmtId="164" fontId="2" fillId="35" borderId="14" xfId="7" applyNumberFormat="1" applyFont="1" applyFill="1" applyBorder="1" applyAlignment="1" applyProtection="1">
      <alignment vertical="top"/>
    </xf>
    <xf numFmtId="164" fontId="2" fillId="3" borderId="14" xfId="7" applyNumberFormat="1" applyFont="1" applyFill="1" applyBorder="1" applyAlignment="1" applyProtection="1">
      <alignment vertical="top"/>
      <protection locked="0"/>
    </xf>
    <xf numFmtId="164" fontId="2" fillId="35" borderId="14" xfId="7" applyNumberFormat="1" applyFont="1" applyFill="1" applyBorder="1" applyAlignment="1" applyProtection="1">
      <alignment vertical="top" wrapText="1"/>
    </xf>
    <xf numFmtId="164" fontId="2" fillId="3" borderId="14" xfId="7" applyNumberFormat="1" applyFont="1" applyFill="1" applyBorder="1" applyAlignment="1" applyProtection="1">
      <alignment vertical="top" wrapText="1"/>
      <protection locked="0"/>
    </xf>
    <xf numFmtId="164" fontId="2" fillId="3" borderId="70" xfId="7" applyNumberFormat="1" applyFont="1" applyFill="1" applyBorder="1" applyAlignment="1" applyProtection="1">
      <alignment vertical="top" wrapText="1"/>
      <protection locked="0"/>
    </xf>
    <xf numFmtId="164" fontId="2" fillId="35" borderId="14" xfId="7" applyNumberFormat="1" applyFont="1" applyFill="1" applyBorder="1" applyAlignment="1" applyProtection="1">
      <alignment vertical="top" wrapText="1"/>
      <protection locked="0"/>
    </xf>
    <xf numFmtId="164" fontId="2" fillId="35" borderId="18" xfId="7" applyNumberFormat="1" applyFont="1" applyFill="1" applyBorder="1" applyAlignment="1" applyProtection="1">
      <alignment vertical="top" wrapText="1"/>
    </xf>
    <xf numFmtId="43" fontId="3" fillId="0" borderId="0" xfId="7" applyFont="1" applyAlignment="1">
      <alignment horizontal="left" vertical="center"/>
    </xf>
    <xf numFmtId="167" fontId="85" fillId="0" borderId="0" xfId="0" applyNumberFormat="1" applyFont="1"/>
    <xf numFmtId="167" fontId="84" fillId="0" borderId="50" xfId="0" applyNumberFormat="1" applyFont="1" applyFill="1" applyBorder="1" applyAlignment="1">
      <alignment horizontal="center"/>
    </xf>
    <xf numFmtId="167" fontId="46" fillId="0" borderId="50" xfId="0" applyNumberFormat="1" applyFont="1" applyFill="1" applyBorder="1" applyAlignment="1">
      <alignment horizontal="center"/>
    </xf>
    <xf numFmtId="0" fontId="84" fillId="0" borderId="196" xfId="0" applyFont="1" applyBorder="1" applyAlignment="1">
      <alignment horizontal="center" vertical="center" wrapText="1"/>
    </xf>
    <xf numFmtId="0" fontId="86" fillId="0" borderId="191" xfId="0" applyFont="1" applyBorder="1" applyAlignment="1">
      <alignment horizontal="center" vertical="center" wrapText="1"/>
    </xf>
    <xf numFmtId="0" fontId="84" fillId="0" borderId="197" xfId="0" applyFont="1" applyBorder="1" applyAlignment="1">
      <alignment horizontal="center" vertical="center" wrapText="1"/>
    </xf>
    <xf numFmtId="0" fontId="84" fillId="0" borderId="198" xfId="0" applyFont="1" applyBorder="1" applyAlignment="1">
      <alignment horizontal="center" vertical="center" wrapText="1"/>
    </xf>
    <xf numFmtId="191" fontId="86" fillId="0" borderId="199" xfId="0" applyNumberFormat="1" applyFont="1" applyBorder="1" applyAlignment="1">
      <alignment horizontal="center" vertical="center"/>
    </xf>
    <xf numFmtId="167" fontId="84" fillId="0" borderId="200" xfId="0" applyNumberFormat="1" applyFont="1" applyBorder="1" applyAlignment="1">
      <alignment horizontal="center"/>
    </xf>
    <xf numFmtId="0" fontId="125" fillId="0" borderId="189" xfId="20954" applyFont="1" applyBorder="1" applyAlignment="1">
      <alignment horizontal="center" vertical="center" wrapText="1"/>
    </xf>
    <xf numFmtId="0" fontId="122" fillId="3" borderId="189" xfId="0" applyFont="1" applyFill="1" applyBorder="1" applyAlignment="1">
      <alignment horizontal="left" vertical="center" wrapText="1" indent="1"/>
    </xf>
    <xf numFmtId="0" fontId="123" fillId="0" borderId="189" xfId="20954" applyFont="1" applyBorder="1" applyAlignment="1">
      <alignment horizontal="left" vertical="center" wrapText="1"/>
    </xf>
    <xf numFmtId="0" fontId="123" fillId="3" borderId="189" xfId="20954" applyFont="1" applyFill="1" applyBorder="1" applyAlignment="1">
      <alignment horizontal="left" vertical="center" wrapText="1"/>
    </xf>
    <xf numFmtId="0" fontId="126" fillId="0" borderId="189" xfId="0" applyFont="1" applyBorder="1" applyAlignment="1">
      <alignment horizontal="justify"/>
    </xf>
    <xf numFmtId="0" fontId="0" fillId="0" borderId="188" xfId="0" applyBorder="1" applyAlignment="1">
      <alignment horizontal="center"/>
    </xf>
    <xf numFmtId="0" fontId="123" fillId="0" borderId="183" xfId="0" applyFont="1" applyBorder="1" applyAlignment="1">
      <alignment horizontal="left" vertical="center" wrapText="1"/>
    </xf>
    <xf numFmtId="191" fontId="86" fillId="0" borderId="201" xfId="0" applyNumberFormat="1" applyFont="1" applyBorder="1" applyAlignment="1">
      <alignment horizontal="center" vertical="center"/>
    </xf>
    <xf numFmtId="0" fontId="84" fillId="0" borderId="184" xfId="0" applyFont="1" applyFill="1" applyBorder="1"/>
    <xf numFmtId="0" fontId="3" fillId="0" borderId="202" xfId="0" applyFont="1" applyBorder="1"/>
    <xf numFmtId="0" fontId="3" fillId="0" borderId="181" xfId="0" applyFont="1" applyBorder="1" applyAlignment="1">
      <alignment horizontal="center" vertical="center"/>
    </xf>
    <xf numFmtId="0" fontId="3" fillId="0" borderId="203" xfId="0" applyFont="1" applyBorder="1" applyAlignment="1">
      <alignment horizontal="center" vertical="center"/>
    </xf>
    <xf numFmtId="0" fontId="3" fillId="0" borderId="182" xfId="0" applyFont="1" applyBorder="1" applyAlignment="1">
      <alignment horizontal="center" vertical="center"/>
    </xf>
    <xf numFmtId="0" fontId="84" fillId="0" borderId="189" xfId="0" applyFont="1" applyBorder="1" applyAlignment="1">
      <alignment horizontal="center" vertical="center" wrapText="1"/>
    </xf>
    <xf numFmtId="0" fontId="84" fillId="0" borderId="192" xfId="0" applyFont="1" applyBorder="1" applyAlignment="1">
      <alignment vertical="center"/>
    </xf>
    <xf numFmtId="0" fontId="2" fillId="3" borderId="189" xfId="11" applyFill="1" applyBorder="1" applyAlignment="1">
      <alignment horizontal="left" vertical="center" wrapText="1"/>
    </xf>
    <xf numFmtId="164" fontId="84" fillId="0" borderId="189" xfId="7" applyNumberFormat="1" applyFont="1" applyBorder="1"/>
    <xf numFmtId="164" fontId="84" fillId="0" borderId="193" xfId="7" applyNumberFormat="1" applyFont="1" applyBorder="1"/>
    <xf numFmtId="0" fontId="2" fillId="3" borderId="188" xfId="9" applyFont="1" applyFill="1" applyBorder="1" applyAlignment="1" applyProtection="1">
      <alignment horizontal="left" vertical="center"/>
      <protection locked="0"/>
    </xf>
    <xf numFmtId="0" fontId="45" fillId="3" borderId="183" xfId="16" applyFont="1" applyFill="1" applyBorder="1" applyProtection="1">
      <protection locked="0"/>
    </xf>
    <xf numFmtId="164" fontId="86" fillId="35" borderId="183" xfId="7" applyNumberFormat="1" applyFont="1" applyFill="1" applyBorder="1"/>
    <xf numFmtId="164" fontId="86" fillId="35" borderId="184" xfId="7" applyNumberFormat="1" applyFont="1" applyFill="1" applyBorder="1"/>
    <xf numFmtId="0" fontId="130" fillId="3" borderId="190" xfId="5" applyFont="1" applyFill="1" applyBorder="1" applyAlignment="1" applyProtection="1">
      <alignment vertical="center" wrapText="1"/>
      <protection locked="0"/>
    </xf>
    <xf numFmtId="0" fontId="130" fillId="0" borderId="181" xfId="37365" applyFont="1" applyBorder="1" applyAlignment="1" applyProtection="1">
      <alignment horizontal="center" vertical="center" wrapText="1"/>
      <protection locked="0"/>
    </xf>
    <xf numFmtId="3" fontId="130" fillId="3" borderId="181" xfId="1" applyNumberFormat="1" applyFont="1" applyFill="1" applyBorder="1" applyAlignment="1" applyProtection="1">
      <alignment horizontal="center" vertical="center" wrapText="1"/>
      <protection locked="0"/>
    </xf>
    <xf numFmtId="9" fontId="130" fillId="3" borderId="181" xfId="15" applyNumberFormat="1" applyFont="1" applyFill="1" applyBorder="1" applyAlignment="1" applyProtection="1">
      <alignment horizontal="center" vertical="center" wrapText="1"/>
      <protection locked="0"/>
    </xf>
    <xf numFmtId="0" fontId="130" fillId="3" borderId="182" xfId="37365" applyFont="1" applyFill="1" applyBorder="1" applyAlignment="1" applyProtection="1">
      <alignment horizontal="center" vertical="center" wrapText="1"/>
      <protection locked="0"/>
    </xf>
    <xf numFmtId="0" fontId="353" fillId="3" borderId="192" xfId="37365" applyFont="1" applyFill="1" applyBorder="1" applyProtection="1">
      <protection locked="0"/>
    </xf>
    <xf numFmtId="3" fontId="130" fillId="150" borderId="189" xfId="5" applyNumberFormat="1" applyFont="1" applyFill="1" applyBorder="1"/>
    <xf numFmtId="3" fontId="130" fillId="150" borderId="193" xfId="5" applyNumberFormat="1" applyFont="1" applyFill="1" applyBorder="1"/>
    <xf numFmtId="0" fontId="354" fillId="3" borderId="192" xfId="37365" applyFont="1" applyFill="1" applyBorder="1" applyAlignment="1" applyProtection="1">
      <alignment horizontal="right"/>
      <protection locked="0"/>
    </xf>
    <xf numFmtId="359" fontId="130" fillId="150" borderId="189" xfId="5" applyNumberFormat="1" applyFont="1" applyFill="1" applyBorder="1" applyProtection="1">
      <protection locked="0"/>
    </xf>
    <xf numFmtId="164" fontId="130" fillId="150" borderId="189" xfId="1" applyNumberFormat="1" applyFont="1" applyFill="1" applyBorder="1" applyAlignment="1" applyProtection="1"/>
    <xf numFmtId="0" fontId="130" fillId="3" borderId="192" xfId="37365" applyFont="1" applyFill="1" applyBorder="1" applyAlignment="1" applyProtection="1">
      <alignment horizontal="left" vertical="center"/>
      <protection locked="0"/>
    </xf>
    <xf numFmtId="3" fontId="130" fillId="3" borderId="189" xfId="5" applyNumberFormat="1" applyFont="1" applyFill="1" applyBorder="1" applyProtection="1">
      <protection locked="0"/>
    </xf>
    <xf numFmtId="0" fontId="130" fillId="3" borderId="189" xfId="5" applyFont="1" applyFill="1" applyBorder="1" applyProtection="1">
      <protection locked="0"/>
    </xf>
    <xf numFmtId="0" fontId="355" fillId="3" borderId="192" xfId="37365" applyFont="1" applyFill="1" applyBorder="1" applyAlignment="1" applyProtection="1">
      <alignment horizontal="right"/>
      <protection locked="0"/>
    </xf>
    <xf numFmtId="0" fontId="130" fillId="0" borderId="192" xfId="37365" applyFont="1" applyBorder="1" applyAlignment="1" applyProtection="1">
      <alignment horizontal="left" vertical="center"/>
      <protection locked="0"/>
    </xf>
    <xf numFmtId="0" fontId="353" fillId="3" borderId="188" xfId="16" applyFont="1" applyFill="1" applyBorder="1" applyProtection="1">
      <protection locked="0"/>
    </xf>
    <xf numFmtId="3" fontId="353" fillId="75" borderId="183" xfId="16" applyNumberFormat="1" applyFont="1" applyFill="1" applyBorder="1"/>
    <xf numFmtId="359" fontId="130" fillId="150" borderId="183" xfId="5" applyNumberFormat="1" applyFont="1" applyFill="1" applyBorder="1" applyProtection="1">
      <protection locked="0"/>
    </xf>
    <xf numFmtId="164" fontId="130" fillId="150" borderId="183" xfId="1" applyNumberFormat="1" applyFont="1" applyFill="1" applyBorder="1" applyAlignment="1" applyProtection="1"/>
    <xf numFmtId="3" fontId="353" fillId="75" borderId="184" xfId="16" applyNumberFormat="1" applyFont="1" applyFill="1" applyBorder="1"/>
    <xf numFmtId="0" fontId="119" fillId="75" borderId="205" xfId="20952" applyFont="1" applyFill="1" applyBorder="1">
      <alignment vertical="center"/>
    </xf>
    <xf numFmtId="0" fontId="119" fillId="75" borderId="206" xfId="20952" applyFont="1" applyFill="1" applyBorder="1">
      <alignment vertical="center"/>
    </xf>
    <xf numFmtId="0" fontId="119" fillId="75" borderId="207" xfId="20952" applyFont="1" applyFill="1" applyBorder="1">
      <alignment vertical="center"/>
    </xf>
    <xf numFmtId="0" fontId="93" fillId="69" borderId="208" xfId="20952" applyFont="1" applyFill="1" applyBorder="1" applyAlignment="1">
      <alignment horizontal="center" vertical="center"/>
    </xf>
    <xf numFmtId="0" fontId="93" fillId="69" borderId="166" xfId="20952" applyFont="1" applyFill="1" applyBorder="1" applyAlignment="1">
      <alignment horizontal="left" vertical="center" wrapText="1"/>
    </xf>
    <xf numFmtId="164" fontId="93" fillId="0" borderId="193" xfId="7" applyNumberFormat="1" applyFont="1" applyFill="1" applyBorder="1" applyAlignment="1" applyProtection="1">
      <alignment horizontal="right" vertical="center"/>
      <protection locked="0"/>
    </xf>
    <xf numFmtId="0" fontId="119" fillId="76" borderId="192" xfId="20952" applyFont="1" applyFill="1" applyBorder="1" applyAlignment="1">
      <alignment horizontal="center" vertical="center"/>
    </xf>
    <xf numFmtId="0" fontId="119" fillId="76" borderId="167" xfId="20952" applyFont="1" applyFill="1" applyBorder="1" applyAlignment="1">
      <alignment vertical="top" wrapText="1"/>
    </xf>
    <xf numFmtId="0" fontId="119" fillId="75" borderId="209" xfId="20952" applyFont="1" applyFill="1" applyBorder="1">
      <alignment vertical="center"/>
    </xf>
    <xf numFmtId="0" fontId="119" fillId="75" borderId="167" xfId="20952" applyFont="1" applyFill="1" applyBorder="1">
      <alignment vertical="center"/>
    </xf>
    <xf numFmtId="164" fontId="119" fillId="75" borderId="194" xfId="7" applyNumberFormat="1" applyFont="1" applyFill="1" applyBorder="1" applyAlignment="1">
      <alignment horizontal="right" vertical="center"/>
    </xf>
    <xf numFmtId="0" fontId="93" fillId="69" borderId="167" xfId="20952" applyFont="1" applyFill="1" applyBorder="1" applyAlignment="1">
      <alignment vertical="center" wrapText="1"/>
    </xf>
    <xf numFmtId="0" fontId="93" fillId="69" borderId="166" xfId="20952" applyFont="1" applyFill="1" applyBorder="1" applyAlignment="1">
      <alignment horizontal="left" vertical="center"/>
    </xf>
    <xf numFmtId="0" fontId="93" fillId="3" borderId="208" xfId="20952" applyFont="1" applyFill="1" applyBorder="1" applyAlignment="1">
      <alignment horizontal="center" vertical="center"/>
    </xf>
    <xf numFmtId="0" fontId="119" fillId="76" borderId="167" xfId="20952" applyFont="1" applyFill="1" applyBorder="1">
      <alignment vertical="center"/>
    </xf>
    <xf numFmtId="164" fontId="93" fillId="76" borderId="193" xfId="7" applyNumberFormat="1" applyFont="1" applyFill="1" applyBorder="1" applyAlignment="1" applyProtection="1">
      <alignment horizontal="right" vertical="center"/>
      <protection locked="0"/>
    </xf>
    <xf numFmtId="0" fontId="105" fillId="69" borderId="208" xfId="20952" applyFont="1" applyFill="1" applyBorder="1" applyAlignment="1" applyProtection="1">
      <alignment horizontal="center" vertical="center"/>
      <protection locked="0"/>
    </xf>
    <xf numFmtId="0" fontId="106" fillId="76" borderId="192" xfId="20952" applyFont="1" applyFill="1" applyBorder="1" applyAlignment="1" applyProtection="1">
      <alignment horizontal="center" vertical="center"/>
      <protection locked="0"/>
    </xf>
    <xf numFmtId="164" fontId="93" fillId="3" borderId="193" xfId="7" applyNumberFormat="1" applyFont="1" applyFill="1" applyBorder="1" applyAlignment="1" applyProtection="1">
      <alignment horizontal="right" vertical="center"/>
      <protection locked="0"/>
    </xf>
    <xf numFmtId="0" fontId="119" fillId="3" borderId="167" xfId="20952" applyFont="1" applyFill="1" applyBorder="1">
      <alignment vertical="center"/>
    </xf>
    <xf numFmtId="165" fontId="104" fillId="76" borderId="193" xfId="20950" applyNumberFormat="1" applyFont="1" applyFill="1" applyBorder="1" applyAlignment="1" applyProtection="1">
      <alignment horizontal="right" vertical="center"/>
    </xf>
    <xf numFmtId="0" fontId="93" fillId="69" borderId="192" xfId="20952" applyFont="1" applyFill="1" applyBorder="1" applyAlignment="1">
      <alignment horizontal="center" vertical="center"/>
    </xf>
    <xf numFmtId="0" fontId="93" fillId="69" borderId="188" xfId="20952" applyFont="1" applyFill="1" applyBorder="1" applyAlignment="1">
      <alignment horizontal="center" vertical="center"/>
    </xf>
    <xf numFmtId="0" fontId="93" fillId="69" borderId="210" xfId="20952" applyFont="1" applyFill="1" applyBorder="1" applyAlignment="1">
      <alignment horizontal="left" vertical="center" wrapText="1"/>
    </xf>
    <xf numFmtId="164" fontId="93" fillId="3" borderId="184" xfId="7" applyNumberFormat="1" applyFont="1" applyFill="1" applyBorder="1" applyAlignment="1" applyProtection="1">
      <alignment horizontal="right" vertical="center"/>
      <protection locked="0"/>
    </xf>
    <xf numFmtId="0" fontId="130" fillId="3" borderId="190" xfId="5" applyFont="1" applyFill="1" applyBorder="1" applyProtection="1">
      <protection locked="0"/>
    </xf>
    <xf numFmtId="0" fontId="130" fillId="0" borderId="181" xfId="37365" applyFont="1" applyBorder="1" applyAlignment="1" applyProtection="1">
      <alignment horizontal="center" vertical="top" wrapText="1"/>
      <protection locked="0"/>
    </xf>
    <xf numFmtId="0" fontId="130" fillId="0" borderId="182" xfId="37365" applyFont="1" applyBorder="1" applyAlignment="1" applyProtection="1">
      <alignment horizontal="center" vertical="top" wrapText="1"/>
      <protection locked="0"/>
    </xf>
    <xf numFmtId="0" fontId="353" fillId="3" borderId="192" xfId="37365" applyFont="1" applyFill="1" applyBorder="1" applyAlignment="1" applyProtection="1">
      <alignment wrapText="1"/>
      <protection locked="0"/>
    </xf>
    <xf numFmtId="3" fontId="130" fillId="0" borderId="189" xfId="5" applyNumberFormat="1" applyFont="1" applyBorder="1"/>
    <xf numFmtId="3" fontId="130" fillId="0" borderId="193" xfId="5" applyNumberFormat="1" applyFont="1" applyBorder="1"/>
    <xf numFmtId="0" fontId="354" fillId="3" borderId="188" xfId="37365" applyFont="1" applyFill="1" applyBorder="1" applyAlignment="1" applyProtection="1">
      <alignment horizontal="right"/>
      <protection locked="0"/>
    </xf>
    <xf numFmtId="3" fontId="130" fillId="0" borderId="183" xfId="5" applyNumberFormat="1" applyFont="1" applyBorder="1"/>
    <xf numFmtId="3" fontId="130" fillId="0" borderId="184" xfId="5" applyNumberFormat="1" applyFont="1" applyBorder="1"/>
    <xf numFmtId="0" fontId="113" fillId="0" borderId="189" xfId="0" applyFont="1" applyBorder="1" applyAlignment="1">
      <alignment horizontal="center" vertical="center" wrapText="1"/>
    </xf>
    <xf numFmtId="0" fontId="113" fillId="0" borderId="193" xfId="0" applyFont="1" applyBorder="1" applyAlignment="1">
      <alignment horizontal="center" vertical="center" wrapText="1"/>
    </xf>
    <xf numFmtId="49" fontId="114" fillId="3" borderId="192" xfId="5" applyNumberFormat="1" applyFont="1" applyFill="1" applyBorder="1" applyAlignment="1" applyProtection="1">
      <alignment horizontal="right" vertical="center"/>
      <protection locked="0"/>
    </xf>
    <xf numFmtId="0" fontId="114" fillId="3" borderId="189" xfId="13" applyFont="1" applyFill="1" applyBorder="1" applyAlignment="1" applyProtection="1">
      <alignment horizontal="left" vertical="center" wrapText="1"/>
      <protection locked="0"/>
    </xf>
    <xf numFmtId="164" fontId="110" fillId="0" borderId="189" xfId="7" applyNumberFormat="1" applyFont="1" applyBorder="1"/>
    <xf numFmtId="164" fontId="113" fillId="0" borderId="193" xfId="7" applyNumberFormat="1" applyFont="1" applyBorder="1"/>
    <xf numFmtId="0" fontId="114" fillId="0" borderId="189" xfId="13" applyFont="1" applyBorder="1" applyAlignment="1" applyProtection="1">
      <alignment horizontal="left" vertical="center" wrapText="1"/>
      <protection locked="0"/>
    </xf>
    <xf numFmtId="0" fontId="116" fillId="0" borderId="189" xfId="13" applyFont="1" applyBorder="1" applyAlignment="1" applyProtection="1">
      <alignment horizontal="left" vertical="center" wrapText="1"/>
      <protection locked="0"/>
    </xf>
    <xf numFmtId="49" fontId="114" fillId="0" borderId="192" xfId="5" applyNumberFormat="1" applyFont="1" applyBorder="1" applyAlignment="1" applyProtection="1">
      <alignment horizontal="right" vertical="center"/>
      <protection locked="0"/>
    </xf>
    <xf numFmtId="49" fontId="115" fillId="0" borderId="188" xfId="5" applyNumberFormat="1" applyFont="1" applyBorder="1" applyAlignment="1" applyProtection="1">
      <alignment horizontal="right" vertical="center"/>
      <protection locked="0"/>
    </xf>
    <xf numFmtId="0" fontId="113" fillId="0" borderId="183" xfId="0" applyFont="1" applyBorder="1"/>
    <xf numFmtId="164" fontId="113" fillId="0" borderId="183" xfId="7" applyNumberFormat="1" applyFont="1" applyBorder="1"/>
    <xf numFmtId="164" fontId="113" fillId="0" borderId="184" xfId="7" applyNumberFormat="1" applyFont="1" applyBorder="1"/>
    <xf numFmtId="0" fontId="109" fillId="0" borderId="172" xfId="0" applyFont="1" applyBorder="1" applyAlignment="1">
      <alignment horizontal="center" vertical="center"/>
    </xf>
    <xf numFmtId="0" fontId="109" fillId="0" borderId="182" xfId="0" applyFont="1" applyBorder="1" applyAlignment="1">
      <alignment horizontal="center" vertical="center" wrapText="1"/>
    </xf>
    <xf numFmtId="0" fontId="109" fillId="0" borderId="172" xfId="0" applyFont="1" applyBorder="1" applyAlignment="1">
      <alignment horizontal="center" vertical="center" wrapText="1"/>
    </xf>
    <xf numFmtId="0" fontId="109" fillId="0" borderId="193" xfId="0" applyFont="1" applyBorder="1" applyAlignment="1">
      <alignment horizontal="center" vertical="center" wrapText="1"/>
    </xf>
    <xf numFmtId="49" fontId="114" fillId="3" borderId="192" xfId="5" applyNumberFormat="1" applyFont="1" applyFill="1" applyBorder="1" applyAlignment="1" applyProtection="1">
      <alignment horizontal="right" vertical="center" wrapText="1"/>
      <protection locked="0"/>
    </xf>
    <xf numFmtId="164" fontId="109" fillId="0" borderId="189" xfId="7" applyNumberFormat="1" applyFont="1" applyBorder="1"/>
    <xf numFmtId="164" fontId="109" fillId="0" borderId="189" xfId="7" applyNumberFormat="1" applyFont="1" applyFill="1" applyBorder="1"/>
    <xf numFmtId="164" fontId="109" fillId="35" borderId="193" xfId="7" applyNumberFormat="1" applyFont="1" applyFill="1" applyBorder="1"/>
    <xf numFmtId="49" fontId="114" fillId="0" borderId="192" xfId="5" applyNumberFormat="1" applyFont="1" applyBorder="1" applyAlignment="1" applyProtection="1">
      <alignment horizontal="right" vertical="center" wrapText="1"/>
      <protection locked="0"/>
    </xf>
    <xf numFmtId="49" fontId="115" fillId="0" borderId="192" xfId="5" applyNumberFormat="1" applyFont="1" applyBorder="1" applyAlignment="1" applyProtection="1">
      <alignment horizontal="right" vertical="center" wrapText="1"/>
      <protection locked="0"/>
    </xf>
    <xf numFmtId="0" fontId="112" fillId="0" borderId="189" xfId="0" applyFont="1" applyBorder="1"/>
    <xf numFmtId="164" fontId="112" fillId="0" borderId="189" xfId="7" applyNumberFormat="1" applyFont="1" applyBorder="1"/>
    <xf numFmtId="0" fontId="109" fillId="0" borderId="192" xfId="0" applyFont="1" applyBorder="1" applyAlignment="1">
      <alignment wrapText="1"/>
    </xf>
    <xf numFmtId="0" fontId="109" fillId="0" borderId="189" xfId="0" applyFont="1" applyBorder="1" applyAlignment="1">
      <alignment horizontal="left" indent="8"/>
    </xf>
    <xf numFmtId="0" fontId="109" fillId="0" borderId="188" xfId="0" applyFont="1" applyBorder="1" applyAlignment="1">
      <alignment wrapText="1"/>
    </xf>
    <xf numFmtId="0" fontId="109" fillId="0" borderId="183" xfId="0" applyFont="1" applyBorder="1" applyAlignment="1">
      <alignment horizontal="left" indent="8"/>
    </xf>
    <xf numFmtId="164" fontId="109" fillId="0" borderId="183" xfId="7" applyNumberFormat="1" applyFont="1" applyBorder="1"/>
    <xf numFmtId="164" fontId="109" fillId="35" borderId="184" xfId="7" applyNumberFormat="1" applyFont="1" applyFill="1" applyBorder="1"/>
    <xf numFmtId="0" fontId="109" fillId="0" borderId="192" xfId="0" applyFont="1" applyBorder="1"/>
    <xf numFmtId="0" fontId="109" fillId="0" borderId="189" xfId="0" applyFont="1" applyBorder="1" applyAlignment="1">
      <alignment horizontal="left" vertical="center" wrapText="1"/>
    </xf>
    <xf numFmtId="164" fontId="112" fillId="35" borderId="193" xfId="7" applyNumberFormat="1" applyFont="1" applyFill="1" applyBorder="1"/>
    <xf numFmtId="0" fontId="109" fillId="0" borderId="189" xfId="0" applyFont="1" applyBorder="1"/>
    <xf numFmtId="0" fontId="109" fillId="0" borderId="188" xfId="0" applyFont="1" applyBorder="1"/>
    <xf numFmtId="0" fontId="112" fillId="0" borderId="183" xfId="0" applyFont="1" applyBorder="1"/>
    <xf numFmtId="164" fontId="112" fillId="0" borderId="183" xfId="7" applyNumberFormat="1" applyFont="1" applyBorder="1"/>
    <xf numFmtId="164" fontId="112" fillId="35" borderId="184" xfId="7" applyNumberFormat="1" applyFont="1" applyFill="1" applyBorder="1"/>
    <xf numFmtId="0" fontId="113" fillId="0" borderId="181" xfId="0" applyFont="1" applyBorder="1" applyAlignment="1">
      <alignment horizontal="center" vertical="center" wrapText="1"/>
    </xf>
    <xf numFmtId="0" fontId="113" fillId="0" borderId="182" xfId="0" applyFont="1" applyBorder="1" applyAlignment="1">
      <alignment horizontal="center" vertical="center" wrapText="1"/>
    </xf>
    <xf numFmtId="0" fontId="112" fillId="0" borderId="192" xfId="0" applyFont="1" applyBorder="1" applyAlignment="1">
      <alignment horizontal="left" indent="1"/>
    </xf>
    <xf numFmtId="0" fontId="112" fillId="0" borderId="189" xfId="0" applyFont="1" applyBorder="1" applyAlignment="1">
      <alignment horizontal="left" wrapText="1" indent="1"/>
    </xf>
    <xf numFmtId="164" fontId="110" fillId="0" borderId="193" xfId="7" applyNumberFormat="1" applyFont="1" applyBorder="1"/>
    <xf numFmtId="0" fontId="109" fillId="0" borderId="192" xfId="0" applyFont="1" applyBorder="1" applyAlignment="1">
      <alignment horizontal="left" indent="1"/>
    </xf>
    <xf numFmtId="0" fontId="109" fillId="0" borderId="192" xfId="0" applyFont="1" applyBorder="1" applyAlignment="1">
      <alignment horizontal="left" indent="3"/>
    </xf>
    <xf numFmtId="0" fontId="109" fillId="0" borderId="189" xfId="0" applyFont="1" applyBorder="1" applyAlignment="1">
      <alignment horizontal="left" wrapText="1" indent="4"/>
    </xf>
    <xf numFmtId="0" fontId="109" fillId="0" borderId="189" xfId="0" applyFont="1" applyBorder="1" applyAlignment="1">
      <alignment horizontal="left" wrapText="1" indent="1"/>
    </xf>
    <xf numFmtId="0" fontId="112" fillId="0" borderId="188" xfId="0" applyFont="1" applyBorder="1" applyAlignment="1">
      <alignment horizontal="left" vertical="center" indent="1"/>
    </xf>
    <xf numFmtId="0" fontId="112" fillId="0" borderId="183" xfId="0" applyFont="1" applyBorder="1" applyAlignment="1">
      <alignment horizontal="left" wrapText="1" indent="1"/>
    </xf>
    <xf numFmtId="0" fontId="113" fillId="0" borderId="192" xfId="0" applyFont="1" applyBorder="1"/>
    <xf numFmtId="0" fontId="113" fillId="0" borderId="189" xfId="0" applyFont="1" applyBorder="1"/>
    <xf numFmtId="0" fontId="110" fillId="77" borderId="193" xfId="0" applyFont="1" applyFill="1" applyBorder="1"/>
    <xf numFmtId="0" fontId="110" fillId="0" borderId="192" xfId="0" applyFont="1" applyBorder="1"/>
    <xf numFmtId="0" fontId="110" fillId="0" borderId="189" xfId="0" applyFont="1" applyBorder="1"/>
    <xf numFmtId="0" fontId="110" fillId="0" borderId="189" xfId="0" applyFont="1" applyBorder="1" applyAlignment="1">
      <alignment horizontal="left" wrapText="1"/>
    </xf>
    <xf numFmtId="0" fontId="110" fillId="0" borderId="189" xfId="0" applyFont="1" applyBorder="1" applyAlignment="1">
      <alignment horizontal="left" wrapText="1" indent="2"/>
    </xf>
    <xf numFmtId="164" fontId="109" fillId="0" borderId="193" xfId="7" applyNumberFormat="1" applyFont="1" applyFill="1" applyBorder="1"/>
    <xf numFmtId="0" fontId="113" fillId="0" borderId="188" xfId="0" applyFont="1" applyBorder="1"/>
    <xf numFmtId="0" fontId="113" fillId="0" borderId="220" xfId="0" applyFont="1" applyBorder="1"/>
    <xf numFmtId="0" fontId="110" fillId="77" borderId="184" xfId="0" applyFont="1" applyFill="1" applyBorder="1"/>
    <xf numFmtId="0" fontId="109" fillId="0" borderId="221" xfId="0" applyFont="1" applyBorder="1" applyAlignment="1">
      <alignment horizontal="center" vertical="center" wrapText="1"/>
    </xf>
    <xf numFmtId="0" fontId="109" fillId="0" borderId="207" xfId="0" applyFont="1" applyBorder="1" applyAlignment="1">
      <alignment horizontal="center" vertical="center" wrapText="1"/>
    </xf>
    <xf numFmtId="0" fontId="109" fillId="0" borderId="0" xfId="0" applyFont="1" applyBorder="1" applyAlignment="1">
      <alignment horizontal="center" vertical="center" wrapText="1"/>
    </xf>
    <xf numFmtId="0" fontId="109" fillId="0" borderId="162" xfId="0" applyFont="1" applyBorder="1" applyAlignment="1">
      <alignment horizontal="center" vertical="center" wrapText="1"/>
    </xf>
    <xf numFmtId="0" fontId="109" fillId="0" borderId="189" xfId="0" applyFont="1" applyBorder="1" applyAlignment="1">
      <alignment horizontal="center" vertical="center" wrapText="1"/>
    </xf>
    <xf numFmtId="0" fontId="109" fillId="0" borderId="189" xfId="0" applyFont="1" applyBorder="1" applyAlignment="1">
      <alignment horizontal="center" vertical="center"/>
    </xf>
    <xf numFmtId="0" fontId="109" fillId="0" borderId="0" xfId="0" applyFont="1" applyBorder="1" applyAlignment="1">
      <alignment wrapText="1"/>
    </xf>
    <xf numFmtId="0" fontId="109" fillId="0" borderId="192" xfId="0" applyFont="1" applyBorder="1" applyAlignment="1">
      <alignment horizontal="center"/>
    </xf>
    <xf numFmtId="164" fontId="112" fillId="0" borderId="193" xfId="7" applyNumberFormat="1" applyFont="1" applyBorder="1"/>
    <xf numFmtId="0" fontId="109" fillId="0" borderId="189" xfId="0" applyFont="1" applyBorder="1" applyAlignment="1">
      <alignment horizontal="left" indent="1"/>
    </xf>
    <xf numFmtId="164" fontId="109" fillId="0" borderId="189" xfId="7" applyNumberFormat="1" applyFont="1" applyBorder="1" applyAlignment="1">
      <alignment horizontal="left" indent="1"/>
    </xf>
    <xf numFmtId="164" fontId="109" fillId="0" borderId="193" xfId="7" applyNumberFormat="1" applyFont="1" applyBorder="1"/>
    <xf numFmtId="0" fontId="112" fillId="75" borderId="189" xfId="0" applyFont="1" applyFill="1" applyBorder="1"/>
    <xf numFmtId="0" fontId="112" fillId="75" borderId="193" xfId="0" applyFont="1" applyFill="1" applyBorder="1"/>
    <xf numFmtId="0" fontId="109" fillId="0" borderId="183" xfId="0" applyFont="1" applyBorder="1" applyAlignment="1">
      <alignment horizontal="left" indent="1"/>
    </xf>
    <xf numFmtId="164" fontId="109" fillId="0" borderId="183" xfId="7" applyNumberFormat="1" applyFont="1" applyBorder="1" applyAlignment="1">
      <alignment horizontal="left" indent="1"/>
    </xf>
    <xf numFmtId="0" fontId="112" fillId="75" borderId="183" xfId="0" applyFont="1" applyFill="1" applyBorder="1"/>
    <xf numFmtId="0" fontId="112" fillId="75" borderId="184" xfId="0" applyFont="1" applyFill="1" applyBorder="1"/>
    <xf numFmtId="0" fontId="112" fillId="0" borderId="169" xfId="0" applyFont="1" applyBorder="1" applyAlignment="1">
      <alignment horizontal="left" vertical="center" wrapText="1"/>
    </xf>
    <xf numFmtId="0" fontId="109" fillId="0" borderId="204" xfId="0" applyFont="1" applyBorder="1" applyAlignment="1">
      <alignment horizontal="center" vertical="center" wrapText="1"/>
    </xf>
    <xf numFmtId="164" fontId="112" fillId="0" borderId="189" xfId="7" applyNumberFormat="1" applyFont="1" applyFill="1" applyBorder="1" applyAlignment="1">
      <alignment horizontal="left" vertical="center" wrapText="1"/>
    </xf>
    <xf numFmtId="164" fontId="109" fillId="0" borderId="189" xfId="7" applyNumberFormat="1" applyFont="1" applyBorder="1" applyAlignment="1">
      <alignment horizontal="center" vertical="center" wrapText="1"/>
    </xf>
    <xf numFmtId="43" fontId="109" fillId="0" borderId="193" xfId="7" applyFont="1" applyBorder="1" applyAlignment="1">
      <alignment horizontal="center" vertical="center"/>
    </xf>
    <xf numFmtId="164" fontId="109" fillId="0" borderId="189" xfId="7" applyNumberFormat="1" applyFont="1" applyBorder="1" applyAlignment="1">
      <alignment horizontal="center" vertical="center"/>
    </xf>
    <xf numFmtId="0" fontId="112" fillId="0" borderId="183" xfId="0" applyFont="1" applyBorder="1" applyAlignment="1">
      <alignment horizontal="left" vertical="center" wrapText="1"/>
    </xf>
    <xf numFmtId="0" fontId="112" fillId="0" borderId="181" xfId="0" applyFont="1" applyBorder="1" applyAlignment="1">
      <alignment horizontal="center" vertical="center" wrapText="1"/>
    </xf>
    <xf numFmtId="0" fontId="112" fillId="0" borderId="182" xfId="0" applyFont="1" applyBorder="1" applyAlignment="1">
      <alignment horizontal="center" vertical="center" wrapText="1"/>
    </xf>
    <xf numFmtId="164" fontId="114" fillId="0" borderId="189" xfId="7" applyNumberFormat="1" applyFont="1" applyBorder="1"/>
    <xf numFmtId="164" fontId="114" fillId="0" borderId="193" xfId="7" applyNumberFormat="1" applyFont="1" applyBorder="1"/>
    <xf numFmtId="0" fontId="130" fillId="0" borderId="192" xfId="0" applyFont="1" applyBorder="1" applyAlignment="1">
      <alignment horizontal="left" indent="2"/>
    </xf>
    <xf numFmtId="164" fontId="360" fillId="0" borderId="189" xfId="7" applyNumberFormat="1" applyFont="1" applyBorder="1"/>
    <xf numFmtId="165" fontId="114" fillId="0" borderId="189" xfId="20950" applyNumberFormat="1" applyFont="1" applyBorder="1"/>
    <xf numFmtId="0" fontId="130" fillId="0" borderId="192" xfId="0" applyFont="1" applyBorder="1" applyAlignment="1">
      <alignment horizontal="left" indent="3"/>
    </xf>
    <xf numFmtId="0" fontId="130" fillId="0" borderId="208" xfId="0" applyFont="1" applyBorder="1" applyAlignment="1">
      <alignment horizontal="left" indent="2"/>
    </xf>
    <xf numFmtId="164" fontId="114" fillId="0" borderId="204" xfId="7" applyNumberFormat="1" applyFont="1" applyBorder="1"/>
    <xf numFmtId="0" fontId="112" fillId="0" borderId="189" xfId="0" applyFont="1" applyBorder="1" applyAlignment="1">
      <alignment vertical="center" wrapText="1" readingOrder="1"/>
    </xf>
    <xf numFmtId="165" fontId="360" fillId="0" borderId="189" xfId="20950" applyNumberFormat="1" applyFont="1" applyBorder="1"/>
    <xf numFmtId="164" fontId="360" fillId="0" borderId="193" xfId="7" applyNumberFormat="1" applyFont="1" applyBorder="1"/>
    <xf numFmtId="0" fontId="130" fillId="0" borderId="16" xfId="0" applyFont="1" applyBorder="1" applyAlignment="1">
      <alignment horizontal="left" indent="3"/>
    </xf>
    <xf numFmtId="0" fontId="109" fillId="0" borderId="224" xfId="0" applyFont="1" applyBorder="1" applyAlignment="1">
      <alignment horizontal="left" vertical="center" wrapText="1" indent="1" readingOrder="1"/>
    </xf>
    <xf numFmtId="164" fontId="114" fillId="0" borderId="18" xfId="7" applyNumberFormat="1" applyFont="1" applyBorder="1"/>
    <xf numFmtId="0" fontId="2" fillId="0" borderId="190" xfId="0" applyFont="1" applyBorder="1"/>
    <xf numFmtId="0" fontId="45" fillId="0" borderId="181" xfId="0" applyFont="1" applyBorder="1" applyAlignment="1">
      <alignment horizontal="center" vertical="center" wrapText="1"/>
    </xf>
    <xf numFmtId="0" fontId="45" fillId="0" borderId="182" xfId="0" applyFont="1" applyBorder="1" applyAlignment="1">
      <alignment horizontal="center" vertical="center" wrapText="1"/>
    </xf>
    <xf numFmtId="0" fontId="2" fillId="0" borderId="192" xfId="0" applyFont="1" applyBorder="1" applyAlignment="1">
      <alignment vertical="center"/>
    </xf>
    <xf numFmtId="0" fontId="2" fillId="0" borderId="225" xfId="0" applyFont="1" applyBorder="1" applyAlignment="1">
      <alignment wrapText="1"/>
    </xf>
    <xf numFmtId="0" fontId="84" fillId="0" borderId="226" xfId="0" applyFont="1" applyBorder="1"/>
    <xf numFmtId="0" fontId="2" fillId="0" borderId="189" xfId="0" applyFont="1" applyBorder="1" applyAlignment="1">
      <alignment wrapText="1"/>
    </xf>
    <xf numFmtId="0" fontId="84" fillId="0" borderId="193" xfId="0" applyFont="1" applyBorder="1"/>
    <xf numFmtId="0" fontId="45" fillId="0" borderId="189" xfId="0" applyFont="1" applyBorder="1" applyAlignment="1">
      <alignment horizontal="center" vertical="center" wrapText="1"/>
    </xf>
    <xf numFmtId="0" fontId="45" fillId="0" borderId="193" xfId="0" applyFont="1" applyBorder="1" applyAlignment="1">
      <alignment horizontal="center" vertical="center" wrapText="1"/>
    </xf>
    <xf numFmtId="0" fontId="2" fillId="0" borderId="226" xfId="0" applyFont="1" applyBorder="1"/>
    <xf numFmtId="0" fontId="2" fillId="0" borderId="226" xfId="0" applyFont="1" applyBorder="1" applyAlignment="1">
      <alignment wrapText="1"/>
    </xf>
    <xf numFmtId="331" fontId="84" fillId="0" borderId="226" xfId="20950" applyNumberFormat="1" applyFont="1" applyBorder="1"/>
    <xf numFmtId="0" fontId="2" fillId="0" borderId="188" xfId="0" applyFont="1" applyBorder="1" applyAlignment="1">
      <alignment vertical="center"/>
    </xf>
    <xf numFmtId="0" fontId="2" fillId="0" borderId="227" xfId="0" applyFont="1" applyBorder="1" applyAlignment="1">
      <alignment wrapText="1"/>
    </xf>
    <xf numFmtId="0" fontId="92" fillId="0" borderId="55" xfId="0" applyFont="1" applyBorder="1" applyAlignment="1">
      <alignment horizontal="left" wrapText="1"/>
    </xf>
    <xf numFmtId="0" fontId="92" fillId="0" borderId="54" xfId="0" applyFont="1" applyBorder="1" applyAlignment="1">
      <alignment horizontal="left" wrapText="1"/>
    </xf>
    <xf numFmtId="0" fontId="358" fillId="0" borderId="178" xfId="0" applyFont="1" applyBorder="1" applyAlignment="1">
      <alignment horizontal="center" vertical="center"/>
    </xf>
    <xf numFmtId="0" fontId="358" fillId="0" borderId="179" xfId="0" applyFont="1" applyBorder="1" applyAlignment="1">
      <alignment horizontal="center" vertical="center"/>
    </xf>
    <xf numFmtId="0" fontId="358" fillId="0" borderId="180" xfId="0" applyFont="1" applyBorder="1" applyAlignment="1">
      <alignment horizontal="center" vertical="center"/>
    </xf>
    <xf numFmtId="164" fontId="348" fillId="0" borderId="161" xfId="7" applyNumberFormat="1" applyFont="1" applyBorder="1" applyAlignment="1">
      <alignment horizontal="center"/>
    </xf>
    <xf numFmtId="164" fontId="348" fillId="0" borderId="167" xfId="7" applyNumberFormat="1" applyFont="1" applyBorder="1" applyAlignment="1">
      <alignment horizontal="center"/>
    </xf>
    <xf numFmtId="164" fontId="348" fillId="0" borderId="194" xfId="7" applyNumberFormat="1" applyFont="1" applyBorder="1" applyAlignment="1">
      <alignment horizontal="center"/>
    </xf>
    <xf numFmtId="0" fontId="348" fillId="0" borderId="190" xfId="0" applyFont="1" applyBorder="1" applyAlignment="1">
      <alignment horizontal="center" vertical="center"/>
    </xf>
    <xf numFmtId="0" fontId="348" fillId="0" borderId="192" xfId="0" applyFont="1" applyBorder="1" applyAlignment="1">
      <alignment horizontal="center" vertical="center"/>
    </xf>
    <xf numFmtId="0" fontId="349" fillId="0" borderId="191" xfId="0" applyFont="1" applyBorder="1" applyAlignment="1">
      <alignment horizontal="center" vertical="center"/>
    </xf>
    <xf numFmtId="0" fontId="349" fillId="0" borderId="5" xfId="0" applyFont="1" applyBorder="1" applyAlignment="1">
      <alignment horizontal="center" vertical="center"/>
    </xf>
    <xf numFmtId="0" fontId="119" fillId="0" borderId="181" xfId="0" applyFont="1" applyBorder="1" applyAlignment="1">
      <alignment horizontal="center" vertical="center"/>
    </xf>
    <xf numFmtId="0" fontId="119" fillId="0" borderId="182" xfId="0" applyFont="1" applyBorder="1" applyAlignment="1">
      <alignment horizontal="center" vertical="center"/>
    </xf>
    <xf numFmtId="0" fontId="348" fillId="0" borderId="161" xfId="0" applyFont="1" applyBorder="1" applyAlignment="1">
      <alignment horizontal="center"/>
    </xf>
    <xf numFmtId="0" fontId="348" fillId="0" borderId="167" xfId="0" applyFont="1" applyBorder="1" applyAlignment="1">
      <alignment horizontal="center"/>
    </xf>
    <xf numFmtId="0" fontId="348" fillId="0" borderId="194" xfId="0" applyFont="1" applyBorder="1" applyAlignment="1">
      <alignment horizontal="center"/>
    </xf>
    <xf numFmtId="0" fontId="0" fillId="0" borderId="196" xfId="0" applyBorder="1" applyAlignment="1">
      <alignment horizontal="center" vertical="center"/>
    </xf>
    <xf numFmtId="0" fontId="0" fillId="0" borderId="56" xfId="0" applyBorder="1" applyAlignment="1">
      <alignment horizontal="center" vertical="center"/>
    </xf>
    <xf numFmtId="0" fontId="118" fillId="0" borderId="191" xfId="0" applyFont="1" applyBorder="1" applyAlignment="1">
      <alignment horizontal="center" vertical="center" wrapText="1"/>
    </xf>
    <xf numFmtId="0" fontId="118" fillId="0" borderId="5" xfId="0" applyFont="1" applyBorder="1" applyAlignment="1">
      <alignment horizontal="center" vertical="center" wrapText="1"/>
    </xf>
    <xf numFmtId="0" fontId="84" fillId="0" borderId="161" xfId="0" applyFont="1" applyBorder="1" applyAlignment="1">
      <alignment horizontal="center" vertical="center"/>
    </xf>
    <xf numFmtId="0" fontId="84" fillId="0" borderId="190" xfId="0" applyFont="1" applyBorder="1" applyAlignment="1">
      <alignment horizontal="center" vertical="center" wrapText="1"/>
    </xf>
    <xf numFmtId="0" fontId="84" fillId="0" borderId="192" xfId="0" applyFont="1" applyBorder="1" applyAlignment="1">
      <alignment horizontal="center" vertical="center" wrapText="1"/>
    </xf>
    <xf numFmtId="0" fontId="45" fillId="0" borderId="181" xfId="0" applyFont="1" applyBorder="1" applyAlignment="1">
      <alignment horizontal="center" vertical="center"/>
    </xf>
    <xf numFmtId="0" fontId="45" fillId="0" borderId="182" xfId="0" applyFont="1" applyBorder="1" applyAlignment="1">
      <alignment horizontal="center" vertical="center"/>
    </xf>
    <xf numFmtId="0" fontId="45" fillId="0" borderId="189" xfId="0" applyFont="1" applyBorder="1" applyAlignment="1">
      <alignment horizontal="center" vertical="center" wrapText="1"/>
    </xf>
    <xf numFmtId="0" fontId="45" fillId="0" borderId="193" xfId="0" applyFont="1" applyBorder="1" applyAlignment="1">
      <alignment horizontal="center" vertical="center" wrapText="1"/>
    </xf>
    <xf numFmtId="0" fontId="86" fillId="0" borderId="189" xfId="0" applyFont="1" applyBorder="1" applyAlignment="1">
      <alignment horizontal="center" vertical="center" wrapText="1"/>
    </xf>
    <xf numFmtId="0" fontId="84" fillId="0" borderId="189" xfId="0" applyFont="1" applyBorder="1" applyAlignment="1">
      <alignment horizontal="center" vertical="center" wrapText="1"/>
    </xf>
    <xf numFmtId="0" fontId="45" fillId="0" borderId="189" xfId="11" applyFont="1" applyBorder="1" applyAlignment="1">
      <alignment horizontal="center" vertical="center" wrapText="1"/>
    </xf>
    <xf numFmtId="0" fontId="45" fillId="0" borderId="193" xfId="11" applyFont="1" applyBorder="1" applyAlignment="1">
      <alignment horizontal="center" vertical="center" wrapText="1"/>
    </xf>
    <xf numFmtId="0" fontId="45" fillId="0" borderId="59" xfId="11" applyFont="1" applyBorder="1" applyAlignment="1">
      <alignment horizontal="center" vertical="center" wrapText="1"/>
    </xf>
    <xf numFmtId="0" fontId="45" fillId="0" borderId="0" xfId="11" applyFont="1" applyAlignment="1">
      <alignment horizontal="center" vertical="center" wrapText="1"/>
    </xf>
    <xf numFmtId="0" fontId="3" fillId="83" borderId="5" xfId="0" applyFont="1" applyFill="1" applyBorder="1" applyAlignment="1">
      <alignment horizontal="center" vertical="center" wrapText="1"/>
    </xf>
    <xf numFmtId="0" fontId="3" fillId="83" borderId="101" xfId="0" applyFont="1" applyFill="1" applyBorder="1" applyAlignment="1">
      <alignment horizontal="center" vertical="center" wrapText="1"/>
    </xf>
    <xf numFmtId="0" fontId="3" fillId="83" borderId="5" xfId="11" applyFont="1" applyFill="1" applyBorder="1" applyAlignment="1">
      <alignment horizontal="center" vertical="top"/>
    </xf>
    <xf numFmtId="0" fontId="4" fillId="82" borderId="53" xfId="0" applyFont="1" applyFill="1" applyBorder="1" applyAlignment="1">
      <alignment horizontal="center" vertical="center" wrapText="1"/>
    </xf>
    <xf numFmtId="0" fontId="4" fillId="82" borderId="70" xfId="0" applyFont="1" applyFill="1" applyBorder="1" applyAlignment="1">
      <alignment horizontal="center" vertical="center" wrapText="1"/>
    </xf>
    <xf numFmtId="9" fontId="3" fillId="0" borderId="161" xfId="0" applyNumberFormat="1" applyFont="1" applyBorder="1" applyAlignment="1">
      <alignment horizontal="center" vertical="center"/>
    </xf>
    <xf numFmtId="9" fontId="3" fillId="0" borderId="166" xfId="0" applyNumberFormat="1" applyFont="1" applyBorder="1" applyAlignment="1">
      <alignment horizontal="center" vertical="center"/>
    </xf>
    <xf numFmtId="0" fontId="97" fillId="3" borderId="204" xfId="13" applyFont="1" applyFill="1" applyBorder="1" applyAlignment="1" applyProtection="1">
      <alignment horizontal="center" vertical="center" wrapText="1"/>
      <protection locked="0"/>
    </xf>
    <xf numFmtId="0" fontId="97" fillId="3" borderId="53" xfId="13" applyFont="1" applyFill="1" applyBorder="1" applyAlignment="1" applyProtection="1">
      <alignment horizontal="center" vertical="center" wrapText="1"/>
      <protection locked="0"/>
    </xf>
    <xf numFmtId="0" fontId="3" fillId="0" borderId="172" xfId="0" applyFont="1" applyBorder="1" applyAlignment="1">
      <alignment horizontal="center" vertical="center" wrapText="1"/>
    </xf>
    <xf numFmtId="0" fontId="3" fillId="0" borderId="5" xfId="0" applyFont="1" applyBorder="1" applyAlignment="1">
      <alignment horizontal="center" vertical="center" wrapText="1"/>
    </xf>
    <xf numFmtId="164" fontId="45" fillId="3" borderId="58" xfId="1" applyNumberFormat="1" applyFont="1" applyFill="1" applyBorder="1" applyAlignment="1" applyProtection="1">
      <alignment horizontal="center"/>
      <protection locked="0"/>
    </xf>
    <xf numFmtId="164" fontId="45" fillId="3" borderId="22" xfId="1" applyNumberFormat="1" applyFont="1" applyFill="1" applyBorder="1" applyAlignment="1" applyProtection="1">
      <alignment horizontal="center"/>
      <protection locked="0"/>
    </xf>
    <xf numFmtId="164" fontId="45" fillId="3" borderId="23" xfId="1" applyNumberFormat="1" applyFont="1" applyFill="1" applyBorder="1" applyAlignment="1" applyProtection="1">
      <alignment horizontal="center"/>
      <protection locked="0"/>
    </xf>
    <xf numFmtId="164" fontId="45" fillId="0" borderId="10" xfId="1" applyNumberFormat="1" applyFont="1" applyFill="1" applyBorder="1" applyAlignment="1" applyProtection="1">
      <alignment horizontal="center"/>
      <protection locked="0"/>
    </xf>
    <xf numFmtId="164" fontId="45" fillId="0" borderId="11"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0" fontId="86" fillId="0" borderId="45" xfId="0" applyFont="1" applyBorder="1" applyAlignment="1">
      <alignment horizontal="center" vertical="center" wrapText="1"/>
    </xf>
    <xf numFmtId="0" fontId="86" fillId="0" borderId="46" xfId="0" applyFont="1" applyBorder="1" applyAlignment="1">
      <alignment horizontal="center" vertical="center" wrapText="1"/>
    </xf>
    <xf numFmtId="164" fontId="45" fillId="0" borderId="61" xfId="1" applyNumberFormat="1" applyFont="1" applyFill="1" applyBorder="1" applyAlignment="1" applyProtection="1">
      <alignment horizontal="center" vertical="center" wrapText="1"/>
      <protection locked="0"/>
    </xf>
    <xf numFmtId="164" fontId="45" fillId="0" borderId="62" xfId="1" applyNumberFormat="1" applyFont="1" applyFill="1" applyBorder="1" applyAlignment="1" applyProtection="1">
      <alignment horizontal="center" vertical="center" wrapText="1"/>
      <protection locked="0"/>
    </xf>
    <xf numFmtId="0" fontId="3" fillId="0" borderId="60" xfId="0" applyFont="1" applyBorder="1" applyAlignment="1">
      <alignment horizontal="center" vertical="center" wrapText="1"/>
    </xf>
    <xf numFmtId="0" fontId="3" fillId="0" borderId="53" xfId="0" applyFont="1" applyBorder="1" applyAlignment="1">
      <alignment horizontal="center" vertical="center" wrapText="1"/>
    </xf>
    <xf numFmtId="0" fontId="86" fillId="0" borderId="63" xfId="0" applyFont="1" applyBorder="1" applyAlignment="1">
      <alignment horizontal="center"/>
    </xf>
    <xf numFmtId="0" fontId="86" fillId="0" borderId="64" xfId="0" applyFont="1" applyBorder="1" applyAlignment="1">
      <alignment horizontal="center"/>
    </xf>
    <xf numFmtId="0" fontId="3" fillId="0" borderId="2" xfId="0" applyFont="1" applyBorder="1" applyAlignment="1">
      <alignment horizontal="center" vertical="center" wrapText="1"/>
    </xf>
    <xf numFmtId="0" fontId="3" fillId="0" borderId="6" xfId="0" applyFont="1" applyBorder="1" applyAlignment="1">
      <alignment horizontal="center" wrapText="1"/>
    </xf>
    <xf numFmtId="0" fontId="3" fillId="0" borderId="8" xfId="0" applyFont="1" applyBorder="1" applyAlignment="1">
      <alignment horizontal="center" wrapText="1"/>
    </xf>
    <xf numFmtId="0" fontId="98" fillId="0" borderId="48" xfId="0" applyFont="1" applyBorder="1" applyAlignment="1">
      <alignment horizontal="left" vertical="center"/>
    </xf>
    <xf numFmtId="0" fontId="98" fillId="0" borderId="49" xfId="0" applyFont="1" applyBorder="1" applyAlignment="1">
      <alignment horizontal="left" vertical="center"/>
    </xf>
    <xf numFmtId="0" fontId="3" fillId="0" borderId="49" xfId="0" applyFont="1" applyBorder="1" applyAlignment="1">
      <alignment horizontal="center" vertical="center" wrapText="1"/>
    </xf>
    <xf numFmtId="0" fontId="3" fillId="0" borderId="66" xfId="0" applyFont="1" applyBorder="1" applyAlignment="1">
      <alignment horizontal="center" vertical="center" wrapText="1"/>
    </xf>
    <xf numFmtId="0" fontId="3" fillId="0" borderId="51" xfId="0" applyFont="1" applyBorder="1" applyAlignment="1">
      <alignment horizontal="center" vertical="center" wrapText="1"/>
    </xf>
    <xf numFmtId="0" fontId="3" fillId="0" borderId="11" xfId="0" applyFont="1" applyBorder="1" applyAlignment="1">
      <alignment horizontal="center"/>
    </xf>
    <xf numFmtId="0" fontId="3" fillId="0" borderId="12" xfId="0" applyFont="1" applyBorder="1" applyAlignment="1">
      <alignment horizontal="center" vertical="center" wrapText="1"/>
    </xf>
    <xf numFmtId="0" fontId="3" fillId="0" borderId="70" xfId="0" applyFont="1" applyBorder="1" applyAlignment="1">
      <alignment horizontal="center" vertical="center" wrapText="1"/>
    </xf>
    <xf numFmtId="0" fontId="112" fillId="0" borderId="211" xfId="0" applyFont="1" applyBorder="1" applyAlignment="1">
      <alignment horizontal="left" vertical="center" wrapText="1"/>
    </xf>
    <xf numFmtId="0" fontId="112" fillId="0" borderId="212" xfId="0" applyFont="1" applyBorder="1" applyAlignment="1">
      <alignment horizontal="left" vertical="center" wrapText="1"/>
    </xf>
    <xf numFmtId="0" fontId="112" fillId="0" borderId="214" xfId="0" applyFont="1" applyBorder="1" applyAlignment="1">
      <alignment horizontal="left" vertical="center" wrapText="1"/>
    </xf>
    <xf numFmtId="0" fontId="112" fillId="0" borderId="93" xfId="0" applyFont="1" applyBorder="1" applyAlignment="1">
      <alignment horizontal="left" vertical="center" wrapText="1"/>
    </xf>
    <xf numFmtId="0" fontId="112" fillId="0" borderId="217" xfId="0" applyFont="1" applyBorder="1" applyAlignment="1">
      <alignment horizontal="left" vertical="center" wrapText="1"/>
    </xf>
    <xf numFmtId="0" fontId="112" fillId="0" borderId="95" xfId="0" applyFont="1" applyBorder="1" applyAlignment="1">
      <alignment horizontal="left" vertical="center" wrapText="1"/>
    </xf>
    <xf numFmtId="0" fontId="113" fillId="0" borderId="197" xfId="0" applyFont="1" applyBorder="1" applyAlignment="1">
      <alignment horizontal="center" vertical="center" wrapText="1"/>
    </xf>
    <xf numFmtId="0" fontId="113" fillId="0" borderId="49" xfId="0" applyFont="1" applyBorder="1" applyAlignment="1">
      <alignment horizontal="center" vertical="center" wrapText="1"/>
    </xf>
    <xf numFmtId="0" fontId="113" fillId="0" borderId="213" xfId="0" applyFont="1" applyBorder="1" applyAlignment="1">
      <alignment horizontal="center" vertical="center" wrapText="1"/>
    </xf>
    <xf numFmtId="0" fontId="113" fillId="0" borderId="74" xfId="0" applyFont="1" applyBorder="1" applyAlignment="1">
      <alignment horizontal="center" vertical="center" wrapText="1"/>
    </xf>
    <xf numFmtId="0" fontId="113" fillId="0" borderId="215" xfId="0" applyFont="1" applyBorder="1" applyAlignment="1">
      <alignment horizontal="center" vertical="center" wrapText="1"/>
    </xf>
    <xf numFmtId="0" fontId="113" fillId="0" borderId="216" xfId="0" applyFont="1" applyBorder="1" applyAlignment="1">
      <alignment horizontal="center" vertical="center" wrapText="1"/>
    </xf>
    <xf numFmtId="0" fontId="109" fillId="0" borderId="191" xfId="0" applyFont="1" applyBorder="1" applyAlignment="1">
      <alignment horizontal="center" vertical="center" wrapText="1"/>
    </xf>
    <xf numFmtId="0" fontId="109" fillId="0" borderId="5" xfId="0" applyFont="1" applyBorder="1" applyAlignment="1">
      <alignment horizontal="center" vertical="center" wrapText="1"/>
    </xf>
    <xf numFmtId="0" fontId="109" fillId="0" borderId="181" xfId="0" applyFont="1" applyBorder="1" applyAlignment="1">
      <alignment horizontal="center" vertical="center" wrapText="1"/>
    </xf>
    <xf numFmtId="0" fontId="109" fillId="0" borderId="189" xfId="0" applyFont="1" applyBorder="1" applyAlignment="1">
      <alignment horizontal="center" vertical="center" wrapText="1"/>
    </xf>
    <xf numFmtId="0" fontId="117" fillId="0" borderId="190" xfId="0" applyFont="1" applyBorder="1" applyAlignment="1">
      <alignment horizontal="center" vertical="center"/>
    </xf>
    <xf numFmtId="0" fontId="117" fillId="0" borderId="181" xfId="0" applyFont="1" applyBorder="1" applyAlignment="1">
      <alignment horizontal="center" vertical="center"/>
    </xf>
    <xf numFmtId="0" fontId="117" fillId="0" borderId="202" xfId="0" applyFont="1" applyBorder="1" applyAlignment="1">
      <alignment horizontal="center" vertical="center"/>
    </xf>
    <xf numFmtId="0" fontId="117" fillId="0" borderId="218" xfId="0" applyFont="1" applyBorder="1" applyAlignment="1">
      <alignment horizontal="center" vertical="center"/>
    </xf>
    <xf numFmtId="0" fontId="117" fillId="0" borderId="89" xfId="0" applyFont="1" applyBorder="1" applyAlignment="1">
      <alignment horizontal="center" vertical="center"/>
    </xf>
    <xf numFmtId="0" fontId="117" fillId="0" borderId="219" xfId="0" applyFont="1" applyBorder="1" applyAlignment="1">
      <alignment horizontal="center" vertical="center"/>
    </xf>
    <xf numFmtId="0" fontId="113" fillId="0" borderId="181" xfId="0" applyFont="1" applyBorder="1" applyAlignment="1">
      <alignment horizontal="center" vertical="center" wrapText="1"/>
    </xf>
    <xf numFmtId="0" fontId="113" fillId="0" borderId="189" xfId="0" applyFont="1" applyBorder="1" applyAlignment="1">
      <alignment horizontal="center" vertical="center" wrapText="1"/>
    </xf>
    <xf numFmtId="0" fontId="113" fillId="0" borderId="182" xfId="0" applyFont="1" applyBorder="1" applyAlignment="1">
      <alignment horizontal="center" vertical="center" wrapText="1"/>
    </xf>
    <xf numFmtId="0" fontId="113" fillId="0" borderId="193" xfId="0" applyFont="1" applyBorder="1" applyAlignment="1">
      <alignment horizontal="center" vertical="center" wrapText="1"/>
    </xf>
    <xf numFmtId="0" fontId="109" fillId="0" borderId="166" xfId="0" applyFont="1" applyBorder="1" applyAlignment="1">
      <alignment horizontal="center" vertical="center" wrapText="1"/>
    </xf>
    <xf numFmtId="0" fontId="109" fillId="0" borderId="193" xfId="0" applyFont="1" applyBorder="1" applyAlignment="1">
      <alignment horizontal="center" vertical="center" wrapText="1"/>
    </xf>
    <xf numFmtId="0" fontId="112" fillId="0" borderId="202" xfId="0" applyFont="1" applyBorder="1" applyAlignment="1">
      <alignment horizontal="center" vertical="center" wrapText="1"/>
    </xf>
    <xf numFmtId="0" fontId="112" fillId="0" borderId="218" xfId="0" applyFont="1" applyBorder="1" applyAlignment="1">
      <alignment horizontal="center" vertical="center" wrapText="1"/>
    </xf>
    <xf numFmtId="0" fontId="112" fillId="0" borderId="52" xfId="0" applyFont="1" applyBorder="1" applyAlignment="1">
      <alignment horizontal="center" vertical="center" wrapText="1"/>
    </xf>
    <xf numFmtId="0" fontId="112" fillId="0" borderId="169" xfId="0" applyFont="1" applyBorder="1" applyAlignment="1">
      <alignment horizontal="center" vertical="center" wrapText="1"/>
    </xf>
    <xf numFmtId="0" fontId="112" fillId="0" borderId="89" xfId="0" applyFont="1" applyBorder="1" applyAlignment="1">
      <alignment horizontal="center" vertical="center" wrapText="1"/>
    </xf>
    <xf numFmtId="0" fontId="112" fillId="0" borderId="219" xfId="0" applyFont="1" applyBorder="1" applyAlignment="1">
      <alignment horizontal="center" vertical="center" wrapText="1"/>
    </xf>
    <xf numFmtId="0" fontId="109" fillId="0" borderId="203" xfId="0" applyFont="1" applyBorder="1" applyAlignment="1">
      <alignment horizontal="center" vertical="center" wrapText="1"/>
    </xf>
    <xf numFmtId="0" fontId="109" fillId="0" borderId="206" xfId="0" applyFont="1" applyBorder="1" applyAlignment="1">
      <alignment horizontal="center" vertical="center" wrapText="1"/>
    </xf>
    <xf numFmtId="0" fontId="112" fillId="0" borderId="65" xfId="0" applyFont="1" applyBorder="1" applyAlignment="1">
      <alignment horizontal="center" vertical="center" wrapText="1"/>
    </xf>
    <xf numFmtId="0" fontId="112" fillId="0" borderId="5" xfId="0" applyFont="1" applyBorder="1" applyAlignment="1">
      <alignment horizontal="center" vertical="center" wrapText="1"/>
    </xf>
    <xf numFmtId="0" fontId="109" fillId="0" borderId="65" xfId="0" applyFont="1" applyBorder="1" applyAlignment="1">
      <alignment horizontal="center" vertical="center" wrapText="1"/>
    </xf>
    <xf numFmtId="0" fontId="109" fillId="0" borderId="219" xfId="0" applyFont="1" applyBorder="1" applyAlignment="1">
      <alignment horizontal="center" vertical="center" wrapText="1"/>
    </xf>
    <xf numFmtId="0" fontId="109" fillId="0" borderId="104" xfId="0" applyFont="1" applyBorder="1" applyAlignment="1">
      <alignment horizontal="center" vertical="center" wrapText="1"/>
    </xf>
    <xf numFmtId="0" fontId="109" fillId="0" borderId="101" xfId="0" applyFont="1" applyBorder="1" applyAlignment="1">
      <alignment horizontal="center" vertical="center" wrapText="1"/>
    </xf>
    <xf numFmtId="0" fontId="112" fillId="0" borderId="48" xfId="0" applyFont="1" applyBorder="1" applyAlignment="1">
      <alignment horizontal="left" vertical="top" wrapText="1"/>
    </xf>
    <xf numFmtId="0" fontId="112" fillId="0" borderId="66" xfId="0" applyFont="1" applyBorder="1" applyAlignment="1">
      <alignment horizontal="left" vertical="top" wrapText="1"/>
    </xf>
    <xf numFmtId="0" fontId="112" fillId="0" borderId="52" xfId="0" applyFont="1" applyBorder="1" applyAlignment="1">
      <alignment horizontal="left" vertical="top" wrapText="1"/>
    </xf>
    <xf numFmtId="0" fontId="112" fillId="0" borderId="83" xfId="0" applyFont="1" applyBorder="1" applyAlignment="1">
      <alignment horizontal="left" vertical="top" wrapText="1"/>
    </xf>
    <xf numFmtId="0" fontId="112" fillId="0" borderId="89" xfId="0" applyFont="1" applyBorder="1" applyAlignment="1">
      <alignment horizontal="left" vertical="top" wrapText="1"/>
    </xf>
    <xf numFmtId="0" fontId="112" fillId="0" borderId="106" xfId="0" applyFont="1" applyBorder="1" applyAlignment="1">
      <alignment horizontal="left" vertical="top" wrapText="1"/>
    </xf>
    <xf numFmtId="0" fontId="112" fillId="0" borderId="76" xfId="0" applyFont="1" applyBorder="1" applyAlignment="1">
      <alignment horizontal="center" vertical="center" wrapText="1"/>
    </xf>
    <xf numFmtId="0" fontId="112" fillId="0" borderId="56" xfId="0" applyFont="1" applyBorder="1" applyAlignment="1">
      <alignment horizontal="center" vertical="center" wrapText="1"/>
    </xf>
    <xf numFmtId="0" fontId="109" fillId="0" borderId="64" xfId="0" applyFont="1" applyBorder="1" applyAlignment="1">
      <alignment horizontal="center" vertical="center" wrapText="1"/>
    </xf>
    <xf numFmtId="0" fontId="109" fillId="0" borderId="53" xfId="0" applyFont="1" applyBorder="1" applyAlignment="1">
      <alignment horizontal="center" vertical="center" wrapText="1"/>
    </xf>
    <xf numFmtId="0" fontId="109" fillId="0" borderId="58" xfId="0" applyFont="1" applyBorder="1" applyAlignment="1">
      <alignment horizontal="center" vertical="center" wrapText="1"/>
    </xf>
    <xf numFmtId="0" fontId="109" fillId="0" borderId="22" xfId="0" applyFont="1" applyBorder="1" applyAlignment="1">
      <alignment horizontal="center" vertical="center" wrapText="1"/>
    </xf>
    <xf numFmtId="0" fontId="109" fillId="0" borderId="23" xfId="0" applyFont="1" applyBorder="1" applyAlignment="1">
      <alignment horizontal="center" vertical="center" wrapText="1"/>
    </xf>
    <xf numFmtId="0" fontId="109" fillId="0" borderId="197" xfId="0" applyFont="1" applyBorder="1" applyAlignment="1">
      <alignment horizontal="center" vertical="top" wrapText="1"/>
    </xf>
    <xf numFmtId="0" fontId="109" fillId="0" borderId="221" xfId="0" applyFont="1" applyBorder="1" applyAlignment="1">
      <alignment horizontal="center" vertical="top" wrapText="1"/>
    </xf>
    <xf numFmtId="0" fontId="109" fillId="0" borderId="206" xfId="0" applyFont="1" applyBorder="1" applyAlignment="1">
      <alignment horizontal="center" vertical="top" wrapText="1"/>
    </xf>
    <xf numFmtId="0" fontId="109" fillId="0" borderId="207" xfId="0" applyFont="1" applyBorder="1" applyAlignment="1">
      <alignment horizontal="center" vertical="top" wrapText="1"/>
    </xf>
    <xf numFmtId="0" fontId="129" fillId="0" borderId="222" xfId="0" applyFont="1" applyBorder="1" applyAlignment="1">
      <alignment horizontal="left" vertical="top" wrapText="1"/>
    </xf>
    <xf numFmtId="0" fontId="129" fillId="0" borderId="223" xfId="0" applyFont="1" applyBorder="1" applyAlignment="1">
      <alignment horizontal="left" vertical="top" wrapText="1"/>
    </xf>
    <xf numFmtId="0" fontId="115" fillId="0" borderId="202" xfId="0" applyFont="1" applyBorder="1" applyAlignment="1">
      <alignment horizontal="center" vertical="center"/>
    </xf>
    <xf numFmtId="0" fontId="115" fillId="0" borderId="218" xfId="0" applyFont="1" applyBorder="1" applyAlignment="1">
      <alignment horizontal="center" vertical="center"/>
    </xf>
    <xf numFmtId="0" fontId="115" fillId="0" borderId="89" xfId="0" applyFont="1" applyBorder="1" applyAlignment="1">
      <alignment horizontal="center" vertical="center"/>
    </xf>
    <xf numFmtId="0" fontId="115" fillId="0" borderId="219" xfId="0" applyFont="1" applyBorder="1" applyAlignment="1">
      <alignment horizontal="center" vertical="center"/>
    </xf>
    <xf numFmtId="0" fontId="114" fillId="0" borderId="182" xfId="0" applyFont="1" applyBorder="1" applyAlignment="1">
      <alignment horizontal="center" vertical="center" wrapText="1"/>
    </xf>
    <xf numFmtId="0" fontId="114" fillId="0" borderId="193" xfId="0" applyFont="1" applyBorder="1" applyAlignment="1">
      <alignment horizontal="center" vertical="center" wrapText="1"/>
    </xf>
    <xf numFmtId="0" fontId="114" fillId="0" borderId="181" xfId="0" applyFont="1" applyBorder="1" applyAlignment="1">
      <alignment horizontal="center" vertical="center" wrapText="1"/>
    </xf>
    <xf numFmtId="0" fontId="114" fillId="0" borderId="189" xfId="0" applyFont="1" applyBorder="1" applyAlignment="1">
      <alignment horizontal="center" vertical="center" wrapText="1"/>
    </xf>
    <xf numFmtId="0" fontId="114" fillId="0" borderId="191" xfId="0" applyFont="1" applyBorder="1" applyAlignment="1">
      <alignment horizontal="center" vertical="center" wrapText="1"/>
    </xf>
    <xf numFmtId="0" fontId="2" fillId="0" borderId="208" xfId="0" applyFont="1" applyBorder="1" applyAlignment="1">
      <alignment vertical="center"/>
    </xf>
    <xf numFmtId="0" fontId="361" fillId="0" borderId="0" xfId="0" applyFont="1" applyAlignment="1">
      <alignment wrapText="1"/>
    </xf>
    <xf numFmtId="364" fontId="84" fillId="0" borderId="226" xfId="20950" applyNumberFormat="1" applyFont="1" applyBorder="1"/>
    <xf numFmtId="364" fontId="84" fillId="0" borderId="185" xfId="20950" applyNumberFormat="1" applyFont="1" applyBorder="1"/>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tabSelected="1" zoomScale="80" zoomScaleNormal="80" workbookViewId="0">
      <selection activeCell="J23" sqref="J23"/>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66"/>
      <c r="B1" s="71" t="s">
        <v>209</v>
      </c>
      <c r="C1" s="66"/>
    </row>
    <row r="2" spans="1:3">
      <c r="A2" s="72">
        <v>1</v>
      </c>
      <c r="B2" s="164" t="s">
        <v>210</v>
      </c>
      <c r="C2" s="29" t="s">
        <v>751</v>
      </c>
    </row>
    <row r="3" spans="1:3">
      <c r="A3" s="72">
        <v>2</v>
      </c>
      <c r="B3" s="165" t="s">
        <v>206</v>
      </c>
      <c r="C3" s="29" t="s">
        <v>752</v>
      </c>
    </row>
    <row r="4" spans="1:3">
      <c r="A4" s="72">
        <v>3</v>
      </c>
      <c r="B4" s="166" t="s">
        <v>211</v>
      </c>
      <c r="C4" s="29" t="s">
        <v>761</v>
      </c>
    </row>
    <row r="5" spans="1:3">
      <c r="A5" s="73">
        <v>4</v>
      </c>
      <c r="B5" s="167" t="s">
        <v>207</v>
      </c>
      <c r="C5" s="29" t="s">
        <v>784</v>
      </c>
    </row>
    <row r="6" spans="1:3" s="74" customFormat="1" ht="45.75" customHeight="1">
      <c r="A6" s="746" t="s">
        <v>283</v>
      </c>
      <c r="B6" s="747"/>
      <c r="C6" s="747"/>
    </row>
    <row r="7" spans="1:3" ht="15">
      <c r="A7" s="75" t="s">
        <v>29</v>
      </c>
      <c r="B7" s="71" t="s">
        <v>208</v>
      </c>
    </row>
    <row r="8" spans="1:3">
      <c r="A8" s="66">
        <v>1</v>
      </c>
      <c r="B8" s="97" t="s">
        <v>20</v>
      </c>
    </row>
    <row r="9" spans="1:3">
      <c r="A9" s="66">
        <v>2</v>
      </c>
      <c r="B9" s="98" t="s">
        <v>21</v>
      </c>
    </row>
    <row r="10" spans="1:3">
      <c r="A10" s="66">
        <v>3</v>
      </c>
      <c r="B10" s="98" t="s">
        <v>22</v>
      </c>
    </row>
    <row r="11" spans="1:3">
      <c r="A11" s="66">
        <v>4</v>
      </c>
      <c r="B11" s="98" t="s">
        <v>23</v>
      </c>
    </row>
    <row r="12" spans="1:3">
      <c r="A12" s="66">
        <v>5</v>
      </c>
      <c r="B12" s="98" t="s">
        <v>24</v>
      </c>
    </row>
    <row r="13" spans="1:3">
      <c r="A13" s="66">
        <v>6</v>
      </c>
      <c r="B13" s="99" t="s">
        <v>218</v>
      </c>
    </row>
    <row r="14" spans="1:3">
      <c r="A14" s="66">
        <v>7</v>
      </c>
      <c r="B14" s="98" t="s">
        <v>212</v>
      </c>
    </row>
    <row r="15" spans="1:3">
      <c r="A15" s="66">
        <v>8</v>
      </c>
      <c r="B15" s="98" t="s">
        <v>213</v>
      </c>
    </row>
    <row r="16" spans="1:3">
      <c r="A16" s="66">
        <v>9</v>
      </c>
      <c r="B16" s="98" t="s">
        <v>25</v>
      </c>
    </row>
    <row r="17" spans="1:2">
      <c r="A17" s="163" t="s">
        <v>282</v>
      </c>
      <c r="B17" s="162" t="s">
        <v>269</v>
      </c>
    </row>
    <row r="18" spans="1:2">
      <c r="A18" s="163" t="s">
        <v>710</v>
      </c>
      <c r="B18" s="338" t="s">
        <v>712</v>
      </c>
    </row>
    <row r="19" spans="1:2">
      <c r="A19" s="339" t="s">
        <v>711</v>
      </c>
      <c r="B19" s="338" t="s">
        <v>713</v>
      </c>
    </row>
    <row r="20" spans="1:2">
      <c r="A20" s="66">
        <v>10</v>
      </c>
      <c r="B20" s="98" t="s">
        <v>26</v>
      </c>
    </row>
    <row r="21" spans="1:2">
      <c r="A21" s="66">
        <v>11</v>
      </c>
      <c r="B21" s="99" t="s">
        <v>214</v>
      </c>
    </row>
    <row r="22" spans="1:2">
      <c r="A22" s="66">
        <v>12</v>
      </c>
      <c r="B22" s="99" t="s">
        <v>27</v>
      </c>
    </row>
    <row r="23" spans="1:2">
      <c r="A23" s="176">
        <v>13</v>
      </c>
      <c r="B23" s="177" t="s">
        <v>215</v>
      </c>
    </row>
    <row r="24" spans="1:2">
      <c r="A24" s="176">
        <v>14</v>
      </c>
      <c r="B24" s="178" t="s">
        <v>240</v>
      </c>
    </row>
    <row r="25" spans="1:2">
      <c r="A25" s="176">
        <v>15</v>
      </c>
      <c r="B25" s="179" t="s">
        <v>28</v>
      </c>
    </row>
    <row r="26" spans="1:2">
      <c r="A26" s="176">
        <v>15.1</v>
      </c>
      <c r="B26" s="180" t="s">
        <v>296</v>
      </c>
    </row>
    <row r="27" spans="1:2">
      <c r="A27" s="340">
        <v>15.2</v>
      </c>
      <c r="B27" s="338" t="s">
        <v>715</v>
      </c>
    </row>
    <row r="28" spans="1:2">
      <c r="A28" s="176">
        <v>16</v>
      </c>
      <c r="B28" s="180" t="s">
        <v>337</v>
      </c>
    </row>
    <row r="29" spans="1:2">
      <c r="A29" s="176">
        <v>17</v>
      </c>
      <c r="B29" s="180" t="s">
        <v>378</v>
      </c>
    </row>
    <row r="30" spans="1:2">
      <c r="A30" s="176">
        <v>18</v>
      </c>
      <c r="B30" s="180" t="s">
        <v>665</v>
      </c>
    </row>
    <row r="31" spans="1:2">
      <c r="A31" s="176">
        <v>19</v>
      </c>
      <c r="B31" s="180" t="s">
        <v>666</v>
      </c>
    </row>
    <row r="32" spans="1:2">
      <c r="A32" s="176">
        <v>20</v>
      </c>
      <c r="B32" s="234" t="s">
        <v>667</v>
      </c>
    </row>
    <row r="33" spans="1:2">
      <c r="A33" s="176">
        <v>21</v>
      </c>
      <c r="B33" s="180" t="s">
        <v>494</v>
      </c>
    </row>
    <row r="34" spans="1:2">
      <c r="A34" s="176">
        <v>22</v>
      </c>
      <c r="B34" s="180" t="s">
        <v>668</v>
      </c>
    </row>
    <row r="35" spans="1:2">
      <c r="A35" s="176">
        <v>23</v>
      </c>
      <c r="B35" s="180" t="s">
        <v>669</v>
      </c>
    </row>
    <row r="36" spans="1:2">
      <c r="A36" s="176">
        <v>24</v>
      </c>
      <c r="B36" s="180" t="s">
        <v>670</v>
      </c>
    </row>
    <row r="37" spans="1:2">
      <c r="A37" s="176">
        <v>25</v>
      </c>
      <c r="B37" s="180" t="s">
        <v>379</v>
      </c>
    </row>
    <row r="38" spans="1:2">
      <c r="A38" s="176">
        <v>26</v>
      </c>
      <c r="B38" s="180" t="s">
        <v>516</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H36" sqref="H36"/>
    </sheetView>
  </sheetViews>
  <sheetFormatPr defaultColWidth="9.140625" defaultRowHeight="12.75"/>
  <cols>
    <col min="1" max="1" width="9.5703125" style="4" bestFit="1" customWidth="1"/>
    <col min="2" max="2" width="132.42578125" style="4" customWidth="1"/>
    <col min="3" max="3" width="18.42578125" style="4" customWidth="1"/>
    <col min="4" max="16384" width="9.140625" style="4"/>
  </cols>
  <sheetData>
    <row r="1" spans="1:3">
      <c r="A1" s="2" t="s">
        <v>30</v>
      </c>
      <c r="B1" s="3" t="str">
        <f>'Info '!C2</f>
        <v>JSC Basisbank</v>
      </c>
    </row>
    <row r="2" spans="1:3" s="2" customFormat="1" ht="15.75" customHeight="1">
      <c r="A2" s="2" t="s">
        <v>31</v>
      </c>
      <c r="B2" s="191">
        <f>'1. key ratios '!B2</f>
        <v>45838</v>
      </c>
    </row>
    <row r="3" spans="1:3" s="2" customFormat="1" ht="15.75" customHeight="1"/>
    <row r="4" spans="1:3" ht="13.5" thickBot="1">
      <c r="A4" s="4" t="s">
        <v>143</v>
      </c>
      <c r="B4" s="48" t="s">
        <v>142</v>
      </c>
    </row>
    <row r="5" spans="1:3">
      <c r="A5" s="34" t="s">
        <v>6</v>
      </c>
      <c r="B5" s="35"/>
      <c r="C5" s="36" t="s">
        <v>35</v>
      </c>
    </row>
    <row r="6" spans="1:3">
      <c r="A6" s="523">
        <v>1</v>
      </c>
      <c r="B6" s="524" t="s">
        <v>141</v>
      </c>
      <c r="C6" s="535">
        <f>SUM(C7:C11)</f>
        <v>626309033.67040002</v>
      </c>
    </row>
    <row r="7" spans="1:3">
      <c r="A7" s="523">
        <v>2</v>
      </c>
      <c r="B7" s="525" t="s">
        <v>140</v>
      </c>
      <c r="C7" s="536">
        <v>18251557</v>
      </c>
    </row>
    <row r="8" spans="1:3">
      <c r="A8" s="523">
        <v>3</v>
      </c>
      <c r="B8" s="525" t="s">
        <v>139</v>
      </c>
      <c r="C8" s="536">
        <v>131442316.77</v>
      </c>
    </row>
    <row r="9" spans="1:3">
      <c r="A9" s="523">
        <v>4</v>
      </c>
      <c r="B9" s="525" t="s">
        <v>138</v>
      </c>
      <c r="C9" s="536">
        <v>12916433.660400001</v>
      </c>
    </row>
    <row r="10" spans="1:3">
      <c r="A10" s="523">
        <v>5</v>
      </c>
      <c r="B10" s="525" t="s">
        <v>137</v>
      </c>
      <c r="C10" s="536">
        <v>0</v>
      </c>
    </row>
    <row r="11" spans="1:3">
      <c r="A11" s="523">
        <v>6</v>
      </c>
      <c r="B11" s="525" t="s">
        <v>136</v>
      </c>
      <c r="C11" s="536">
        <v>463698726.24000001</v>
      </c>
    </row>
    <row r="12" spans="1:3" s="23" customFormat="1">
      <c r="A12" s="523">
        <v>7</v>
      </c>
      <c r="B12" s="524" t="s">
        <v>135</v>
      </c>
      <c r="C12" s="537">
        <f>SUM(C13:C28)</f>
        <v>32320093.3154376</v>
      </c>
    </row>
    <row r="13" spans="1:3" s="23" customFormat="1">
      <c r="A13" s="523">
        <v>8</v>
      </c>
      <c r="B13" s="526" t="s">
        <v>134</v>
      </c>
      <c r="C13" s="538">
        <v>12916433.660400001</v>
      </c>
    </row>
    <row r="14" spans="1:3" s="23" customFormat="1" ht="25.5">
      <c r="A14" s="523">
        <v>9</v>
      </c>
      <c r="B14" s="526" t="s">
        <v>133</v>
      </c>
      <c r="C14" s="538">
        <v>0</v>
      </c>
    </row>
    <row r="15" spans="1:3" s="23" customFormat="1">
      <c r="A15" s="523">
        <v>10</v>
      </c>
      <c r="B15" s="527" t="s">
        <v>132</v>
      </c>
      <c r="C15" s="538">
        <v>15607009.655037601</v>
      </c>
    </row>
    <row r="16" spans="1:3" s="23" customFormat="1">
      <c r="A16" s="523">
        <v>11</v>
      </c>
      <c r="B16" s="528" t="s">
        <v>131</v>
      </c>
      <c r="C16" s="538">
        <v>0</v>
      </c>
    </row>
    <row r="17" spans="1:3" s="23" customFormat="1">
      <c r="A17" s="523">
        <v>12</v>
      </c>
      <c r="B17" s="527" t="s">
        <v>130</v>
      </c>
      <c r="C17" s="538">
        <v>0</v>
      </c>
    </row>
    <row r="18" spans="1:3" s="23" customFormat="1">
      <c r="A18" s="523">
        <v>13</v>
      </c>
      <c r="B18" s="527" t="s">
        <v>129</v>
      </c>
      <c r="C18" s="538">
        <v>0</v>
      </c>
    </row>
    <row r="19" spans="1:3" s="23" customFormat="1">
      <c r="A19" s="523">
        <v>14</v>
      </c>
      <c r="B19" s="527" t="s">
        <v>128</v>
      </c>
      <c r="C19" s="538">
        <v>0</v>
      </c>
    </row>
    <row r="20" spans="1:3" s="23" customFormat="1">
      <c r="A20" s="523">
        <v>15</v>
      </c>
      <c r="B20" s="527" t="s">
        <v>127</v>
      </c>
      <c r="C20" s="538">
        <v>0</v>
      </c>
    </row>
    <row r="21" spans="1:3" s="23" customFormat="1" ht="25.5">
      <c r="A21" s="523">
        <v>16</v>
      </c>
      <c r="B21" s="526" t="s">
        <v>126</v>
      </c>
      <c r="C21" s="538">
        <v>0</v>
      </c>
    </row>
    <row r="22" spans="1:3" s="23" customFormat="1">
      <c r="A22" s="523">
        <v>17</v>
      </c>
      <c r="B22" s="529" t="s">
        <v>125</v>
      </c>
      <c r="C22" s="538">
        <v>3796650</v>
      </c>
    </row>
    <row r="23" spans="1:3" s="23" customFormat="1">
      <c r="A23" s="523">
        <v>18</v>
      </c>
      <c r="B23" s="529" t="s">
        <v>517</v>
      </c>
      <c r="C23" s="539">
        <v>0</v>
      </c>
    </row>
    <row r="24" spans="1:3" s="23" customFormat="1">
      <c r="A24" s="523">
        <v>19</v>
      </c>
      <c r="B24" s="526" t="s">
        <v>124</v>
      </c>
      <c r="C24" s="538">
        <v>0</v>
      </c>
    </row>
    <row r="25" spans="1:3" s="23" customFormat="1" ht="25.5">
      <c r="A25" s="523">
        <v>20</v>
      </c>
      <c r="B25" s="526" t="s">
        <v>101</v>
      </c>
      <c r="C25" s="538">
        <v>0</v>
      </c>
    </row>
    <row r="26" spans="1:3" s="23" customFormat="1">
      <c r="A26" s="523">
        <v>21</v>
      </c>
      <c r="B26" s="528" t="s">
        <v>123</v>
      </c>
      <c r="C26" s="538">
        <v>0</v>
      </c>
    </row>
    <row r="27" spans="1:3" s="23" customFormat="1">
      <c r="A27" s="523">
        <v>22</v>
      </c>
      <c r="B27" s="528" t="s">
        <v>122</v>
      </c>
      <c r="C27" s="538">
        <v>0</v>
      </c>
    </row>
    <row r="28" spans="1:3" s="23" customFormat="1">
      <c r="A28" s="523">
        <v>23</v>
      </c>
      <c r="B28" s="528" t="s">
        <v>121</v>
      </c>
      <c r="C28" s="538">
        <v>0</v>
      </c>
    </row>
    <row r="29" spans="1:3" s="23" customFormat="1">
      <c r="A29" s="523">
        <v>24</v>
      </c>
      <c r="B29" s="530" t="s">
        <v>120</v>
      </c>
      <c r="C29" s="537">
        <f>C6-C12</f>
        <v>593988940.35496247</v>
      </c>
    </row>
    <row r="30" spans="1:3" s="23" customFormat="1">
      <c r="A30" s="531"/>
      <c r="B30" s="532"/>
      <c r="C30" s="538"/>
    </row>
    <row r="31" spans="1:3" s="23" customFormat="1">
      <c r="A31" s="531">
        <v>25</v>
      </c>
      <c r="B31" s="530" t="s">
        <v>119</v>
      </c>
      <c r="C31" s="537">
        <f>C32+C35</f>
        <v>0</v>
      </c>
    </row>
    <row r="32" spans="1:3" s="23" customFormat="1">
      <c r="A32" s="531">
        <v>26</v>
      </c>
      <c r="B32" s="525" t="s">
        <v>118</v>
      </c>
      <c r="C32" s="540">
        <f>C33+C34</f>
        <v>0</v>
      </c>
    </row>
    <row r="33" spans="1:3" s="23" customFormat="1">
      <c r="A33" s="531">
        <v>27</v>
      </c>
      <c r="B33" s="533" t="s">
        <v>179</v>
      </c>
      <c r="C33" s="538"/>
    </row>
    <row r="34" spans="1:3" s="23" customFormat="1">
      <c r="A34" s="531">
        <v>28</v>
      </c>
      <c r="B34" s="533" t="s">
        <v>117</v>
      </c>
      <c r="C34" s="538"/>
    </row>
    <row r="35" spans="1:3" s="23" customFormat="1">
      <c r="A35" s="531">
        <v>29</v>
      </c>
      <c r="B35" s="525" t="s">
        <v>116</v>
      </c>
      <c r="C35" s="538"/>
    </row>
    <row r="36" spans="1:3" s="23" customFormat="1">
      <c r="A36" s="531">
        <v>30</v>
      </c>
      <c r="B36" s="530" t="s">
        <v>115</v>
      </c>
      <c r="C36" s="537">
        <f>SUM(C37:C41)</f>
        <v>0</v>
      </c>
    </row>
    <row r="37" spans="1:3" s="23" customFormat="1">
      <c r="A37" s="531">
        <v>31</v>
      </c>
      <c r="B37" s="526" t="s">
        <v>114</v>
      </c>
      <c r="C37" s="538"/>
    </row>
    <row r="38" spans="1:3" s="23" customFormat="1">
      <c r="A38" s="531">
        <v>32</v>
      </c>
      <c r="B38" s="527" t="s">
        <v>113</v>
      </c>
      <c r="C38" s="538"/>
    </row>
    <row r="39" spans="1:3" s="23" customFormat="1" ht="25.5">
      <c r="A39" s="531">
        <v>33</v>
      </c>
      <c r="B39" s="526" t="s">
        <v>112</v>
      </c>
      <c r="C39" s="538"/>
    </row>
    <row r="40" spans="1:3" s="23" customFormat="1" ht="25.5">
      <c r="A40" s="531">
        <v>34</v>
      </c>
      <c r="B40" s="526" t="s">
        <v>101</v>
      </c>
      <c r="C40" s="538"/>
    </row>
    <row r="41" spans="1:3" s="23" customFormat="1">
      <c r="A41" s="531">
        <v>35</v>
      </c>
      <c r="B41" s="528" t="s">
        <v>111</v>
      </c>
      <c r="C41" s="538"/>
    </row>
    <row r="42" spans="1:3" s="23" customFormat="1">
      <c r="A42" s="531">
        <v>36</v>
      </c>
      <c r="B42" s="530" t="s">
        <v>110</v>
      </c>
      <c r="C42" s="537">
        <f>C31-C36</f>
        <v>0</v>
      </c>
    </row>
    <row r="43" spans="1:3" s="23" customFormat="1">
      <c r="A43" s="531"/>
      <c r="B43" s="532"/>
      <c r="C43" s="538"/>
    </row>
    <row r="44" spans="1:3" s="23" customFormat="1">
      <c r="A44" s="531">
        <v>37</v>
      </c>
      <c r="B44" s="534" t="s">
        <v>109</v>
      </c>
      <c r="C44" s="537">
        <f>SUM(C45:C47)</f>
        <v>131446364.8</v>
      </c>
    </row>
    <row r="45" spans="1:3" s="23" customFormat="1">
      <c r="A45" s="531">
        <v>38</v>
      </c>
      <c r="B45" s="525" t="s">
        <v>108</v>
      </c>
      <c r="C45" s="538">
        <v>131446364.8</v>
      </c>
    </row>
    <row r="46" spans="1:3" s="23" customFormat="1">
      <c r="A46" s="531">
        <v>39</v>
      </c>
      <c r="B46" s="525" t="s">
        <v>107</v>
      </c>
      <c r="C46" s="538">
        <v>0</v>
      </c>
    </row>
    <row r="47" spans="1:3" s="23" customFormat="1">
      <c r="A47" s="531">
        <v>40</v>
      </c>
      <c r="B47" s="525" t="s">
        <v>106</v>
      </c>
      <c r="C47" s="538">
        <v>0</v>
      </c>
    </row>
    <row r="48" spans="1:3" s="23" customFormat="1">
      <c r="A48" s="531">
        <v>41</v>
      </c>
      <c r="B48" s="534" t="s">
        <v>105</v>
      </c>
      <c r="C48" s="537">
        <f>SUM(C49:C52)</f>
        <v>0</v>
      </c>
    </row>
    <row r="49" spans="1:3" s="23" customFormat="1">
      <c r="A49" s="531">
        <v>42</v>
      </c>
      <c r="B49" s="526" t="s">
        <v>104</v>
      </c>
      <c r="C49" s="538"/>
    </row>
    <row r="50" spans="1:3" s="23" customFormat="1">
      <c r="A50" s="531">
        <v>43</v>
      </c>
      <c r="B50" s="527" t="s">
        <v>103</v>
      </c>
      <c r="C50" s="538"/>
    </row>
    <row r="51" spans="1:3" s="23" customFormat="1">
      <c r="A51" s="531">
        <v>44</v>
      </c>
      <c r="B51" s="526" t="s">
        <v>102</v>
      </c>
      <c r="C51" s="538"/>
    </row>
    <row r="52" spans="1:3" s="23" customFormat="1" ht="25.5">
      <c r="A52" s="38">
        <v>45</v>
      </c>
      <c r="B52" s="37" t="s">
        <v>101</v>
      </c>
      <c r="C52" s="538"/>
    </row>
    <row r="53" spans="1:3" s="23" customFormat="1" ht="13.5" thickBot="1">
      <c r="A53" s="38">
        <v>46</v>
      </c>
      <c r="B53" s="39" t="s">
        <v>100</v>
      </c>
      <c r="C53" s="541">
        <f>C44-C48</f>
        <v>131446364.8</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3"/>
  <sheetViews>
    <sheetView zoomScale="80" zoomScaleNormal="80" workbookViewId="0">
      <selection activeCell="O38" sqref="O38"/>
    </sheetView>
  </sheetViews>
  <sheetFormatPr defaultColWidth="9.140625" defaultRowHeight="12.75"/>
  <cols>
    <col min="1" max="1" width="9.42578125" style="89" bestFit="1" customWidth="1"/>
    <col min="2" max="2" width="59" style="89" customWidth="1"/>
    <col min="3" max="3" width="16.85546875" style="89" bestFit="1" customWidth="1"/>
    <col min="4" max="4" width="13.140625" style="89" bestFit="1" customWidth="1"/>
    <col min="5" max="16384" width="9.140625" style="89"/>
  </cols>
  <sheetData>
    <row r="1" spans="1:9" ht="15">
      <c r="A1" s="87" t="s">
        <v>30</v>
      </c>
      <c r="B1" s="3" t="str">
        <f>'Info '!C2</f>
        <v>JSC Basisbank</v>
      </c>
    </row>
    <row r="2" spans="1:9" s="87" customFormat="1" ht="15.75" customHeight="1">
      <c r="A2" s="87" t="s">
        <v>31</v>
      </c>
      <c r="B2" s="191">
        <f>'1. key ratios '!B2</f>
        <v>45838</v>
      </c>
    </row>
    <row r="3" spans="1:9" s="87" customFormat="1" ht="15.75" customHeight="1"/>
    <row r="4" spans="1:9" ht="13.5" thickBot="1">
      <c r="A4" s="89" t="s">
        <v>268</v>
      </c>
      <c r="B4" s="152" t="s">
        <v>269</v>
      </c>
    </row>
    <row r="5" spans="1:9" s="94" customFormat="1" ht="12.75" customHeight="1">
      <c r="A5" s="174"/>
      <c r="B5" s="175" t="s">
        <v>272</v>
      </c>
      <c r="C5" s="414" t="s">
        <v>270</v>
      </c>
      <c r="D5" s="415" t="s">
        <v>271</v>
      </c>
    </row>
    <row r="6" spans="1:9" s="153" customFormat="1">
      <c r="A6" s="147">
        <v>1</v>
      </c>
      <c r="B6" s="170" t="s">
        <v>273</v>
      </c>
      <c r="C6" s="416"/>
      <c r="D6" s="148"/>
    </row>
    <row r="7" spans="1:9" s="153" customFormat="1">
      <c r="A7" s="149" t="s">
        <v>259</v>
      </c>
      <c r="B7" s="171" t="s">
        <v>274</v>
      </c>
      <c r="C7" s="417">
        <v>4.4999999999999998E-2</v>
      </c>
      <c r="D7" s="418">
        <f>C7*'5. RWA '!$C$13</f>
        <v>171928604.19213668</v>
      </c>
      <c r="H7" s="542"/>
      <c r="I7" s="542"/>
    </row>
    <row r="8" spans="1:9" s="153" customFormat="1">
      <c r="A8" s="149" t="s">
        <v>260</v>
      </c>
      <c r="B8" s="171" t="s">
        <v>275</v>
      </c>
      <c r="C8" s="419">
        <v>0.06</v>
      </c>
      <c r="D8" s="418">
        <f>C8*'5. RWA '!$C$13</f>
        <v>229238138.92284891</v>
      </c>
      <c r="H8" s="542"/>
      <c r="I8" s="542"/>
    </row>
    <row r="9" spans="1:9" s="153" customFormat="1">
      <c r="A9" s="149" t="s">
        <v>261</v>
      </c>
      <c r="B9" s="171" t="s">
        <v>276</v>
      </c>
      <c r="C9" s="419">
        <v>0.08</v>
      </c>
      <c r="D9" s="418">
        <f>C9*'5. RWA '!$C$13</f>
        <v>305650851.89713186</v>
      </c>
      <c r="H9" s="542"/>
      <c r="I9" s="542"/>
    </row>
    <row r="10" spans="1:9" s="153" customFormat="1">
      <c r="A10" s="147" t="s">
        <v>262</v>
      </c>
      <c r="B10" s="170" t="s">
        <v>277</v>
      </c>
      <c r="C10" s="420"/>
      <c r="D10" s="421"/>
      <c r="H10" s="542"/>
      <c r="I10" s="542"/>
    </row>
    <row r="11" spans="1:9" s="154" customFormat="1">
      <c r="A11" s="150" t="s">
        <v>263</v>
      </c>
      <c r="B11" s="169" t="s">
        <v>746</v>
      </c>
      <c r="C11" s="413">
        <v>2.5000000000000001E-2</v>
      </c>
      <c r="D11" s="422">
        <f>C11*'5. RWA '!$C$13</f>
        <v>95515891.217853725</v>
      </c>
      <c r="H11" s="542"/>
      <c r="I11" s="542"/>
    </row>
    <row r="12" spans="1:9" s="154" customFormat="1">
      <c r="A12" s="150" t="s">
        <v>264</v>
      </c>
      <c r="B12" s="169" t="s">
        <v>278</v>
      </c>
      <c r="C12" s="413">
        <v>5.0000000000000001E-3</v>
      </c>
      <c r="D12" s="422">
        <f>C12*'5. RWA '!$C$13</f>
        <v>19103178.243570741</v>
      </c>
      <c r="H12" s="542"/>
      <c r="I12" s="542"/>
    </row>
    <row r="13" spans="1:9" s="154" customFormat="1">
      <c r="A13" s="150" t="s">
        <v>265</v>
      </c>
      <c r="B13" s="169" t="s">
        <v>279</v>
      </c>
      <c r="C13" s="413">
        <v>0</v>
      </c>
      <c r="D13" s="422">
        <f>C13*'5. RWA '!$C$13</f>
        <v>0</v>
      </c>
      <c r="H13" s="542"/>
      <c r="I13" s="542"/>
    </row>
    <row r="14" spans="1:9" s="154" customFormat="1">
      <c r="A14" s="147" t="s">
        <v>266</v>
      </c>
      <c r="B14" s="170" t="s">
        <v>326</v>
      </c>
      <c r="C14" s="423"/>
      <c r="D14" s="421"/>
      <c r="H14" s="542"/>
      <c r="I14" s="542"/>
    </row>
    <row r="15" spans="1:9" s="154" customFormat="1">
      <c r="A15" s="150">
        <v>3.1</v>
      </c>
      <c r="B15" s="169" t="s">
        <v>284</v>
      </c>
      <c r="C15" s="413">
        <v>4.9444960332176338E-2</v>
      </c>
      <c r="D15" s="422">
        <f>C15*'5. RWA '!$C$13</f>
        <v>188911178.09436989</v>
      </c>
      <c r="H15" s="542"/>
      <c r="I15" s="542"/>
    </row>
    <row r="16" spans="1:9" s="154" customFormat="1">
      <c r="A16" s="150">
        <v>3.2</v>
      </c>
      <c r="B16" s="169" t="s">
        <v>285</v>
      </c>
      <c r="C16" s="413">
        <v>5.8532118192569586E-2</v>
      </c>
      <c r="D16" s="422">
        <f>C16*'5. RWA '!$C$13</f>
        <v>223629897.36128131</v>
      </c>
      <c r="H16" s="542"/>
      <c r="I16" s="542"/>
    </row>
    <row r="17" spans="1:9" s="153" customFormat="1">
      <c r="A17" s="150">
        <v>3.3</v>
      </c>
      <c r="B17" s="169" t="s">
        <v>286</v>
      </c>
      <c r="C17" s="413">
        <v>7.0488904850981748E-2</v>
      </c>
      <c r="D17" s="422">
        <f>C17*'5. RWA '!$C$13</f>
        <v>269312422.71248055</v>
      </c>
      <c r="H17" s="542"/>
      <c r="I17" s="542"/>
    </row>
    <row r="18" spans="1:9" s="94" customFormat="1" ht="12.75" customHeight="1">
      <c r="A18" s="172"/>
      <c r="B18" s="173" t="s">
        <v>325</v>
      </c>
      <c r="C18" s="424" t="s">
        <v>270</v>
      </c>
      <c r="D18" s="425" t="s">
        <v>271</v>
      </c>
      <c r="H18" s="542"/>
      <c r="I18" s="542"/>
    </row>
    <row r="19" spans="1:9" s="153" customFormat="1">
      <c r="A19" s="151">
        <v>4</v>
      </c>
      <c r="B19" s="169" t="s">
        <v>280</v>
      </c>
      <c r="C19" s="413">
        <f>C7+C11+C12+C13+C15</f>
        <v>0.12444496033217635</v>
      </c>
      <c r="D19" s="418">
        <f>C19*'5. RWA '!$C$13</f>
        <v>475458851.74793106</v>
      </c>
      <c r="H19" s="542"/>
      <c r="I19" s="542"/>
    </row>
    <row r="20" spans="1:9" s="153" customFormat="1">
      <c r="A20" s="151">
        <v>5</v>
      </c>
      <c r="B20" s="169" t="s">
        <v>90</v>
      </c>
      <c r="C20" s="413">
        <f>C8+C11+C12+C13+C16</f>
        <v>0.14853211819256959</v>
      </c>
      <c r="D20" s="418">
        <f>C20*'5. RWA '!$C$13</f>
        <v>567487105.74555469</v>
      </c>
      <c r="H20" s="542"/>
      <c r="I20" s="542"/>
    </row>
    <row r="21" spans="1:9" s="153" customFormat="1" ht="13.5" thickBot="1">
      <c r="A21" s="155" t="s">
        <v>267</v>
      </c>
      <c r="B21" s="156" t="s">
        <v>281</v>
      </c>
      <c r="C21" s="426">
        <f>C9+C11+C12+C13+C17</f>
        <v>0.18048890485098176</v>
      </c>
      <c r="D21" s="427">
        <f>C21*'5. RWA '!$C$13</f>
        <v>689582344.07103693</v>
      </c>
      <c r="H21" s="542"/>
      <c r="I21" s="542"/>
    </row>
    <row r="23" spans="1:9">
      <c r="B23" s="119"/>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B1" sqref="B1"/>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291" t="str">
        <f>'9.1. Capital Requirements'!A1</f>
        <v>Bank:</v>
      </c>
      <c r="B1" s="292"/>
    </row>
    <row r="2" spans="1:3">
      <c r="A2" s="291" t="str">
        <f>'9.1. Capital Requirements'!A2</f>
        <v>Date:</v>
      </c>
      <c r="B2" s="293"/>
    </row>
    <row r="3" spans="1:3">
      <c r="A3" s="294" t="s">
        <v>674</v>
      </c>
      <c r="B3" s="295" t="s">
        <v>675</v>
      </c>
    </row>
    <row r="4" spans="1:3" ht="15.75" thickBot="1"/>
    <row r="5" spans="1:3">
      <c r="A5" s="296"/>
      <c r="B5" s="297" t="s">
        <v>676</v>
      </c>
      <c r="C5" s="328"/>
    </row>
    <row r="6" spans="1:3">
      <c r="A6" s="298" t="s">
        <v>696</v>
      </c>
      <c r="B6" s="299">
        <f>SUM(B7,B11)</f>
        <v>725435305.15496242</v>
      </c>
      <c r="C6" s="328"/>
    </row>
    <row r="7" spans="1:3">
      <c r="A7" s="298" t="s">
        <v>682</v>
      </c>
      <c r="B7" s="299">
        <f>SUM(B8:B10)</f>
        <v>725435305.15496242</v>
      </c>
      <c r="C7" s="328"/>
    </row>
    <row r="8" spans="1:3">
      <c r="A8" s="300" t="s">
        <v>677</v>
      </c>
      <c r="B8" s="301">
        <f>'9.Capital'!C29</f>
        <v>593988940.35496247</v>
      </c>
      <c r="C8" s="328"/>
    </row>
    <row r="9" spans="1:3">
      <c r="A9" s="300" t="s">
        <v>678</v>
      </c>
      <c r="B9" s="301">
        <f>'9.Capital'!C42</f>
        <v>0</v>
      </c>
      <c r="C9" s="328"/>
    </row>
    <row r="10" spans="1:3">
      <c r="A10" s="300" t="s">
        <v>679</v>
      </c>
      <c r="B10" s="301">
        <f>'9.Capital'!C53</f>
        <v>131446364.8</v>
      </c>
      <c r="C10" s="328"/>
    </row>
    <row r="11" spans="1:3">
      <c r="A11" s="298" t="s">
        <v>683</v>
      </c>
      <c r="B11" s="299">
        <f>SUM(B12:B13)</f>
        <v>0</v>
      </c>
      <c r="C11" s="328"/>
    </row>
    <row r="12" spans="1:3">
      <c r="A12" s="300" t="s">
        <v>702</v>
      </c>
      <c r="B12" s="301"/>
      <c r="C12" s="328"/>
    </row>
    <row r="13" spans="1:3">
      <c r="A13" s="300" t="s">
        <v>684</v>
      </c>
      <c r="B13" s="301"/>
      <c r="C13" s="328"/>
    </row>
    <row r="14" spans="1:3">
      <c r="A14" s="298" t="s">
        <v>685</v>
      </c>
      <c r="B14" s="299">
        <f>SUM(B15:B16)</f>
        <v>725435305.15496242</v>
      </c>
      <c r="C14" s="328"/>
    </row>
    <row r="15" spans="1:3">
      <c r="A15" s="302" t="s">
        <v>686</v>
      </c>
      <c r="B15" s="301"/>
      <c r="C15" s="328"/>
    </row>
    <row r="16" spans="1:3">
      <c r="A16" s="302" t="s">
        <v>687</v>
      </c>
      <c r="B16" s="301">
        <f>B7</f>
        <v>725435305.15496242</v>
      </c>
      <c r="C16" s="328"/>
    </row>
    <row r="17" spans="1:5">
      <c r="A17" s="298" t="s">
        <v>690</v>
      </c>
      <c r="B17" s="299"/>
      <c r="C17" s="328"/>
    </row>
    <row r="18" spans="1:5">
      <c r="A18" s="302" t="s">
        <v>688</v>
      </c>
      <c r="B18" s="301">
        <f>'5. RWA '!C13</f>
        <v>3820635648.7141485</v>
      </c>
      <c r="C18" s="328"/>
    </row>
    <row r="19" spans="1:5">
      <c r="A19" s="302" t="s">
        <v>689</v>
      </c>
      <c r="B19" s="301">
        <f>'15.1 LR'!C32</f>
        <v>4611267558.501008</v>
      </c>
      <c r="C19" s="328"/>
    </row>
    <row r="20" spans="1:5">
      <c r="A20" s="298" t="s">
        <v>704</v>
      </c>
      <c r="B20" s="299"/>
      <c r="C20" s="328"/>
    </row>
    <row r="21" spans="1:5">
      <c r="A21" s="303" t="s">
        <v>691</v>
      </c>
      <c r="B21" s="304">
        <f>IFERROR(B6/B18,0)</f>
        <v>0.18987293525335525</v>
      </c>
      <c r="C21" s="328"/>
    </row>
    <row r="22" spans="1:5">
      <c r="A22" s="303" t="s">
        <v>708</v>
      </c>
      <c r="B22" s="304">
        <f>IFERROR(B6/B19,0)</f>
        <v>0.15731798165075045</v>
      </c>
      <c r="C22" s="328"/>
    </row>
    <row r="23" spans="1:5" ht="15.75" thickBot="1">
      <c r="A23" s="305" t="s">
        <v>692</v>
      </c>
      <c r="B23" s="306">
        <f>IFERROR(B6/B14,0)</f>
        <v>1</v>
      </c>
    </row>
    <row r="24" spans="1:5" ht="16.5" customHeight="1">
      <c r="A24" s="307" t="s">
        <v>680</v>
      </c>
      <c r="B24" s="308"/>
      <c r="C24" s="308"/>
      <c r="D24" s="308"/>
      <c r="E24" s="308"/>
    </row>
    <row r="25" spans="1:5" ht="25.5" customHeight="1">
      <c r="A25" s="307" t="s">
        <v>701</v>
      </c>
    </row>
    <row r="26" spans="1:5" ht="42.6" customHeight="1">
      <c r="A26" s="307" t="s">
        <v>703</v>
      </c>
      <c r="B26" s="89"/>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80" zoomScaleNormal="80" workbookViewId="0">
      <selection activeCell="B3" sqref="B3"/>
    </sheetView>
  </sheetViews>
  <sheetFormatPr defaultRowHeight="15"/>
  <cols>
    <col min="1" max="1" width="56.85546875" customWidth="1"/>
    <col min="2" max="2" width="28.140625" bestFit="1" customWidth="1"/>
    <col min="3" max="6" width="28.140625" customWidth="1"/>
  </cols>
  <sheetData>
    <row r="1" spans="1:7">
      <c r="A1" s="291" t="s">
        <v>30</v>
      </c>
      <c r="B1" s="292"/>
      <c r="C1" s="89"/>
    </row>
    <row r="2" spans="1:7">
      <c r="A2" s="291" t="s">
        <v>31</v>
      </c>
      <c r="B2" s="293"/>
      <c r="C2" s="89"/>
    </row>
    <row r="3" spans="1:7">
      <c r="A3" s="294" t="s">
        <v>681</v>
      </c>
      <c r="B3" s="295" t="s">
        <v>675</v>
      </c>
      <c r="C3" s="89"/>
    </row>
    <row r="5" spans="1:7">
      <c r="A5" s="309"/>
    </row>
    <row r="6" spans="1:7" ht="15.75" thickBot="1">
      <c r="A6" s="310"/>
      <c r="B6" s="310"/>
      <c r="C6" s="310"/>
      <c r="D6" s="310"/>
      <c r="E6" s="310"/>
      <c r="F6" s="310"/>
    </row>
    <row r="7" spans="1:7">
      <c r="A7" s="780"/>
      <c r="B7" s="782" t="s">
        <v>707</v>
      </c>
      <c r="C7" s="782"/>
      <c r="D7" s="782"/>
      <c r="E7" s="782"/>
      <c r="F7" s="783" t="s">
        <v>64</v>
      </c>
    </row>
    <row r="8" spans="1:7">
      <c r="A8" s="781"/>
      <c r="B8" s="311" t="s">
        <v>693</v>
      </c>
      <c r="C8" s="311" t="s">
        <v>694</v>
      </c>
      <c r="D8" s="311" t="s">
        <v>695</v>
      </c>
      <c r="E8" s="311" t="s">
        <v>705</v>
      </c>
      <c r="F8" s="784"/>
    </row>
    <row r="9" spans="1:7">
      <c r="A9" s="312" t="s">
        <v>696</v>
      </c>
      <c r="B9" s="313">
        <f>B13+B17</f>
        <v>0</v>
      </c>
      <c r="C9" s="313">
        <f t="shared" ref="C9:E9" si="0">C13+C17</f>
        <v>0</v>
      </c>
      <c r="D9" s="313">
        <f t="shared" si="0"/>
        <v>0</v>
      </c>
      <c r="E9" s="313">
        <f t="shared" si="0"/>
        <v>0</v>
      </c>
      <c r="F9" s="314">
        <f>F13+F17</f>
        <v>0</v>
      </c>
    </row>
    <row r="10" spans="1:7">
      <c r="A10" s="315" t="s">
        <v>698</v>
      </c>
      <c r="B10" s="316">
        <f t="shared" ref="B10:E12" si="1">B14+B18</f>
        <v>0</v>
      </c>
      <c r="C10" s="316">
        <f t="shared" si="1"/>
        <v>0</v>
      </c>
      <c r="D10" s="316">
        <f t="shared" si="1"/>
        <v>0</v>
      </c>
      <c r="E10" s="316">
        <f t="shared" si="1"/>
        <v>0</v>
      </c>
      <c r="F10" s="314">
        <f>SUM(B10:E10)</f>
        <v>0</v>
      </c>
      <c r="G10" s="328"/>
    </row>
    <row r="11" spans="1:7">
      <c r="A11" s="315" t="s">
        <v>706</v>
      </c>
      <c r="B11" s="316">
        <f t="shared" si="1"/>
        <v>0</v>
      </c>
      <c r="C11" s="316">
        <f t="shared" si="1"/>
        <v>0</v>
      </c>
      <c r="D11" s="316">
        <f t="shared" si="1"/>
        <v>0</v>
      </c>
      <c r="E11" s="316">
        <f t="shared" si="1"/>
        <v>0</v>
      </c>
      <c r="F11" s="314">
        <f t="shared" ref="F11:F12" si="2">SUM(B11:E11)</f>
        <v>0</v>
      </c>
      <c r="G11" s="328"/>
    </row>
    <row r="12" spans="1:7">
      <c r="A12" s="317" t="s">
        <v>697</v>
      </c>
      <c r="B12" s="316">
        <f t="shared" si="1"/>
        <v>0</v>
      </c>
      <c r="C12" s="316">
        <f t="shared" si="1"/>
        <v>0</v>
      </c>
      <c r="D12" s="316">
        <f t="shared" si="1"/>
        <v>0</v>
      </c>
      <c r="E12" s="316">
        <f t="shared" si="1"/>
        <v>0</v>
      </c>
      <c r="F12" s="314">
        <f t="shared" si="2"/>
        <v>0</v>
      </c>
      <c r="G12" s="328"/>
    </row>
    <row r="13" spans="1:7">
      <c r="A13" s="318" t="s">
        <v>687</v>
      </c>
      <c r="B13" s="319"/>
      <c r="C13" s="319"/>
      <c r="D13" s="319"/>
      <c r="E13" s="319"/>
      <c r="F13" s="320"/>
    </row>
    <row r="14" spans="1:7">
      <c r="A14" s="315" t="s">
        <v>698</v>
      </c>
      <c r="B14" s="321"/>
      <c r="C14" s="321"/>
      <c r="D14" s="321"/>
      <c r="E14" s="321"/>
      <c r="F14" s="322"/>
    </row>
    <row r="15" spans="1:7">
      <c r="A15" s="315" t="s">
        <v>706</v>
      </c>
      <c r="B15" s="321"/>
      <c r="C15" s="321"/>
      <c r="D15" s="321"/>
      <c r="E15" s="321"/>
      <c r="F15" s="322"/>
    </row>
    <row r="16" spans="1:7">
      <c r="A16" s="317" t="s">
        <v>697</v>
      </c>
      <c r="B16" s="321"/>
      <c r="C16" s="321"/>
      <c r="D16" s="321"/>
      <c r="E16" s="321"/>
      <c r="F16" s="322"/>
    </row>
    <row r="17" spans="1:6">
      <c r="A17" s="318" t="s">
        <v>683</v>
      </c>
      <c r="B17" s="319"/>
      <c r="C17" s="319"/>
      <c r="D17" s="319"/>
      <c r="E17" s="319"/>
      <c r="F17" s="322"/>
    </row>
    <row r="18" spans="1:6">
      <c r="A18" s="315" t="s">
        <v>698</v>
      </c>
      <c r="B18" s="321"/>
      <c r="C18" s="321"/>
      <c r="D18" s="321"/>
      <c r="E18" s="321"/>
      <c r="F18" s="322"/>
    </row>
    <row r="19" spans="1:6">
      <c r="A19" s="315" t="s">
        <v>706</v>
      </c>
      <c r="B19" s="321"/>
      <c r="C19" s="321"/>
      <c r="D19" s="321"/>
      <c r="E19" s="321"/>
      <c r="F19" s="322"/>
    </row>
    <row r="20" spans="1:6" ht="15.75" thickBot="1">
      <c r="A20" s="317" t="s">
        <v>697</v>
      </c>
      <c r="B20" s="323"/>
      <c r="C20" s="323"/>
      <c r="D20" s="323"/>
      <c r="E20" s="323"/>
      <c r="F20" s="324"/>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68"/>
  <sheetViews>
    <sheetView zoomScale="80" zoomScaleNormal="80" workbookViewId="0">
      <pane xSplit="1" ySplit="5" topLeftCell="B54" activePane="bottomRight" state="frozen"/>
      <selection activeCell="B19" sqref="B19"/>
      <selection pane="topRight" activeCell="B19" sqref="B19"/>
      <selection pane="bottomLeft" activeCell="B19" sqref="B19"/>
      <selection pane="bottomRight" activeCell="C80" sqref="C80"/>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7">
      <c r="A1" s="2" t="s">
        <v>30</v>
      </c>
      <c r="B1" s="3" t="str">
        <f>'Info '!C2</f>
        <v>JSC Basisbank</v>
      </c>
      <c r="E1" s="4"/>
      <c r="F1" s="4"/>
    </row>
    <row r="2" spans="1:7" s="2" customFormat="1" ht="15.75" customHeight="1">
      <c r="A2" s="2" t="s">
        <v>31</v>
      </c>
      <c r="B2" s="191">
        <f>'1. key ratios '!B2</f>
        <v>45838</v>
      </c>
    </row>
    <row r="3" spans="1:7" s="2" customFormat="1" ht="15.75" customHeight="1">
      <c r="A3" s="40"/>
    </row>
    <row r="4" spans="1:7" s="2" customFormat="1" ht="15.75" customHeight="1" thickBot="1">
      <c r="A4" s="2" t="s">
        <v>47</v>
      </c>
      <c r="B4" s="83" t="s">
        <v>165</v>
      </c>
      <c r="D4" s="14" t="s">
        <v>35</v>
      </c>
    </row>
    <row r="5" spans="1:7" ht="25.5">
      <c r="A5" s="546" t="s">
        <v>6</v>
      </c>
      <c r="B5" s="547" t="s">
        <v>205</v>
      </c>
      <c r="C5" s="548" t="s">
        <v>624</v>
      </c>
      <c r="D5" s="549" t="s">
        <v>49</v>
      </c>
    </row>
    <row r="6" spans="1:7" ht="15">
      <c r="A6" s="511">
        <v>1</v>
      </c>
      <c r="B6" s="497" t="s">
        <v>525</v>
      </c>
      <c r="C6" s="550">
        <f>SUM(C7:C9)</f>
        <v>610766637.05150008</v>
      </c>
      <c r="D6" s="551"/>
      <c r="E6" s="41"/>
      <c r="G6" s="543"/>
    </row>
    <row r="7" spans="1:7" ht="15">
      <c r="A7" s="511">
        <v>1.1000000000000001</v>
      </c>
      <c r="B7" s="498" t="s">
        <v>526</v>
      </c>
      <c r="C7" s="238">
        <v>56834700.475000001</v>
      </c>
      <c r="D7" s="42"/>
      <c r="E7" s="41"/>
      <c r="G7" s="543"/>
    </row>
    <row r="8" spans="1:7" ht="15">
      <c r="A8" s="511">
        <v>1.2</v>
      </c>
      <c r="B8" s="498" t="s">
        <v>527</v>
      </c>
      <c r="C8" s="238">
        <v>305033743.21039999</v>
      </c>
      <c r="D8" s="42"/>
      <c r="E8" s="41"/>
      <c r="G8" s="543"/>
    </row>
    <row r="9" spans="1:7" ht="15">
      <c r="A9" s="511">
        <v>1.3</v>
      </c>
      <c r="B9" s="498" t="s">
        <v>528</v>
      </c>
      <c r="C9" s="238">
        <v>248898193.36610001</v>
      </c>
      <c r="D9" s="42"/>
      <c r="E9" s="41"/>
      <c r="G9" s="543"/>
    </row>
    <row r="10" spans="1:7" ht="15">
      <c r="A10" s="511">
        <v>2</v>
      </c>
      <c r="B10" s="499" t="s">
        <v>529</v>
      </c>
      <c r="C10" s="370">
        <v>1554784.15</v>
      </c>
      <c r="D10" s="42"/>
      <c r="E10" s="41"/>
      <c r="G10" s="543"/>
    </row>
    <row r="11" spans="1:7" ht="15">
      <c r="A11" s="511">
        <v>2.1</v>
      </c>
      <c r="B11" s="500" t="s">
        <v>530</v>
      </c>
      <c r="C11" s="239">
        <v>1554784.15</v>
      </c>
      <c r="D11" s="237"/>
      <c r="E11" s="43"/>
      <c r="G11" s="543"/>
    </row>
    <row r="12" spans="1:7" ht="15">
      <c r="A12" s="511">
        <v>3</v>
      </c>
      <c r="B12" s="501" t="s">
        <v>531</v>
      </c>
      <c r="C12" s="371">
        <v>0</v>
      </c>
      <c r="D12" s="237"/>
      <c r="E12" s="43"/>
      <c r="G12" s="543"/>
    </row>
    <row r="13" spans="1:7" ht="15">
      <c r="A13" s="511">
        <v>4</v>
      </c>
      <c r="B13" s="467" t="s">
        <v>532</v>
      </c>
      <c r="C13" s="371">
        <v>0</v>
      </c>
      <c r="D13" s="237"/>
      <c r="E13" s="43"/>
      <c r="G13" s="543"/>
    </row>
    <row r="14" spans="1:7" ht="15">
      <c r="A14" s="511">
        <v>5</v>
      </c>
      <c r="B14" s="470" t="s">
        <v>533</v>
      </c>
      <c r="C14" s="371">
        <f>SUM(C15:C17)</f>
        <v>228225875.40000001</v>
      </c>
      <c r="D14" s="237"/>
      <c r="E14" s="43"/>
      <c r="G14" s="543"/>
    </row>
    <row r="15" spans="1:7" ht="15">
      <c r="A15" s="511">
        <v>5.0999999999999996</v>
      </c>
      <c r="B15" s="466" t="s">
        <v>534</v>
      </c>
      <c r="C15" s="238">
        <v>0</v>
      </c>
      <c r="D15" s="237"/>
      <c r="E15" s="41"/>
      <c r="G15" s="543"/>
    </row>
    <row r="16" spans="1:7" ht="15">
      <c r="A16" s="511">
        <v>5.2</v>
      </c>
      <c r="B16" s="466" t="s">
        <v>535</v>
      </c>
      <c r="C16" s="238">
        <v>228225875.40000001</v>
      </c>
      <c r="D16" s="42"/>
      <c r="E16" s="41"/>
      <c r="G16" s="543"/>
    </row>
    <row r="17" spans="1:7" ht="15">
      <c r="A17" s="511">
        <v>5.3</v>
      </c>
      <c r="B17" s="502" t="s">
        <v>536</v>
      </c>
      <c r="C17" s="238">
        <v>0</v>
      </c>
      <c r="D17" s="42"/>
      <c r="E17" s="41"/>
      <c r="G17" s="543"/>
    </row>
    <row r="18" spans="1:7" ht="15">
      <c r="A18" s="511">
        <v>6</v>
      </c>
      <c r="B18" s="501" t="s">
        <v>537</v>
      </c>
      <c r="C18" s="370">
        <f>SUM(C19:C20)</f>
        <v>3208018945.4057341</v>
      </c>
      <c r="D18" s="544"/>
      <c r="E18" s="41"/>
      <c r="G18" s="543"/>
    </row>
    <row r="19" spans="1:7" ht="15">
      <c r="A19" s="511">
        <v>6.1</v>
      </c>
      <c r="B19" s="466" t="s">
        <v>535</v>
      </c>
      <c r="C19" s="238">
        <v>184049538.29229999</v>
      </c>
      <c r="D19" s="544"/>
      <c r="E19" s="41"/>
      <c r="G19" s="543"/>
    </row>
    <row r="20" spans="1:7" ht="15">
      <c r="A20" s="511">
        <v>6.2</v>
      </c>
      <c r="B20" s="502" t="s">
        <v>536</v>
      </c>
      <c r="C20" s="238">
        <v>3023969407.1134343</v>
      </c>
      <c r="D20" s="544"/>
      <c r="E20" s="41"/>
      <c r="G20" s="543"/>
    </row>
    <row r="21" spans="1:7" ht="15">
      <c r="A21" s="511">
        <v>7</v>
      </c>
      <c r="B21" s="499" t="s">
        <v>538</v>
      </c>
      <c r="C21" s="370">
        <v>27859354.66</v>
      </c>
      <c r="D21" s="544" t="s">
        <v>777</v>
      </c>
      <c r="E21" s="41"/>
      <c r="G21" s="543"/>
    </row>
    <row r="22" spans="1:7" ht="15">
      <c r="A22" s="511">
        <v>8</v>
      </c>
      <c r="B22" s="499" t="s">
        <v>539</v>
      </c>
      <c r="C22" s="370">
        <v>624167.41</v>
      </c>
      <c r="D22" s="544"/>
      <c r="E22" s="41"/>
      <c r="G22" s="543"/>
    </row>
    <row r="23" spans="1:7" ht="15">
      <c r="A23" s="511">
        <v>9</v>
      </c>
      <c r="B23" s="467" t="s">
        <v>540</v>
      </c>
      <c r="C23" s="370">
        <f>SUM(C24:C25)</f>
        <v>124293149.2</v>
      </c>
      <c r="D23" s="545"/>
      <c r="E23" s="41"/>
      <c r="G23" s="543"/>
    </row>
    <row r="24" spans="1:7" ht="15">
      <c r="A24" s="511">
        <v>9.1</v>
      </c>
      <c r="B24" s="466" t="s">
        <v>541</v>
      </c>
      <c r="C24" s="238">
        <v>124293149.2</v>
      </c>
      <c r="D24" s="544"/>
      <c r="E24" s="41"/>
      <c r="G24" s="543"/>
    </row>
    <row r="25" spans="1:7" ht="15">
      <c r="A25" s="511">
        <v>9.1999999999999993</v>
      </c>
      <c r="B25" s="466" t="s">
        <v>542</v>
      </c>
      <c r="C25" s="238">
        <v>0</v>
      </c>
      <c r="D25" s="544"/>
      <c r="E25" s="44"/>
      <c r="G25" s="543"/>
    </row>
    <row r="26" spans="1:7" ht="15">
      <c r="A26" s="511">
        <v>10</v>
      </c>
      <c r="B26" s="467" t="s">
        <v>543</v>
      </c>
      <c r="C26" s="370">
        <f>SUM(C27:C28)</f>
        <v>15607009.770000001</v>
      </c>
      <c r="D26" s="544" t="s">
        <v>778</v>
      </c>
      <c r="E26" s="41"/>
      <c r="G26" s="543"/>
    </row>
    <row r="27" spans="1:7" ht="15">
      <c r="A27" s="511">
        <v>10.1</v>
      </c>
      <c r="B27" s="466" t="s">
        <v>544</v>
      </c>
      <c r="C27" s="238">
        <v>0</v>
      </c>
      <c r="D27" s="544"/>
      <c r="E27" s="41"/>
      <c r="G27" s="543"/>
    </row>
    <row r="28" spans="1:7" ht="15">
      <c r="A28" s="511">
        <v>10.199999999999999</v>
      </c>
      <c r="B28" s="466" t="s">
        <v>545</v>
      </c>
      <c r="C28" s="238">
        <v>15607009.770000001</v>
      </c>
      <c r="D28" s="544"/>
      <c r="E28" s="41"/>
      <c r="G28" s="543"/>
    </row>
    <row r="29" spans="1:7" ht="15">
      <c r="A29" s="511">
        <v>11</v>
      </c>
      <c r="B29" s="467" t="s">
        <v>546</v>
      </c>
      <c r="C29" s="370">
        <f>SUM(C30:C31)</f>
        <v>4623190.3899999997</v>
      </c>
      <c r="D29" s="544"/>
      <c r="E29" s="41"/>
      <c r="G29" s="543"/>
    </row>
    <row r="30" spans="1:7" ht="15">
      <c r="A30" s="511">
        <v>11.1</v>
      </c>
      <c r="B30" s="466" t="s">
        <v>547</v>
      </c>
      <c r="C30" s="238">
        <v>4623190.3899999997</v>
      </c>
      <c r="D30" s="544"/>
      <c r="E30" s="41"/>
      <c r="G30" s="543"/>
    </row>
    <row r="31" spans="1:7" ht="15">
      <c r="A31" s="511">
        <v>11.2</v>
      </c>
      <c r="B31" s="466" t="s">
        <v>548</v>
      </c>
      <c r="C31" s="238">
        <v>0</v>
      </c>
      <c r="D31" s="544"/>
      <c r="E31" s="41"/>
      <c r="G31" s="543"/>
    </row>
    <row r="32" spans="1:7" ht="15">
      <c r="A32" s="511">
        <v>13</v>
      </c>
      <c r="B32" s="467" t="s">
        <v>549</v>
      </c>
      <c r="C32" s="370">
        <v>44461739.226565942</v>
      </c>
      <c r="D32" s="544"/>
      <c r="E32" s="41"/>
      <c r="G32" s="543"/>
    </row>
    <row r="33" spans="1:7" ht="15">
      <c r="A33" s="511">
        <v>13.1</v>
      </c>
      <c r="B33" s="503" t="s">
        <v>550</v>
      </c>
      <c r="C33" s="238">
        <v>29872045.440000001</v>
      </c>
      <c r="D33" s="544"/>
      <c r="E33" s="41"/>
      <c r="G33" s="543"/>
    </row>
    <row r="34" spans="1:7" ht="15">
      <c r="A34" s="511">
        <v>13.2</v>
      </c>
      <c r="B34" s="503" t="s">
        <v>551</v>
      </c>
      <c r="C34" s="238">
        <v>0</v>
      </c>
      <c r="D34" s="544"/>
      <c r="E34" s="41"/>
      <c r="G34" s="543"/>
    </row>
    <row r="35" spans="1:7" ht="15">
      <c r="A35" s="511">
        <v>14</v>
      </c>
      <c r="B35" s="467" t="s">
        <v>552</v>
      </c>
      <c r="C35" s="370">
        <f>SUM(C6,C10,C12,C13,C14,C18,C21,C22,C23,C26,C29,C32)</f>
        <v>4266034852.6637993</v>
      </c>
      <c r="D35" s="544"/>
      <c r="E35" s="41"/>
      <c r="G35" s="543"/>
    </row>
    <row r="36" spans="1:7" ht="15">
      <c r="A36" s="511"/>
      <c r="B36" s="552" t="s">
        <v>553</v>
      </c>
      <c r="C36" s="238"/>
      <c r="D36" s="544"/>
      <c r="E36" s="41"/>
      <c r="G36" s="543"/>
    </row>
    <row r="37" spans="1:7" ht="15">
      <c r="A37" s="511">
        <v>15</v>
      </c>
      <c r="B37" s="499" t="s">
        <v>554</v>
      </c>
      <c r="C37" s="370">
        <v>-493985.19</v>
      </c>
      <c r="D37" s="544"/>
      <c r="E37" s="44"/>
      <c r="G37" s="543"/>
    </row>
    <row r="38" spans="1:7" ht="15">
      <c r="A38" s="511">
        <v>15.1</v>
      </c>
      <c r="B38" s="500" t="s">
        <v>530</v>
      </c>
      <c r="C38" s="238">
        <v>-493985.19</v>
      </c>
      <c r="D38" s="544"/>
      <c r="E38" s="41"/>
      <c r="G38" s="543"/>
    </row>
    <row r="39" spans="1:7" ht="15">
      <c r="A39" s="511">
        <v>16</v>
      </c>
      <c r="B39" s="499" t="s">
        <v>555</v>
      </c>
      <c r="C39" s="238"/>
      <c r="D39" s="544"/>
      <c r="E39" s="41"/>
      <c r="G39" s="543"/>
    </row>
    <row r="40" spans="1:7" ht="15">
      <c r="A40" s="511">
        <v>17</v>
      </c>
      <c r="B40" s="499" t="s">
        <v>556</v>
      </c>
      <c r="C40" s="370">
        <f>SUM(C41:C44)</f>
        <v>3432506504.6582971</v>
      </c>
      <c r="D40" s="544"/>
      <c r="E40" s="41"/>
      <c r="G40" s="543"/>
    </row>
    <row r="41" spans="1:7" ht="15">
      <c r="A41" s="511">
        <v>17.100000000000001</v>
      </c>
      <c r="B41" s="553" t="s">
        <v>557</v>
      </c>
      <c r="C41" s="238">
        <v>2883111199.8194976</v>
      </c>
      <c r="D41" s="544"/>
      <c r="E41" s="41"/>
      <c r="G41" s="543"/>
    </row>
    <row r="42" spans="1:7" ht="15">
      <c r="A42" s="511">
        <v>17.2</v>
      </c>
      <c r="B42" s="498" t="s">
        <v>558</v>
      </c>
      <c r="C42" s="238">
        <v>480009270.7288</v>
      </c>
      <c r="D42" s="544"/>
      <c r="E42" s="41"/>
      <c r="G42" s="543"/>
    </row>
    <row r="43" spans="1:7" ht="15">
      <c r="A43" s="511">
        <v>17.3</v>
      </c>
      <c r="B43" s="553" t="s">
        <v>559</v>
      </c>
      <c r="C43" s="238">
        <v>55925708.950000003</v>
      </c>
      <c r="D43" s="544"/>
      <c r="E43" s="41"/>
      <c r="G43" s="543"/>
    </row>
    <row r="44" spans="1:7" ht="15">
      <c r="A44" s="511">
        <v>17.399999999999999</v>
      </c>
      <c r="B44" s="553" t="s">
        <v>560</v>
      </c>
      <c r="C44" s="238">
        <v>13460325.16</v>
      </c>
      <c r="D44" s="544"/>
      <c r="E44" s="41"/>
      <c r="G44" s="543"/>
    </row>
    <row r="45" spans="1:7" ht="15">
      <c r="A45" s="511">
        <v>18</v>
      </c>
      <c r="B45" s="467" t="s">
        <v>561</v>
      </c>
      <c r="C45" s="370">
        <v>2157547.6</v>
      </c>
      <c r="D45" s="544"/>
      <c r="E45" s="44"/>
      <c r="G45" s="543"/>
    </row>
    <row r="46" spans="1:7" ht="15">
      <c r="A46" s="511">
        <v>19</v>
      </c>
      <c r="B46" s="467" t="s">
        <v>562</v>
      </c>
      <c r="C46" s="370">
        <f>SUM(C47:C48)</f>
        <v>9022346.0199999996</v>
      </c>
      <c r="D46" s="544"/>
      <c r="G46" s="543"/>
    </row>
    <row r="47" spans="1:7" ht="15">
      <c r="A47" s="511">
        <v>19.100000000000001</v>
      </c>
      <c r="B47" s="463" t="s">
        <v>563</v>
      </c>
      <c r="C47" s="238">
        <v>8612120.9399999995</v>
      </c>
      <c r="D47" s="544"/>
      <c r="G47" s="543"/>
    </row>
    <row r="48" spans="1:7" ht="15">
      <c r="A48" s="511">
        <v>19.2</v>
      </c>
      <c r="B48" s="463" t="s">
        <v>564</v>
      </c>
      <c r="C48" s="238">
        <v>410225.08</v>
      </c>
      <c r="D48" s="544"/>
      <c r="G48" s="543"/>
    </row>
    <row r="49" spans="1:7" ht="15">
      <c r="A49" s="511">
        <v>20</v>
      </c>
      <c r="B49" s="554" t="s">
        <v>565</v>
      </c>
      <c r="C49" s="370">
        <v>171655200.44999999</v>
      </c>
      <c r="D49" s="544" t="s">
        <v>779</v>
      </c>
      <c r="G49" s="543"/>
    </row>
    <row r="50" spans="1:7" ht="15">
      <c r="A50" s="511">
        <v>21</v>
      </c>
      <c r="B50" s="499" t="s">
        <v>566</v>
      </c>
      <c r="C50" s="370">
        <v>24878205.920000002</v>
      </c>
      <c r="D50" s="544"/>
      <c r="G50" s="543"/>
    </row>
    <row r="51" spans="1:7" ht="15">
      <c r="A51" s="511">
        <v>21.1</v>
      </c>
      <c r="B51" s="498" t="s">
        <v>567</v>
      </c>
      <c r="C51" s="238">
        <v>0</v>
      </c>
      <c r="D51" s="544"/>
      <c r="G51" s="543"/>
    </row>
    <row r="52" spans="1:7" ht="15">
      <c r="A52" s="511">
        <v>22</v>
      </c>
      <c r="B52" s="470" t="s">
        <v>568</v>
      </c>
      <c r="C52" s="370">
        <f>SUM(C37,C39,C40,C45,C46,C49,C50)</f>
        <v>3639725819.4582968</v>
      </c>
      <c r="D52" s="544"/>
      <c r="G52" s="543"/>
    </row>
    <row r="53" spans="1:7" ht="15">
      <c r="A53" s="511"/>
      <c r="B53" s="552" t="s">
        <v>569</v>
      </c>
      <c r="C53" s="238"/>
      <c r="D53" s="544"/>
      <c r="G53" s="543"/>
    </row>
    <row r="54" spans="1:7" ht="15">
      <c r="A54" s="511">
        <v>23</v>
      </c>
      <c r="B54" s="554" t="s">
        <v>570</v>
      </c>
      <c r="C54" s="370">
        <v>18251557</v>
      </c>
      <c r="D54" s="544" t="s">
        <v>780</v>
      </c>
      <c r="G54" s="543"/>
    </row>
    <row r="55" spans="1:7" ht="15">
      <c r="A55" s="511">
        <v>24</v>
      </c>
      <c r="B55" s="554" t="s">
        <v>571</v>
      </c>
      <c r="C55" s="238">
        <v>0</v>
      </c>
      <c r="D55" s="544"/>
      <c r="G55" s="543"/>
    </row>
    <row r="56" spans="1:7" ht="15">
      <c r="A56" s="511">
        <v>25</v>
      </c>
      <c r="B56" s="467" t="s">
        <v>572</v>
      </c>
      <c r="C56" s="370">
        <v>131442316.56999999</v>
      </c>
      <c r="D56" s="544" t="s">
        <v>781</v>
      </c>
      <c r="G56" s="543"/>
    </row>
    <row r="57" spans="1:7" ht="15">
      <c r="A57" s="511">
        <v>26</v>
      </c>
      <c r="B57" s="467" t="s">
        <v>573</v>
      </c>
      <c r="C57" s="238"/>
      <c r="D57" s="544"/>
      <c r="G57" s="543"/>
    </row>
    <row r="58" spans="1:7" ht="15">
      <c r="A58" s="511">
        <v>27</v>
      </c>
      <c r="B58" s="467" t="s">
        <v>574</v>
      </c>
      <c r="C58" s="238">
        <f>SUM(C59:C60)</f>
        <v>0</v>
      </c>
      <c r="D58" s="544"/>
      <c r="G58" s="543"/>
    </row>
    <row r="59" spans="1:7" ht="15">
      <c r="A59" s="511">
        <v>27.1</v>
      </c>
      <c r="B59" s="553" t="s">
        <v>575</v>
      </c>
      <c r="C59" s="238"/>
      <c r="D59" s="544"/>
      <c r="G59" s="543"/>
    </row>
    <row r="60" spans="1:7" ht="15">
      <c r="A60" s="511">
        <v>27.2</v>
      </c>
      <c r="B60" s="553" t="s">
        <v>576</v>
      </c>
      <c r="C60" s="238"/>
      <c r="D60" s="544"/>
      <c r="G60" s="543"/>
    </row>
    <row r="61" spans="1:7" ht="15">
      <c r="A61" s="511">
        <v>28</v>
      </c>
      <c r="B61" s="555" t="s">
        <v>577</v>
      </c>
      <c r="C61" s="238"/>
      <c r="D61" s="544"/>
      <c r="G61" s="543"/>
    </row>
    <row r="62" spans="1:7" ht="15">
      <c r="A62" s="511">
        <v>29</v>
      </c>
      <c r="B62" s="467" t="s">
        <v>578</v>
      </c>
      <c r="C62" s="370">
        <f>SUM(C63:C65)</f>
        <v>12916433.27</v>
      </c>
      <c r="D62" s="544" t="s">
        <v>782</v>
      </c>
      <c r="G62" s="543"/>
    </row>
    <row r="63" spans="1:7" ht="15">
      <c r="A63" s="511">
        <v>29.1</v>
      </c>
      <c r="B63" s="502" t="s">
        <v>579</v>
      </c>
      <c r="C63" s="238">
        <v>14362002.67</v>
      </c>
      <c r="D63" s="544"/>
      <c r="G63" s="543"/>
    </row>
    <row r="64" spans="1:7" ht="15">
      <c r="A64" s="511">
        <v>29.2</v>
      </c>
      <c r="B64" s="463" t="s">
        <v>580</v>
      </c>
      <c r="C64" s="238">
        <v>0</v>
      </c>
      <c r="D64" s="544"/>
      <c r="G64" s="543"/>
    </row>
    <row r="65" spans="1:7" ht="15">
      <c r="A65" s="511">
        <v>29.3</v>
      </c>
      <c r="B65" s="463" t="s">
        <v>581</v>
      </c>
      <c r="C65" s="238">
        <v>-1445569.4000000004</v>
      </c>
      <c r="D65" s="544"/>
      <c r="G65" s="543"/>
    </row>
    <row r="66" spans="1:7" ht="15">
      <c r="A66" s="511">
        <v>30</v>
      </c>
      <c r="B66" s="467" t="s">
        <v>582</v>
      </c>
      <c r="C66" s="370">
        <v>463698726.24000001</v>
      </c>
      <c r="D66" s="544" t="s">
        <v>783</v>
      </c>
      <c r="G66" s="543"/>
    </row>
    <row r="67" spans="1:7" ht="15">
      <c r="A67" s="511">
        <v>31</v>
      </c>
      <c r="B67" s="556" t="s">
        <v>583</v>
      </c>
      <c r="C67" s="370">
        <f>SUM(C54,C55,C56,C57,C58,C61,C62,C66)</f>
        <v>626309033.08000004</v>
      </c>
      <c r="D67" s="544"/>
      <c r="G67" s="543"/>
    </row>
    <row r="68" spans="1:7" ht="15.75" thickBot="1">
      <c r="A68" s="557">
        <v>32</v>
      </c>
      <c r="B68" s="558" t="s">
        <v>584</v>
      </c>
      <c r="C68" s="559">
        <f>SUM(C52,C67)</f>
        <v>4266034852.5382967</v>
      </c>
      <c r="D68" s="560"/>
      <c r="G68" s="543"/>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32" sqref="B32"/>
    </sheetView>
  </sheetViews>
  <sheetFormatPr defaultColWidth="9.140625" defaultRowHeight="12.75"/>
  <cols>
    <col min="1" max="1" width="10.5703125" style="4" bestFit="1" customWidth="1"/>
    <col min="2" max="2" width="95" style="4" customWidth="1"/>
    <col min="3" max="3" width="16.28515625" style="4" bestFit="1" customWidth="1"/>
    <col min="4" max="4" width="16.5703125" style="4" bestFit="1" customWidth="1"/>
    <col min="5" max="5" width="16.28515625" style="4" bestFit="1" customWidth="1"/>
    <col min="6" max="6" width="16.5703125" style="4" bestFit="1" customWidth="1"/>
    <col min="7" max="7" width="16.28515625" style="4" bestFit="1" customWidth="1"/>
    <col min="8" max="8" width="13.28515625" style="4" bestFit="1" customWidth="1"/>
    <col min="9" max="9" width="15.140625" style="4" bestFit="1" customWidth="1"/>
    <col min="10" max="10" width="13.28515625" style="4" bestFit="1" customWidth="1"/>
    <col min="11" max="11" width="16.28515625" style="4" bestFit="1" customWidth="1"/>
    <col min="12" max="12" width="13.85546875" style="13" bestFit="1" customWidth="1"/>
    <col min="13" max="13" width="17.85546875" style="13" bestFit="1" customWidth="1"/>
    <col min="14" max="14" width="16.28515625" style="13" bestFit="1" customWidth="1"/>
    <col min="15" max="15" width="15.140625" style="13" bestFit="1" customWidth="1"/>
    <col min="16" max="16" width="13.140625" style="13" bestFit="1" customWidth="1"/>
    <col min="17" max="17" width="14.85546875" style="13" customWidth="1"/>
    <col min="18" max="18" width="13.140625" style="13" bestFit="1" customWidth="1"/>
    <col min="19" max="19" width="34.85546875" style="13" customWidth="1"/>
    <col min="20" max="16384" width="9.140625" style="13"/>
  </cols>
  <sheetData>
    <row r="1" spans="1:19">
      <c r="A1" s="2" t="s">
        <v>30</v>
      </c>
      <c r="B1" s="3" t="str">
        <f>'Info '!C2</f>
        <v>JSC Basisbank</v>
      </c>
    </row>
    <row r="2" spans="1:19">
      <c r="A2" s="2" t="s">
        <v>31</v>
      </c>
      <c r="B2" s="191">
        <f>'1. key ratios '!B2</f>
        <v>45838</v>
      </c>
    </row>
    <row r="4" spans="1:19" ht="26.25" thickBot="1">
      <c r="A4" s="4" t="s">
        <v>146</v>
      </c>
      <c r="B4" s="114" t="s">
        <v>238</v>
      </c>
    </row>
    <row r="5" spans="1:19" s="102" customFormat="1">
      <c r="A5" s="561"/>
      <c r="B5" s="101"/>
      <c r="C5" s="562" t="s">
        <v>0</v>
      </c>
      <c r="D5" s="562" t="s">
        <v>1</v>
      </c>
      <c r="E5" s="562" t="s">
        <v>2</v>
      </c>
      <c r="F5" s="562" t="s">
        <v>3</v>
      </c>
      <c r="G5" s="562" t="s">
        <v>4</v>
      </c>
      <c r="H5" s="562" t="s">
        <v>5</v>
      </c>
      <c r="I5" s="562" t="s">
        <v>8</v>
      </c>
      <c r="J5" s="562" t="s">
        <v>9</v>
      </c>
      <c r="K5" s="562" t="s">
        <v>10</v>
      </c>
      <c r="L5" s="562" t="s">
        <v>11</v>
      </c>
      <c r="M5" s="562" t="s">
        <v>12</v>
      </c>
      <c r="N5" s="562" t="s">
        <v>13</v>
      </c>
      <c r="O5" s="562" t="s">
        <v>222</v>
      </c>
      <c r="P5" s="562" t="s">
        <v>223</v>
      </c>
      <c r="Q5" s="562" t="s">
        <v>224</v>
      </c>
      <c r="R5" s="563" t="s">
        <v>225</v>
      </c>
      <c r="S5" s="564" t="s">
        <v>226</v>
      </c>
    </row>
    <row r="6" spans="1:19" s="102" customFormat="1" ht="99" customHeight="1">
      <c r="A6" s="103"/>
      <c r="B6" s="789" t="s">
        <v>227</v>
      </c>
      <c r="C6" s="785">
        <v>0</v>
      </c>
      <c r="D6" s="786"/>
      <c r="E6" s="785">
        <v>0.2</v>
      </c>
      <c r="F6" s="786"/>
      <c r="G6" s="785">
        <v>0.35</v>
      </c>
      <c r="H6" s="786"/>
      <c r="I6" s="785">
        <v>0.5</v>
      </c>
      <c r="J6" s="786"/>
      <c r="K6" s="785">
        <v>0.75</v>
      </c>
      <c r="L6" s="786"/>
      <c r="M6" s="785">
        <v>1</v>
      </c>
      <c r="N6" s="786"/>
      <c r="O6" s="785">
        <v>1.5</v>
      </c>
      <c r="P6" s="786"/>
      <c r="Q6" s="785">
        <v>2.5</v>
      </c>
      <c r="R6" s="786"/>
      <c r="S6" s="787" t="s">
        <v>145</v>
      </c>
    </row>
    <row r="7" spans="1:19" s="102" customFormat="1" ht="30.75" customHeight="1">
      <c r="A7" s="103"/>
      <c r="B7" s="790"/>
      <c r="C7" s="565" t="s">
        <v>148</v>
      </c>
      <c r="D7" s="565" t="s">
        <v>147</v>
      </c>
      <c r="E7" s="565" t="s">
        <v>148</v>
      </c>
      <c r="F7" s="565" t="s">
        <v>147</v>
      </c>
      <c r="G7" s="565" t="s">
        <v>148</v>
      </c>
      <c r="H7" s="565" t="s">
        <v>147</v>
      </c>
      <c r="I7" s="565" t="s">
        <v>148</v>
      </c>
      <c r="J7" s="565" t="s">
        <v>147</v>
      </c>
      <c r="K7" s="565" t="s">
        <v>148</v>
      </c>
      <c r="L7" s="565" t="s">
        <v>147</v>
      </c>
      <c r="M7" s="565" t="s">
        <v>148</v>
      </c>
      <c r="N7" s="565" t="s">
        <v>147</v>
      </c>
      <c r="O7" s="565" t="s">
        <v>148</v>
      </c>
      <c r="P7" s="565" t="s">
        <v>147</v>
      </c>
      <c r="Q7" s="565" t="s">
        <v>148</v>
      </c>
      <c r="R7" s="565" t="s">
        <v>147</v>
      </c>
      <c r="S7" s="788"/>
    </row>
    <row r="8" spans="1:19">
      <c r="A8" s="566">
        <v>1</v>
      </c>
      <c r="B8" s="567" t="s">
        <v>51</v>
      </c>
      <c r="C8" s="568">
        <v>361618547.75149995</v>
      </c>
      <c r="D8" s="568">
        <v>0</v>
      </c>
      <c r="E8" s="568">
        <v>0</v>
      </c>
      <c r="F8" s="568">
        <v>0</v>
      </c>
      <c r="G8" s="568">
        <v>0</v>
      </c>
      <c r="H8" s="568">
        <v>0</v>
      </c>
      <c r="I8" s="568">
        <v>0</v>
      </c>
      <c r="J8" s="568">
        <v>0</v>
      </c>
      <c r="K8" s="568">
        <v>0</v>
      </c>
      <c r="L8" s="568">
        <v>0</v>
      </c>
      <c r="M8" s="568">
        <v>282842313.06260002</v>
      </c>
      <c r="N8" s="568">
        <v>0</v>
      </c>
      <c r="O8" s="568">
        <v>0</v>
      </c>
      <c r="P8" s="568">
        <v>0</v>
      </c>
      <c r="Q8" s="568">
        <v>0</v>
      </c>
      <c r="R8" s="568">
        <v>0</v>
      </c>
      <c r="S8" s="569">
        <f>$C$6*SUM(C8:D8)+$E$6*SUM(E8:F8)+$G$6*SUM(G8:H8)+$I$6*SUM(I8:J8)+$K$6*SUM(K8:L8)+$M$6*SUM(M8:N8)+$O$6*SUM(O8:P8)+$Q$6*SUM(Q8:R8)</f>
        <v>282842313.06260002</v>
      </c>
    </row>
    <row r="9" spans="1:19">
      <c r="A9" s="566">
        <v>2</v>
      </c>
      <c r="B9" s="567" t="s">
        <v>52</v>
      </c>
      <c r="C9" s="568">
        <v>0</v>
      </c>
      <c r="D9" s="568">
        <v>0</v>
      </c>
      <c r="E9" s="568">
        <v>0</v>
      </c>
      <c r="F9" s="568">
        <v>0</v>
      </c>
      <c r="G9" s="568">
        <v>0</v>
      </c>
      <c r="H9" s="568">
        <v>0</v>
      </c>
      <c r="I9" s="568">
        <v>0</v>
      </c>
      <c r="J9" s="568">
        <v>0</v>
      </c>
      <c r="K9" s="568">
        <v>0</v>
      </c>
      <c r="L9" s="568">
        <v>0</v>
      </c>
      <c r="M9" s="568">
        <v>0</v>
      </c>
      <c r="N9" s="568">
        <v>0</v>
      </c>
      <c r="O9" s="568">
        <v>0</v>
      </c>
      <c r="P9" s="568">
        <v>0</v>
      </c>
      <c r="Q9" s="568">
        <v>0</v>
      </c>
      <c r="R9" s="568">
        <v>0</v>
      </c>
      <c r="S9" s="569">
        <f t="shared" ref="S9:S21" si="0">$C$6*SUM(C9:D9)+$E$6*SUM(E9:F9)+$G$6*SUM(G9:H9)+$I$6*SUM(I9:J9)+$K$6*SUM(K9:L9)+$M$6*SUM(M9:N9)+$O$6*SUM(O9:P9)+$Q$6*SUM(Q9:R9)</f>
        <v>0</v>
      </c>
    </row>
    <row r="10" spans="1:19">
      <c r="A10" s="566">
        <v>3</v>
      </c>
      <c r="B10" s="567" t="s">
        <v>152</v>
      </c>
      <c r="C10" s="568">
        <v>0</v>
      </c>
      <c r="D10" s="568">
        <v>0</v>
      </c>
      <c r="E10" s="568">
        <v>0</v>
      </c>
      <c r="F10" s="568">
        <v>0</v>
      </c>
      <c r="G10" s="568">
        <v>0</v>
      </c>
      <c r="H10" s="568">
        <v>0</v>
      </c>
      <c r="I10" s="568">
        <v>0</v>
      </c>
      <c r="J10" s="568">
        <v>0</v>
      </c>
      <c r="K10" s="568">
        <v>0</v>
      </c>
      <c r="L10" s="568">
        <v>0</v>
      </c>
      <c r="M10" s="568">
        <v>1076655.0797999999</v>
      </c>
      <c r="N10" s="568">
        <v>0</v>
      </c>
      <c r="O10" s="568">
        <v>0</v>
      </c>
      <c r="P10" s="568">
        <v>0</v>
      </c>
      <c r="Q10" s="568">
        <v>0</v>
      </c>
      <c r="R10" s="568">
        <v>0</v>
      </c>
      <c r="S10" s="569">
        <f t="shared" si="0"/>
        <v>1076655.0797999999</v>
      </c>
    </row>
    <row r="11" spans="1:19">
      <c r="A11" s="566">
        <v>4</v>
      </c>
      <c r="B11" s="567" t="s">
        <v>53</v>
      </c>
      <c r="C11" s="568">
        <v>0</v>
      </c>
      <c r="D11" s="568">
        <v>0</v>
      </c>
      <c r="E11" s="568">
        <v>0</v>
      </c>
      <c r="F11" s="568">
        <v>0</v>
      </c>
      <c r="G11" s="568">
        <v>0</v>
      </c>
      <c r="H11" s="568">
        <v>0</v>
      </c>
      <c r="I11" s="568">
        <v>0</v>
      </c>
      <c r="J11" s="568">
        <v>0</v>
      </c>
      <c r="K11" s="568">
        <v>0</v>
      </c>
      <c r="L11" s="568">
        <v>0</v>
      </c>
      <c r="M11" s="568">
        <v>0</v>
      </c>
      <c r="N11" s="568">
        <v>0</v>
      </c>
      <c r="O11" s="568">
        <v>0</v>
      </c>
      <c r="P11" s="568">
        <v>0</v>
      </c>
      <c r="Q11" s="568">
        <v>0</v>
      </c>
      <c r="R11" s="568">
        <v>0</v>
      </c>
      <c r="S11" s="569">
        <f t="shared" si="0"/>
        <v>0</v>
      </c>
    </row>
    <row r="12" spans="1:19">
      <c r="A12" s="566">
        <v>5</v>
      </c>
      <c r="B12" s="567" t="s">
        <v>54</v>
      </c>
      <c r="C12" s="568">
        <v>0</v>
      </c>
      <c r="D12" s="568">
        <v>0</v>
      </c>
      <c r="E12" s="568">
        <v>0</v>
      </c>
      <c r="F12" s="568">
        <v>0</v>
      </c>
      <c r="G12" s="568">
        <v>0</v>
      </c>
      <c r="H12" s="568">
        <v>0</v>
      </c>
      <c r="I12" s="568">
        <v>0</v>
      </c>
      <c r="J12" s="568">
        <v>0</v>
      </c>
      <c r="K12" s="568">
        <v>0</v>
      </c>
      <c r="L12" s="568">
        <v>0</v>
      </c>
      <c r="M12" s="568">
        <v>0</v>
      </c>
      <c r="N12" s="568">
        <v>0</v>
      </c>
      <c r="O12" s="568">
        <v>0</v>
      </c>
      <c r="P12" s="568">
        <v>0</v>
      </c>
      <c r="Q12" s="568">
        <v>0</v>
      </c>
      <c r="R12" s="568">
        <v>0</v>
      </c>
      <c r="S12" s="569">
        <f t="shared" si="0"/>
        <v>0</v>
      </c>
    </row>
    <row r="13" spans="1:19">
      <c r="A13" s="566">
        <v>6</v>
      </c>
      <c r="B13" s="567" t="s">
        <v>55</v>
      </c>
      <c r="C13" s="568">
        <v>0</v>
      </c>
      <c r="D13" s="568">
        <v>0</v>
      </c>
      <c r="E13" s="568">
        <v>155396373.01019999</v>
      </c>
      <c r="F13" s="568">
        <v>0</v>
      </c>
      <c r="G13" s="568">
        <v>0</v>
      </c>
      <c r="H13" s="568">
        <v>0</v>
      </c>
      <c r="I13" s="568">
        <v>90762060.332800001</v>
      </c>
      <c r="J13" s="568">
        <v>0</v>
      </c>
      <c r="K13" s="568">
        <v>0</v>
      </c>
      <c r="L13" s="568">
        <v>0</v>
      </c>
      <c r="M13" s="568">
        <v>39648583.291699998</v>
      </c>
      <c r="N13" s="568">
        <v>0</v>
      </c>
      <c r="O13" s="568">
        <v>1013110.0843</v>
      </c>
      <c r="P13" s="568">
        <v>0</v>
      </c>
      <c r="Q13" s="568">
        <v>0</v>
      </c>
      <c r="R13" s="568">
        <v>0</v>
      </c>
      <c r="S13" s="569">
        <f t="shared" si="0"/>
        <v>117628553.18659002</v>
      </c>
    </row>
    <row r="14" spans="1:19">
      <c r="A14" s="566">
        <v>7</v>
      </c>
      <c r="B14" s="567" t="s">
        <v>56</v>
      </c>
      <c r="C14" s="568">
        <v>0</v>
      </c>
      <c r="D14" s="568">
        <v>0</v>
      </c>
      <c r="E14" s="568">
        <v>0</v>
      </c>
      <c r="F14" s="568">
        <v>0</v>
      </c>
      <c r="G14" s="568">
        <v>0</v>
      </c>
      <c r="H14" s="568">
        <v>0</v>
      </c>
      <c r="I14" s="568">
        <v>0</v>
      </c>
      <c r="J14" s="568">
        <v>0</v>
      </c>
      <c r="K14" s="568">
        <v>0</v>
      </c>
      <c r="L14" s="568">
        <v>0</v>
      </c>
      <c r="M14" s="568">
        <v>1815612357.406034</v>
      </c>
      <c r="N14" s="568">
        <v>277824632.00739014</v>
      </c>
      <c r="O14" s="568">
        <v>0</v>
      </c>
      <c r="P14" s="568">
        <v>0</v>
      </c>
      <c r="Q14" s="568">
        <v>0</v>
      </c>
      <c r="R14" s="568">
        <v>0</v>
      </c>
      <c r="S14" s="569">
        <f t="shared" si="0"/>
        <v>2093436989.413424</v>
      </c>
    </row>
    <row r="15" spans="1:19">
      <c r="A15" s="566">
        <v>8</v>
      </c>
      <c r="B15" s="567" t="s">
        <v>57</v>
      </c>
      <c r="C15" s="568">
        <v>0</v>
      </c>
      <c r="D15" s="568">
        <v>0</v>
      </c>
      <c r="E15" s="568">
        <v>0</v>
      </c>
      <c r="F15" s="568">
        <v>0</v>
      </c>
      <c r="G15" s="568">
        <v>0</v>
      </c>
      <c r="H15" s="568">
        <v>0</v>
      </c>
      <c r="I15" s="568">
        <v>0</v>
      </c>
      <c r="J15" s="568">
        <v>0</v>
      </c>
      <c r="K15" s="568">
        <v>343093384.14987767</v>
      </c>
      <c r="L15" s="568">
        <v>8453477.9833899979</v>
      </c>
      <c r="M15" s="568">
        <v>0</v>
      </c>
      <c r="N15" s="568">
        <v>0</v>
      </c>
      <c r="O15" s="568">
        <v>0</v>
      </c>
      <c r="P15" s="568">
        <v>0</v>
      </c>
      <c r="Q15" s="568">
        <v>0</v>
      </c>
      <c r="R15" s="568">
        <v>0</v>
      </c>
      <c r="S15" s="569">
        <f t="shared" si="0"/>
        <v>263660146.59995073</v>
      </c>
    </row>
    <row r="16" spans="1:19">
      <c r="A16" s="566">
        <v>9</v>
      </c>
      <c r="B16" s="567" t="s">
        <v>58</v>
      </c>
      <c r="C16" s="568">
        <v>0</v>
      </c>
      <c r="D16" s="568">
        <v>0</v>
      </c>
      <c r="E16" s="568">
        <v>0</v>
      </c>
      <c r="F16" s="568">
        <v>0</v>
      </c>
      <c r="G16" s="568">
        <v>473499469.44952542</v>
      </c>
      <c r="H16" s="568">
        <v>684091.56662999943</v>
      </c>
      <c r="I16" s="568">
        <v>0</v>
      </c>
      <c r="J16" s="568">
        <v>0</v>
      </c>
      <c r="K16" s="568">
        <v>0</v>
      </c>
      <c r="L16" s="568">
        <v>0</v>
      </c>
      <c r="M16" s="568">
        <v>0</v>
      </c>
      <c r="N16" s="568">
        <v>0</v>
      </c>
      <c r="O16" s="568">
        <v>0</v>
      </c>
      <c r="P16" s="568">
        <v>0</v>
      </c>
      <c r="Q16" s="568">
        <v>0</v>
      </c>
      <c r="R16" s="568">
        <v>0</v>
      </c>
      <c r="S16" s="569">
        <f t="shared" si="0"/>
        <v>165964246.35565439</v>
      </c>
    </row>
    <row r="17" spans="1:19">
      <c r="A17" s="566">
        <v>10</v>
      </c>
      <c r="B17" s="567" t="s">
        <v>59</v>
      </c>
      <c r="C17" s="568">
        <v>0</v>
      </c>
      <c r="D17" s="568">
        <v>0</v>
      </c>
      <c r="E17" s="568">
        <v>0</v>
      </c>
      <c r="F17" s="568">
        <v>0</v>
      </c>
      <c r="G17" s="568">
        <v>0</v>
      </c>
      <c r="H17" s="568">
        <v>0</v>
      </c>
      <c r="I17" s="568">
        <v>4999733.5844613323</v>
      </c>
      <c r="J17" s="568">
        <v>210.61</v>
      </c>
      <c r="K17" s="568">
        <v>0</v>
      </c>
      <c r="L17" s="568">
        <v>0</v>
      </c>
      <c r="M17" s="568">
        <v>24256551.536618557</v>
      </c>
      <c r="N17" s="568">
        <v>12489.320000000005</v>
      </c>
      <c r="O17" s="568">
        <v>17624937.770952847</v>
      </c>
      <c r="P17" s="568">
        <v>135178.12715000001</v>
      </c>
      <c r="Q17" s="568">
        <v>0</v>
      </c>
      <c r="R17" s="568">
        <v>0</v>
      </c>
      <c r="S17" s="569">
        <f t="shared" si="0"/>
        <v>53409186.801003486</v>
      </c>
    </row>
    <row r="18" spans="1:19">
      <c r="A18" s="566">
        <v>11</v>
      </c>
      <c r="B18" s="567" t="s">
        <v>60</v>
      </c>
      <c r="C18" s="568">
        <v>0</v>
      </c>
      <c r="D18" s="568">
        <v>0</v>
      </c>
      <c r="E18" s="568">
        <v>0</v>
      </c>
      <c r="F18" s="568">
        <v>0</v>
      </c>
      <c r="G18" s="568">
        <v>0</v>
      </c>
      <c r="H18" s="568">
        <v>0</v>
      </c>
      <c r="I18" s="568">
        <v>0</v>
      </c>
      <c r="J18" s="568">
        <v>0</v>
      </c>
      <c r="K18" s="568">
        <v>0</v>
      </c>
      <c r="L18" s="568">
        <v>0</v>
      </c>
      <c r="M18" s="568">
        <v>0</v>
      </c>
      <c r="N18" s="568">
        <v>0</v>
      </c>
      <c r="O18" s="568">
        <v>0</v>
      </c>
      <c r="P18" s="568">
        <v>0</v>
      </c>
      <c r="Q18" s="568">
        <v>985555.46</v>
      </c>
      <c r="R18" s="568">
        <v>0</v>
      </c>
      <c r="S18" s="569">
        <f t="shared" si="0"/>
        <v>2463888.65</v>
      </c>
    </row>
    <row r="19" spans="1:19">
      <c r="A19" s="566">
        <v>12</v>
      </c>
      <c r="B19" s="567" t="s">
        <v>61</v>
      </c>
      <c r="C19" s="568">
        <v>0</v>
      </c>
      <c r="D19" s="568">
        <v>0</v>
      </c>
      <c r="E19" s="568">
        <v>0</v>
      </c>
      <c r="F19" s="568">
        <v>0</v>
      </c>
      <c r="G19" s="568">
        <v>0</v>
      </c>
      <c r="H19" s="568">
        <v>0</v>
      </c>
      <c r="I19" s="568">
        <v>0</v>
      </c>
      <c r="J19" s="568">
        <v>0</v>
      </c>
      <c r="K19" s="568">
        <v>0</v>
      </c>
      <c r="L19" s="568">
        <v>0</v>
      </c>
      <c r="M19" s="568">
        <v>26887500.396564804</v>
      </c>
      <c r="N19" s="568">
        <v>76160094.502399996</v>
      </c>
      <c r="O19" s="568">
        <v>0</v>
      </c>
      <c r="P19" s="568">
        <v>0</v>
      </c>
      <c r="Q19" s="568">
        <v>0</v>
      </c>
      <c r="R19" s="568">
        <v>0</v>
      </c>
      <c r="S19" s="569">
        <f t="shared" si="0"/>
        <v>103047594.89896479</v>
      </c>
    </row>
    <row r="20" spans="1:19">
      <c r="A20" s="566">
        <v>13</v>
      </c>
      <c r="B20" s="567" t="s">
        <v>144</v>
      </c>
      <c r="C20" s="568">
        <v>0</v>
      </c>
      <c r="D20" s="568">
        <v>0</v>
      </c>
      <c r="E20" s="568">
        <v>0</v>
      </c>
      <c r="F20" s="568">
        <v>0</v>
      </c>
      <c r="G20" s="568">
        <v>0</v>
      </c>
      <c r="H20" s="568">
        <v>0</v>
      </c>
      <c r="I20" s="568">
        <v>0</v>
      </c>
      <c r="J20" s="568">
        <v>0</v>
      </c>
      <c r="K20" s="568">
        <v>0</v>
      </c>
      <c r="L20" s="568">
        <v>0</v>
      </c>
      <c r="M20" s="568">
        <v>0</v>
      </c>
      <c r="N20" s="568">
        <v>0</v>
      </c>
      <c r="O20" s="568">
        <v>0</v>
      </c>
      <c r="P20" s="568">
        <v>0</v>
      </c>
      <c r="Q20" s="568">
        <v>0</v>
      </c>
      <c r="R20" s="568">
        <v>0</v>
      </c>
      <c r="S20" s="569">
        <f t="shared" si="0"/>
        <v>0</v>
      </c>
    </row>
    <row r="21" spans="1:19">
      <c r="A21" s="566">
        <v>14</v>
      </c>
      <c r="B21" s="567" t="s">
        <v>63</v>
      </c>
      <c r="C21" s="568">
        <v>56796900.475000001</v>
      </c>
      <c r="D21" s="568">
        <v>0</v>
      </c>
      <c r="E21" s="568">
        <v>44300</v>
      </c>
      <c r="F21" s="568">
        <v>0</v>
      </c>
      <c r="G21" s="568">
        <v>0</v>
      </c>
      <c r="H21" s="568">
        <v>0</v>
      </c>
      <c r="I21" s="568">
        <v>0</v>
      </c>
      <c r="J21" s="568">
        <v>0</v>
      </c>
      <c r="K21" s="568">
        <v>0</v>
      </c>
      <c r="L21" s="568">
        <v>0</v>
      </c>
      <c r="M21" s="568">
        <v>513556426.58931798</v>
      </c>
      <c r="N21" s="568">
        <v>9431108.9009100515</v>
      </c>
      <c r="O21" s="568">
        <v>0</v>
      </c>
      <c r="P21" s="568">
        <v>0</v>
      </c>
      <c r="Q21" s="568">
        <v>24000000</v>
      </c>
      <c r="R21" s="568">
        <v>0</v>
      </c>
      <c r="S21" s="569">
        <f t="shared" si="0"/>
        <v>582996395.49022806</v>
      </c>
    </row>
    <row r="22" spans="1:19" ht="13.5" thickBot="1">
      <c r="A22" s="570"/>
      <c r="B22" s="571" t="s">
        <v>64</v>
      </c>
      <c r="C22" s="572">
        <f>SUM(C8:C21)</f>
        <v>418415448.22649997</v>
      </c>
      <c r="D22" s="572">
        <f t="shared" ref="D22:J22" si="1">SUM(D8:D21)</f>
        <v>0</v>
      </c>
      <c r="E22" s="572">
        <f t="shared" si="1"/>
        <v>155440673.01019999</v>
      </c>
      <c r="F22" s="572">
        <f t="shared" si="1"/>
        <v>0</v>
      </c>
      <c r="G22" s="572">
        <f t="shared" si="1"/>
        <v>473499469.44952542</v>
      </c>
      <c r="H22" s="572">
        <f t="shared" si="1"/>
        <v>684091.56662999943</v>
      </c>
      <c r="I22" s="572">
        <f t="shared" si="1"/>
        <v>95761793.917261332</v>
      </c>
      <c r="J22" s="572">
        <f t="shared" si="1"/>
        <v>210.61</v>
      </c>
      <c r="K22" s="572">
        <f t="shared" ref="K22:S22" si="2">SUM(K8:K21)</f>
        <v>343093384.14987767</v>
      </c>
      <c r="L22" s="572">
        <f t="shared" si="2"/>
        <v>8453477.9833899979</v>
      </c>
      <c r="M22" s="572">
        <f t="shared" si="2"/>
        <v>2703880387.3626356</v>
      </c>
      <c r="N22" s="572">
        <f t="shared" si="2"/>
        <v>363428324.73070019</v>
      </c>
      <c r="O22" s="572">
        <f t="shared" si="2"/>
        <v>18638047.855252847</v>
      </c>
      <c r="P22" s="572">
        <f t="shared" si="2"/>
        <v>135178.12715000001</v>
      </c>
      <c r="Q22" s="572">
        <f t="shared" si="2"/>
        <v>24985555.460000001</v>
      </c>
      <c r="R22" s="572">
        <f t="shared" si="2"/>
        <v>0</v>
      </c>
      <c r="S22" s="573">
        <f t="shared" si="2"/>
        <v>3666525969.5382156</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80" zoomScaleNormal="80" workbookViewId="0">
      <pane xSplit="2" ySplit="6" topLeftCell="P7" activePane="bottomRight" state="frozen"/>
      <selection activeCell="B19" sqref="B19"/>
      <selection pane="topRight" activeCell="B19" sqref="B19"/>
      <selection pane="bottomLeft" activeCell="B19" sqref="B19"/>
      <selection pane="bottomRight" activeCell="AD31" sqref="AD31"/>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3"/>
  </cols>
  <sheetData>
    <row r="1" spans="1:22">
      <c r="A1" s="2" t="s">
        <v>30</v>
      </c>
      <c r="B1" s="3" t="str">
        <f>'Info '!C2</f>
        <v>JSC Basisbank</v>
      </c>
    </row>
    <row r="2" spans="1:22">
      <c r="A2" s="2" t="s">
        <v>31</v>
      </c>
      <c r="B2" s="191">
        <f>'1. key ratios '!B2</f>
        <v>45838</v>
      </c>
    </row>
    <row r="4" spans="1:22" ht="13.5" thickBot="1">
      <c r="A4" s="4" t="s">
        <v>230</v>
      </c>
      <c r="B4" s="48" t="s">
        <v>50</v>
      </c>
      <c r="V4" s="14" t="s">
        <v>35</v>
      </c>
    </row>
    <row r="5" spans="1:22" ht="12.75" customHeight="1">
      <c r="A5" s="49"/>
      <c r="B5" s="50"/>
      <c r="C5" s="791" t="s">
        <v>156</v>
      </c>
      <c r="D5" s="792"/>
      <c r="E5" s="792"/>
      <c r="F5" s="792"/>
      <c r="G5" s="792"/>
      <c r="H5" s="792"/>
      <c r="I5" s="792"/>
      <c r="J5" s="792"/>
      <c r="K5" s="792"/>
      <c r="L5" s="793"/>
      <c r="M5" s="794" t="s">
        <v>157</v>
      </c>
      <c r="N5" s="795"/>
      <c r="O5" s="795"/>
      <c r="P5" s="795"/>
      <c r="Q5" s="795"/>
      <c r="R5" s="795"/>
      <c r="S5" s="796"/>
      <c r="T5" s="799" t="s">
        <v>228</v>
      </c>
      <c r="U5" s="799" t="s">
        <v>229</v>
      </c>
      <c r="V5" s="797" t="s">
        <v>76</v>
      </c>
    </row>
    <row r="6" spans="1:22" s="33" customFormat="1" ht="102">
      <c r="A6" s="31"/>
      <c r="B6" s="51"/>
      <c r="C6" s="52" t="s">
        <v>65</v>
      </c>
      <c r="D6" s="84" t="s">
        <v>66</v>
      </c>
      <c r="E6" s="70" t="s">
        <v>159</v>
      </c>
      <c r="F6" s="70" t="s">
        <v>160</v>
      </c>
      <c r="G6" s="84" t="s">
        <v>163</v>
      </c>
      <c r="H6" s="84" t="s">
        <v>158</v>
      </c>
      <c r="I6" s="84" t="s">
        <v>67</v>
      </c>
      <c r="J6" s="84" t="s">
        <v>68</v>
      </c>
      <c r="K6" s="53" t="s">
        <v>69</v>
      </c>
      <c r="L6" s="54" t="s">
        <v>70</v>
      </c>
      <c r="M6" s="52" t="s">
        <v>161</v>
      </c>
      <c r="N6" s="53" t="s">
        <v>71</v>
      </c>
      <c r="O6" s="53" t="s">
        <v>72</v>
      </c>
      <c r="P6" s="53" t="s">
        <v>73</v>
      </c>
      <c r="Q6" s="53" t="s">
        <v>74</v>
      </c>
      <c r="R6" s="53" t="s">
        <v>75</v>
      </c>
      <c r="S6" s="100" t="s">
        <v>162</v>
      </c>
      <c r="T6" s="800"/>
      <c r="U6" s="800"/>
      <c r="V6" s="798"/>
    </row>
    <row r="7" spans="1:22">
      <c r="A7" s="55">
        <v>1</v>
      </c>
      <c r="B7" s="1" t="s">
        <v>51</v>
      </c>
      <c r="C7" s="56"/>
      <c r="D7" s="45">
        <v>0</v>
      </c>
      <c r="E7" s="45"/>
      <c r="F7" s="45"/>
      <c r="G7" s="45"/>
      <c r="H7" s="45"/>
      <c r="I7" s="45"/>
      <c r="J7" s="45"/>
      <c r="K7" s="45"/>
      <c r="L7" s="57"/>
      <c r="M7" s="56">
        <v>0</v>
      </c>
      <c r="N7" s="45"/>
      <c r="O7" s="45"/>
      <c r="P7" s="45"/>
      <c r="Q7" s="45"/>
      <c r="R7" s="45"/>
      <c r="S7" s="57"/>
      <c r="T7" s="104">
        <v>0</v>
      </c>
      <c r="U7" s="104"/>
      <c r="V7" s="58">
        <f>SUM(C7:S7)</f>
        <v>0</v>
      </c>
    </row>
    <row r="8" spans="1:22">
      <c r="A8" s="55">
        <v>2</v>
      </c>
      <c r="B8" s="1" t="s">
        <v>52</v>
      </c>
      <c r="C8" s="56"/>
      <c r="D8" s="45">
        <v>0</v>
      </c>
      <c r="E8" s="45"/>
      <c r="F8" s="45"/>
      <c r="G8" s="45"/>
      <c r="H8" s="45"/>
      <c r="I8" s="45"/>
      <c r="J8" s="45"/>
      <c r="K8" s="45"/>
      <c r="L8" s="57"/>
      <c r="M8" s="56">
        <v>0</v>
      </c>
      <c r="N8" s="45"/>
      <c r="O8" s="45"/>
      <c r="P8" s="45"/>
      <c r="Q8" s="45"/>
      <c r="R8" s="45"/>
      <c r="S8" s="57"/>
      <c r="T8" s="104">
        <v>0</v>
      </c>
      <c r="U8" s="104"/>
      <c r="V8" s="58">
        <f t="shared" ref="V8:V20" si="0">SUM(C8:S8)</f>
        <v>0</v>
      </c>
    </row>
    <row r="9" spans="1:22">
      <c r="A9" s="55">
        <v>3</v>
      </c>
      <c r="B9" s="1" t="s">
        <v>153</v>
      </c>
      <c r="C9" s="56"/>
      <c r="D9" s="45">
        <v>0</v>
      </c>
      <c r="E9" s="45"/>
      <c r="F9" s="45"/>
      <c r="G9" s="45"/>
      <c r="H9" s="45"/>
      <c r="I9" s="45"/>
      <c r="J9" s="45"/>
      <c r="K9" s="45"/>
      <c r="L9" s="57"/>
      <c r="M9" s="56">
        <v>0</v>
      </c>
      <c r="N9" s="45"/>
      <c r="O9" s="45"/>
      <c r="P9" s="45"/>
      <c r="Q9" s="45"/>
      <c r="R9" s="45"/>
      <c r="S9" s="57"/>
      <c r="T9" s="104">
        <v>0</v>
      </c>
      <c r="U9" s="104">
        <v>0</v>
      </c>
      <c r="V9" s="58">
        <f t="shared" si="0"/>
        <v>0</v>
      </c>
    </row>
    <row r="10" spans="1:22">
      <c r="A10" s="55">
        <v>4</v>
      </c>
      <c r="B10" s="1" t="s">
        <v>53</v>
      </c>
      <c r="C10" s="56"/>
      <c r="D10" s="45">
        <v>0</v>
      </c>
      <c r="E10" s="45"/>
      <c r="F10" s="45"/>
      <c r="G10" s="45"/>
      <c r="H10" s="45"/>
      <c r="I10" s="45"/>
      <c r="J10" s="45"/>
      <c r="K10" s="45"/>
      <c r="L10" s="57"/>
      <c r="M10" s="56">
        <v>0</v>
      </c>
      <c r="N10" s="45"/>
      <c r="O10" s="45"/>
      <c r="P10" s="45"/>
      <c r="Q10" s="45"/>
      <c r="R10" s="45"/>
      <c r="S10" s="57"/>
      <c r="T10" s="104">
        <v>0</v>
      </c>
      <c r="U10" s="104"/>
      <c r="V10" s="58">
        <f t="shared" si="0"/>
        <v>0</v>
      </c>
    </row>
    <row r="11" spans="1:22">
      <c r="A11" s="55">
        <v>5</v>
      </c>
      <c r="B11" s="1" t="s">
        <v>54</v>
      </c>
      <c r="C11" s="56"/>
      <c r="D11" s="45">
        <v>0</v>
      </c>
      <c r="E11" s="45"/>
      <c r="F11" s="45"/>
      <c r="G11" s="45"/>
      <c r="H11" s="45"/>
      <c r="I11" s="45"/>
      <c r="J11" s="45"/>
      <c r="K11" s="45"/>
      <c r="L11" s="57"/>
      <c r="M11" s="56">
        <v>0</v>
      </c>
      <c r="N11" s="45"/>
      <c r="O11" s="45"/>
      <c r="P11" s="45"/>
      <c r="Q11" s="45"/>
      <c r="R11" s="45"/>
      <c r="S11" s="57"/>
      <c r="T11" s="104">
        <v>0</v>
      </c>
      <c r="U11" s="104"/>
      <c r="V11" s="58">
        <f t="shared" si="0"/>
        <v>0</v>
      </c>
    </row>
    <row r="12" spans="1:22">
      <c r="A12" s="55">
        <v>6</v>
      </c>
      <c r="B12" s="1" t="s">
        <v>55</v>
      </c>
      <c r="C12" s="56"/>
      <c r="D12" s="45">
        <v>0</v>
      </c>
      <c r="E12" s="45"/>
      <c r="F12" s="45"/>
      <c r="G12" s="45"/>
      <c r="H12" s="45"/>
      <c r="I12" s="45"/>
      <c r="J12" s="45"/>
      <c r="K12" s="45"/>
      <c r="L12" s="57"/>
      <c r="M12" s="56">
        <v>0</v>
      </c>
      <c r="N12" s="45"/>
      <c r="O12" s="45"/>
      <c r="P12" s="45"/>
      <c r="Q12" s="45"/>
      <c r="R12" s="45"/>
      <c r="S12" s="57"/>
      <c r="T12" s="104">
        <v>0</v>
      </c>
      <c r="U12" s="104"/>
      <c r="V12" s="58">
        <f t="shared" si="0"/>
        <v>0</v>
      </c>
    </row>
    <row r="13" spans="1:22">
      <c r="A13" s="55">
        <v>7</v>
      </c>
      <c r="B13" s="1" t="s">
        <v>56</v>
      </c>
      <c r="C13" s="56"/>
      <c r="D13" s="45">
        <v>47677801.868794546</v>
      </c>
      <c r="E13" s="45"/>
      <c r="F13" s="45"/>
      <c r="G13" s="45"/>
      <c r="H13" s="45"/>
      <c r="I13" s="45"/>
      <c r="J13" s="45"/>
      <c r="K13" s="45"/>
      <c r="L13" s="57"/>
      <c r="M13" s="56">
        <v>9438637.1488929987</v>
      </c>
      <c r="N13" s="45"/>
      <c r="O13" s="45"/>
      <c r="P13" s="45"/>
      <c r="Q13" s="45"/>
      <c r="R13" s="45"/>
      <c r="S13" s="57"/>
      <c r="T13" s="104">
        <v>37197825.270095639</v>
      </c>
      <c r="U13" s="104">
        <v>19918613.747591905</v>
      </c>
      <c r="V13" s="58">
        <f t="shared" si="0"/>
        <v>57116439.017687544</v>
      </c>
    </row>
    <row r="14" spans="1:22">
      <c r="A14" s="55">
        <v>8</v>
      </c>
      <c r="B14" s="1" t="s">
        <v>57</v>
      </c>
      <c r="C14" s="56"/>
      <c r="D14" s="45">
        <v>6032889.7149984203</v>
      </c>
      <c r="E14" s="45"/>
      <c r="F14" s="45"/>
      <c r="G14" s="45"/>
      <c r="H14" s="45"/>
      <c r="I14" s="45"/>
      <c r="J14" s="45"/>
      <c r="K14" s="45"/>
      <c r="L14" s="57"/>
      <c r="M14" s="56">
        <v>1211119.5113625</v>
      </c>
      <c r="N14" s="45"/>
      <c r="O14" s="45"/>
      <c r="P14" s="45"/>
      <c r="Q14" s="45"/>
      <c r="R14" s="45"/>
      <c r="S14" s="57"/>
      <c r="T14" s="104">
        <v>7208089.9660531711</v>
      </c>
      <c r="U14" s="104">
        <v>35919.260307750003</v>
      </c>
      <c r="V14" s="58">
        <f t="shared" si="0"/>
        <v>7244009.2263609208</v>
      </c>
    </row>
    <row r="15" spans="1:22">
      <c r="A15" s="55">
        <v>9</v>
      </c>
      <c r="B15" s="1" t="s">
        <v>58</v>
      </c>
      <c r="C15" s="56"/>
      <c r="D15" s="45">
        <v>0</v>
      </c>
      <c r="E15" s="45"/>
      <c r="F15" s="45"/>
      <c r="G15" s="45"/>
      <c r="H15" s="45"/>
      <c r="I15" s="45"/>
      <c r="J15" s="45"/>
      <c r="K15" s="45"/>
      <c r="L15" s="57"/>
      <c r="M15" s="56">
        <v>126407.52866910002</v>
      </c>
      <c r="N15" s="45"/>
      <c r="O15" s="45"/>
      <c r="P15" s="45"/>
      <c r="Q15" s="45"/>
      <c r="R15" s="45"/>
      <c r="S15" s="57"/>
      <c r="T15" s="104">
        <v>126407.52866910002</v>
      </c>
      <c r="U15" s="104">
        <v>0</v>
      </c>
      <c r="V15" s="58">
        <f t="shared" si="0"/>
        <v>126407.52866910002</v>
      </c>
    </row>
    <row r="16" spans="1:22">
      <c r="A16" s="55">
        <v>10</v>
      </c>
      <c r="B16" s="1" t="s">
        <v>59</v>
      </c>
      <c r="C16" s="56"/>
      <c r="D16" s="45">
        <v>1650457.2765184999</v>
      </c>
      <c r="E16" s="45"/>
      <c r="F16" s="45"/>
      <c r="G16" s="45"/>
      <c r="H16" s="45"/>
      <c r="I16" s="45"/>
      <c r="J16" s="45"/>
      <c r="K16" s="45"/>
      <c r="L16" s="57"/>
      <c r="M16" s="56">
        <v>59106.878864999999</v>
      </c>
      <c r="N16" s="45"/>
      <c r="O16" s="45"/>
      <c r="P16" s="45"/>
      <c r="Q16" s="45"/>
      <c r="R16" s="45"/>
      <c r="S16" s="57"/>
      <c r="T16" s="104">
        <v>1655758.1319275</v>
      </c>
      <c r="U16" s="104">
        <v>53806.023456000003</v>
      </c>
      <c r="V16" s="58">
        <f t="shared" si="0"/>
        <v>1709564.1553835</v>
      </c>
    </row>
    <row r="17" spans="1:22">
      <c r="A17" s="55">
        <v>11</v>
      </c>
      <c r="B17" s="1" t="s">
        <v>60</v>
      </c>
      <c r="C17" s="56"/>
      <c r="D17" s="45">
        <v>0</v>
      </c>
      <c r="E17" s="45"/>
      <c r="F17" s="45"/>
      <c r="G17" s="45"/>
      <c r="H17" s="45"/>
      <c r="I17" s="45"/>
      <c r="J17" s="45"/>
      <c r="K17" s="45"/>
      <c r="L17" s="57"/>
      <c r="M17" s="56">
        <v>0</v>
      </c>
      <c r="N17" s="45"/>
      <c r="O17" s="45"/>
      <c r="P17" s="45"/>
      <c r="Q17" s="45"/>
      <c r="R17" s="45"/>
      <c r="S17" s="57"/>
      <c r="T17" s="104">
        <v>0</v>
      </c>
      <c r="U17" s="104">
        <v>0</v>
      </c>
      <c r="V17" s="58">
        <f t="shared" si="0"/>
        <v>0</v>
      </c>
    </row>
    <row r="18" spans="1:22">
      <c r="A18" s="55">
        <v>12</v>
      </c>
      <c r="B18" s="1" t="s">
        <v>61</v>
      </c>
      <c r="C18" s="56"/>
      <c r="D18" s="45">
        <v>31316071.175998956</v>
      </c>
      <c r="E18" s="45"/>
      <c r="F18" s="45"/>
      <c r="G18" s="45"/>
      <c r="H18" s="45"/>
      <c r="I18" s="45"/>
      <c r="J18" s="45"/>
      <c r="K18" s="45"/>
      <c r="L18" s="57"/>
      <c r="M18" s="56">
        <v>0</v>
      </c>
      <c r="N18" s="45"/>
      <c r="O18" s="45"/>
      <c r="P18" s="45"/>
      <c r="Q18" s="45"/>
      <c r="R18" s="45"/>
      <c r="S18" s="57"/>
      <c r="T18" s="104">
        <v>21507.506141760001</v>
      </c>
      <c r="U18" s="104">
        <v>31294563.669857197</v>
      </c>
      <c r="V18" s="58">
        <f t="shared" si="0"/>
        <v>31316071.175998956</v>
      </c>
    </row>
    <row r="19" spans="1:22">
      <c r="A19" s="55">
        <v>13</v>
      </c>
      <c r="B19" s="1" t="s">
        <v>62</v>
      </c>
      <c r="C19" s="56"/>
      <c r="D19" s="45">
        <v>0</v>
      </c>
      <c r="E19" s="45"/>
      <c r="F19" s="45"/>
      <c r="G19" s="45"/>
      <c r="H19" s="45"/>
      <c r="I19" s="45"/>
      <c r="J19" s="45"/>
      <c r="K19" s="45"/>
      <c r="L19" s="57"/>
      <c r="M19" s="56">
        <v>0</v>
      </c>
      <c r="N19" s="45"/>
      <c r="O19" s="45"/>
      <c r="P19" s="45"/>
      <c r="Q19" s="45"/>
      <c r="R19" s="45"/>
      <c r="S19" s="57"/>
      <c r="T19" s="104">
        <v>0</v>
      </c>
      <c r="U19" s="104">
        <v>0</v>
      </c>
      <c r="V19" s="58">
        <f t="shared" si="0"/>
        <v>0</v>
      </c>
    </row>
    <row r="20" spans="1:22">
      <c r="A20" s="55">
        <v>14</v>
      </c>
      <c r="B20" s="1" t="s">
        <v>63</v>
      </c>
      <c r="C20" s="56"/>
      <c r="D20" s="45">
        <v>56733241.183159001</v>
      </c>
      <c r="E20" s="45"/>
      <c r="F20" s="45"/>
      <c r="G20" s="45"/>
      <c r="H20" s="45"/>
      <c r="I20" s="45"/>
      <c r="J20" s="45"/>
      <c r="K20" s="45"/>
      <c r="L20" s="57"/>
      <c r="M20" s="56">
        <v>44182.209317000001</v>
      </c>
      <c r="N20" s="45"/>
      <c r="O20" s="45"/>
      <c r="P20" s="45"/>
      <c r="Q20" s="45"/>
      <c r="R20" s="45"/>
      <c r="S20" s="57"/>
      <c r="T20" s="104">
        <v>55772180.700529002</v>
      </c>
      <c r="U20" s="104">
        <v>1005242.691947</v>
      </c>
      <c r="V20" s="58">
        <f t="shared" si="0"/>
        <v>56777423.392476</v>
      </c>
    </row>
    <row r="21" spans="1:22" ht="13.5" thickBot="1">
      <c r="A21" s="46"/>
      <c r="B21" s="59" t="s">
        <v>64</v>
      </c>
      <c r="C21" s="60">
        <f>SUM(C7:C20)</f>
        <v>0</v>
      </c>
      <c r="D21" s="47">
        <f t="shared" ref="D21:V21" si="1">SUM(D7:D20)</f>
        <v>143410461.21946943</v>
      </c>
      <c r="E21" s="47">
        <f t="shared" si="1"/>
        <v>0</v>
      </c>
      <c r="F21" s="47">
        <f t="shared" si="1"/>
        <v>0</v>
      </c>
      <c r="G21" s="47">
        <f t="shared" si="1"/>
        <v>0</v>
      </c>
      <c r="H21" s="47">
        <f t="shared" si="1"/>
        <v>0</v>
      </c>
      <c r="I21" s="47">
        <f t="shared" si="1"/>
        <v>0</v>
      </c>
      <c r="J21" s="47">
        <f t="shared" si="1"/>
        <v>0</v>
      </c>
      <c r="K21" s="47">
        <f t="shared" si="1"/>
        <v>0</v>
      </c>
      <c r="L21" s="61">
        <f t="shared" si="1"/>
        <v>0</v>
      </c>
      <c r="M21" s="60">
        <f t="shared" si="1"/>
        <v>10879453.2771066</v>
      </c>
      <c r="N21" s="47">
        <f t="shared" si="1"/>
        <v>0</v>
      </c>
      <c r="O21" s="47">
        <f t="shared" si="1"/>
        <v>0</v>
      </c>
      <c r="P21" s="47">
        <f t="shared" si="1"/>
        <v>0</v>
      </c>
      <c r="Q21" s="47">
        <f t="shared" si="1"/>
        <v>0</v>
      </c>
      <c r="R21" s="47">
        <f t="shared" si="1"/>
        <v>0</v>
      </c>
      <c r="S21" s="61">
        <f>SUM(S7:S20)</f>
        <v>0</v>
      </c>
      <c r="T21" s="61">
        <f>SUM(T7:T20)</f>
        <v>101981769.10341617</v>
      </c>
      <c r="U21" s="61">
        <f t="shared" ref="U21" si="2">SUM(U7:U20)</f>
        <v>52308145.393159851</v>
      </c>
      <c r="V21" s="62">
        <f t="shared" si="1"/>
        <v>154289914.49657601</v>
      </c>
    </row>
    <row r="24" spans="1:22">
      <c r="C24" s="21"/>
      <c r="D24" s="21"/>
      <c r="E24" s="21"/>
    </row>
    <row r="25" spans="1:22">
      <c r="A25" s="30"/>
      <c r="B25" s="30"/>
      <c r="D25" s="21"/>
      <c r="E25" s="21"/>
    </row>
    <row r="26" spans="1:22">
      <c r="A26" s="30"/>
      <c r="B26" s="22"/>
      <c r="D26" s="21"/>
      <c r="E26" s="21"/>
    </row>
    <row r="27" spans="1:22">
      <c r="A27" s="30"/>
      <c r="B27" s="30"/>
      <c r="D27" s="21"/>
      <c r="E27" s="21"/>
    </row>
    <row r="28" spans="1:22">
      <c r="A28" s="30"/>
      <c r="B28" s="22"/>
      <c r="D28" s="21"/>
      <c r="E28" s="21"/>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B29" sqref="B29"/>
    </sheetView>
  </sheetViews>
  <sheetFormatPr defaultColWidth="9.140625" defaultRowHeight="12.75"/>
  <cols>
    <col min="1" max="1" width="10.5703125" style="4" bestFit="1" customWidth="1"/>
    <col min="2" max="2" width="101.85546875" style="4" customWidth="1"/>
    <col min="3" max="3" width="13.85546875" style="89" customWidth="1"/>
    <col min="4" max="4" width="14.85546875" style="89" bestFit="1" customWidth="1"/>
    <col min="5" max="5" width="17.85546875" style="89" customWidth="1"/>
    <col min="6" max="6" width="15.85546875" style="89" customWidth="1"/>
    <col min="7" max="7" width="17.42578125" style="89" customWidth="1"/>
    <col min="8" max="8" width="15.140625" style="89" customWidth="1"/>
    <col min="9" max="16384" width="9.140625" style="13"/>
  </cols>
  <sheetData>
    <row r="1" spans="1:9">
      <c r="A1" s="2" t="s">
        <v>30</v>
      </c>
      <c r="B1" s="4" t="str">
        <f>'Info '!C2</f>
        <v>JSC Basisbank</v>
      </c>
      <c r="C1" s="3"/>
    </row>
    <row r="2" spans="1:9">
      <c r="A2" s="2" t="s">
        <v>31</v>
      </c>
      <c r="B2" s="191">
        <f>'1. key ratios '!B2</f>
        <v>45838</v>
      </c>
      <c r="C2" s="191"/>
    </row>
    <row r="4" spans="1:9" ht="13.5" thickBot="1">
      <c r="A4" s="2" t="s">
        <v>150</v>
      </c>
      <c r="B4" s="48" t="s">
        <v>239</v>
      </c>
    </row>
    <row r="5" spans="1:9">
      <c r="A5" s="49"/>
      <c r="B5" s="63"/>
      <c r="C5" s="105" t="s">
        <v>0</v>
      </c>
      <c r="D5" s="105" t="s">
        <v>1</v>
      </c>
      <c r="E5" s="105" t="s">
        <v>2</v>
      </c>
      <c r="F5" s="105" t="s">
        <v>3</v>
      </c>
      <c r="G5" s="106" t="s">
        <v>4</v>
      </c>
      <c r="H5" s="107" t="s">
        <v>5</v>
      </c>
      <c r="I5" s="64"/>
    </row>
    <row r="6" spans="1:9" s="64" customFormat="1" ht="12.75" customHeight="1">
      <c r="A6" s="65"/>
      <c r="B6" s="803" t="s">
        <v>149</v>
      </c>
      <c r="C6" s="805" t="s">
        <v>232</v>
      </c>
      <c r="D6" s="806" t="s">
        <v>231</v>
      </c>
      <c r="E6" s="807"/>
      <c r="F6" s="805" t="s">
        <v>236</v>
      </c>
      <c r="G6" s="805" t="s">
        <v>237</v>
      </c>
      <c r="H6" s="801" t="s">
        <v>235</v>
      </c>
    </row>
    <row r="7" spans="1:9" ht="38.25">
      <c r="A7" s="67"/>
      <c r="B7" s="804"/>
      <c r="C7" s="790"/>
      <c r="D7" s="108" t="s">
        <v>234</v>
      </c>
      <c r="E7" s="108" t="s">
        <v>233</v>
      </c>
      <c r="F7" s="790"/>
      <c r="G7" s="790"/>
      <c r="H7" s="802"/>
      <c r="I7" s="64"/>
    </row>
    <row r="8" spans="1:9">
      <c r="A8" s="65">
        <v>1</v>
      </c>
      <c r="B8" s="1" t="s">
        <v>51</v>
      </c>
      <c r="C8" s="109">
        <v>644460860.81410003</v>
      </c>
      <c r="D8" s="109">
        <v>0</v>
      </c>
      <c r="E8" s="109">
        <v>0</v>
      </c>
      <c r="F8" s="109">
        <v>282842313.06260002</v>
      </c>
      <c r="G8" s="110">
        <v>282842313.06260002</v>
      </c>
      <c r="H8" s="112">
        <f>G8/(C8+E8)</f>
        <v>0.43888206446750871</v>
      </c>
    </row>
    <row r="9" spans="1:9" ht="15" customHeight="1">
      <c r="A9" s="65">
        <v>2</v>
      </c>
      <c r="B9" s="1" t="s">
        <v>52</v>
      </c>
      <c r="C9" s="109">
        <v>0</v>
      </c>
      <c r="D9" s="109">
        <v>0</v>
      </c>
      <c r="E9" s="109">
        <v>0</v>
      </c>
      <c r="F9" s="109">
        <v>0</v>
      </c>
      <c r="G9" s="110">
        <v>0</v>
      </c>
      <c r="H9" s="112"/>
    </row>
    <row r="10" spans="1:9">
      <c r="A10" s="65">
        <v>3</v>
      </c>
      <c r="B10" s="1" t="s">
        <v>153</v>
      </c>
      <c r="C10" s="109">
        <v>1076655.0797999999</v>
      </c>
      <c r="D10" s="109">
        <v>0</v>
      </c>
      <c r="E10" s="109">
        <v>0</v>
      </c>
      <c r="F10" s="109">
        <v>1076655.0797999999</v>
      </c>
      <c r="G10" s="110">
        <v>1076655.0797999999</v>
      </c>
      <c r="H10" s="112">
        <f t="shared" ref="H10:H21" si="0">G10/(C10+E10)</f>
        <v>1</v>
      </c>
    </row>
    <row r="11" spans="1:9">
      <c r="A11" s="65">
        <v>4</v>
      </c>
      <c r="B11" s="1" t="s">
        <v>53</v>
      </c>
      <c r="C11" s="109">
        <v>0</v>
      </c>
      <c r="D11" s="109">
        <v>0</v>
      </c>
      <c r="E11" s="109">
        <v>0</v>
      </c>
      <c r="F11" s="109">
        <v>0</v>
      </c>
      <c r="G11" s="110">
        <v>0</v>
      </c>
      <c r="H11" s="112"/>
    </row>
    <row r="12" spans="1:9">
      <c r="A12" s="65">
        <v>5</v>
      </c>
      <c r="B12" s="1" t="s">
        <v>54</v>
      </c>
      <c r="C12" s="109">
        <v>0</v>
      </c>
      <c r="D12" s="109">
        <v>0</v>
      </c>
      <c r="E12" s="109">
        <v>0</v>
      </c>
      <c r="F12" s="109">
        <v>0</v>
      </c>
      <c r="G12" s="110">
        <v>0</v>
      </c>
      <c r="H12" s="112"/>
    </row>
    <row r="13" spans="1:9">
      <c r="A13" s="65">
        <v>6</v>
      </c>
      <c r="B13" s="1" t="s">
        <v>55</v>
      </c>
      <c r="C13" s="109">
        <v>286820126.71899998</v>
      </c>
      <c r="D13" s="109">
        <v>0</v>
      </c>
      <c r="E13" s="109">
        <v>0</v>
      </c>
      <c r="F13" s="109">
        <v>117628553.18659002</v>
      </c>
      <c r="G13" s="110">
        <v>117628553.18659002</v>
      </c>
      <c r="H13" s="112">
        <f t="shared" si="0"/>
        <v>0.41011261842803548</v>
      </c>
    </row>
    <row r="14" spans="1:9">
      <c r="A14" s="65">
        <v>7</v>
      </c>
      <c r="B14" s="1" t="s">
        <v>56</v>
      </c>
      <c r="C14" s="109">
        <v>1815612357.406034</v>
      </c>
      <c r="D14" s="109">
        <v>476019354.66579998</v>
      </c>
      <c r="E14" s="109">
        <v>277824632.00739014</v>
      </c>
      <c r="F14" s="109">
        <v>2093436989.413424</v>
      </c>
      <c r="G14" s="110">
        <v>2036320550.3957367</v>
      </c>
      <c r="H14" s="112">
        <f t="shared" si="0"/>
        <v>0.9727164279094489</v>
      </c>
    </row>
    <row r="15" spans="1:9">
      <c r="A15" s="65">
        <v>8</v>
      </c>
      <c r="B15" s="1" t="s">
        <v>57</v>
      </c>
      <c r="C15" s="109">
        <v>343093384.14987767</v>
      </c>
      <c r="D15" s="109">
        <v>18748807.208000001</v>
      </c>
      <c r="E15" s="109">
        <v>8453477.9833899979</v>
      </c>
      <c r="F15" s="109">
        <v>263660146.59995073</v>
      </c>
      <c r="G15" s="110">
        <v>256416137.37358981</v>
      </c>
      <c r="H15" s="112">
        <f t="shared" si="0"/>
        <v>0.7293939016198222</v>
      </c>
    </row>
    <row r="16" spans="1:9">
      <c r="A16" s="65">
        <v>9</v>
      </c>
      <c r="B16" s="1" t="s">
        <v>58</v>
      </c>
      <c r="C16" s="109">
        <v>473499469.44952542</v>
      </c>
      <c r="D16" s="109">
        <v>1368737.172899999</v>
      </c>
      <c r="E16" s="109">
        <v>684091.56662999943</v>
      </c>
      <c r="F16" s="109">
        <v>165964246.35565439</v>
      </c>
      <c r="G16" s="110">
        <v>165837838.8269853</v>
      </c>
      <c r="H16" s="112">
        <f t="shared" si="0"/>
        <v>0.34973342068544466</v>
      </c>
    </row>
    <row r="17" spans="1:8">
      <c r="A17" s="65">
        <v>10</v>
      </c>
      <c r="B17" s="1" t="s">
        <v>59</v>
      </c>
      <c r="C17" s="109">
        <v>46881222.892032735</v>
      </c>
      <c r="D17" s="109">
        <v>295756.11430000013</v>
      </c>
      <c r="E17" s="109">
        <v>147878.05715000007</v>
      </c>
      <c r="F17" s="109">
        <v>53409186.801003486</v>
      </c>
      <c r="G17" s="110">
        <v>51699622.645619988</v>
      </c>
      <c r="H17" s="112">
        <f t="shared" si="0"/>
        <v>1.0993113115533291</v>
      </c>
    </row>
    <row r="18" spans="1:8">
      <c r="A18" s="65">
        <v>11</v>
      </c>
      <c r="B18" s="1" t="s">
        <v>60</v>
      </c>
      <c r="C18" s="109">
        <v>985555.46</v>
      </c>
      <c r="D18" s="109">
        <v>0</v>
      </c>
      <c r="E18" s="109">
        <v>0</v>
      </c>
      <c r="F18" s="109">
        <v>2463888.65</v>
      </c>
      <c r="G18" s="110">
        <v>2463888.65</v>
      </c>
      <c r="H18" s="112">
        <f t="shared" si="0"/>
        <v>2.5</v>
      </c>
    </row>
    <row r="19" spans="1:8">
      <c r="A19" s="65">
        <v>12</v>
      </c>
      <c r="B19" s="1" t="s">
        <v>61</v>
      </c>
      <c r="C19" s="109">
        <v>26887500.396564804</v>
      </c>
      <c r="D19" s="109">
        <v>94328434.576100007</v>
      </c>
      <c r="E19" s="109">
        <v>76160094.502399996</v>
      </c>
      <c r="F19" s="109">
        <v>103047594.89896479</v>
      </c>
      <c r="G19" s="110">
        <v>71731523.722965837</v>
      </c>
      <c r="H19" s="112">
        <f t="shared" si="0"/>
        <v>0.69610090165904925</v>
      </c>
    </row>
    <row r="20" spans="1:8">
      <c r="A20" s="65">
        <v>13</v>
      </c>
      <c r="B20" s="1" t="s">
        <v>144</v>
      </c>
      <c r="C20" s="109">
        <v>0</v>
      </c>
      <c r="D20" s="109">
        <v>0</v>
      </c>
      <c r="E20" s="109">
        <v>0</v>
      </c>
      <c r="F20" s="109">
        <v>0</v>
      </c>
      <c r="G20" s="110">
        <v>0</v>
      </c>
      <c r="H20" s="112"/>
    </row>
    <row r="21" spans="1:8">
      <c r="A21" s="65">
        <v>14</v>
      </c>
      <c r="B21" s="1" t="s">
        <v>63</v>
      </c>
      <c r="C21" s="109">
        <v>594397627.06431794</v>
      </c>
      <c r="D21" s="109">
        <v>21368447.253300052</v>
      </c>
      <c r="E21" s="109">
        <v>9431108.9009100515</v>
      </c>
      <c r="F21" s="109">
        <v>582996395.49022806</v>
      </c>
      <c r="G21" s="110">
        <v>526218972.09775209</v>
      </c>
      <c r="H21" s="112">
        <f t="shared" si="0"/>
        <v>0.87147056897943809</v>
      </c>
    </row>
    <row r="22" spans="1:8" ht="13.5" thickBot="1">
      <c r="A22" s="68"/>
      <c r="B22" s="69" t="s">
        <v>64</v>
      </c>
      <c r="C22" s="111">
        <f>SUM(C8:C21)</f>
        <v>4233714759.4312525</v>
      </c>
      <c r="D22" s="111">
        <f>SUM(D8:D21)</f>
        <v>612129536.99040008</v>
      </c>
      <c r="E22" s="111">
        <f>SUM(E8:E21)</f>
        <v>372701283.01787019</v>
      </c>
      <c r="F22" s="111">
        <f>SUM(F8:F21)</f>
        <v>3666525969.5382156</v>
      </c>
      <c r="G22" s="111">
        <f>SUM(G8:G21)</f>
        <v>3512236055.0416398</v>
      </c>
      <c r="H22" s="113">
        <f>G22/(C22+E22)</f>
        <v>0.76246609569687651</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32" sqref="B32"/>
    </sheetView>
  </sheetViews>
  <sheetFormatPr defaultColWidth="9.140625" defaultRowHeight="12.75"/>
  <cols>
    <col min="1" max="1" width="10.5703125" style="89" bestFit="1" customWidth="1"/>
    <col min="2" max="2" width="104.140625" style="89" customWidth="1"/>
    <col min="3" max="5" width="14.85546875" style="89" bestFit="1" customWidth="1"/>
    <col min="6" max="11" width="12.85546875" style="89" customWidth="1"/>
    <col min="12" max="16384" width="9.140625" style="89"/>
  </cols>
  <sheetData>
    <row r="1" spans="1:11">
      <c r="A1" s="89" t="s">
        <v>30</v>
      </c>
      <c r="B1" s="3" t="str">
        <f>'Info '!C2</f>
        <v>JSC Basisbank</v>
      </c>
    </row>
    <row r="2" spans="1:11">
      <c r="A2" s="89" t="s">
        <v>31</v>
      </c>
      <c r="B2" s="191">
        <f>'1. key ratios '!B2</f>
        <v>45838</v>
      </c>
    </row>
    <row r="4" spans="1:11" ht="13.5" thickBot="1">
      <c r="A4" s="89" t="s">
        <v>146</v>
      </c>
      <c r="B4" s="146" t="s">
        <v>240</v>
      </c>
    </row>
    <row r="5" spans="1:11" ht="30" customHeight="1">
      <c r="A5" s="808"/>
      <c r="B5" s="809"/>
      <c r="C5" s="810" t="s">
        <v>292</v>
      </c>
      <c r="D5" s="810"/>
      <c r="E5" s="810"/>
      <c r="F5" s="810" t="s">
        <v>293</v>
      </c>
      <c r="G5" s="810"/>
      <c r="H5" s="810"/>
      <c r="I5" s="810" t="s">
        <v>294</v>
      </c>
      <c r="J5" s="810"/>
      <c r="K5" s="811"/>
    </row>
    <row r="6" spans="1:11">
      <c r="A6" s="120"/>
      <c r="B6" s="121"/>
      <c r="C6" s="15" t="s">
        <v>32</v>
      </c>
      <c r="D6" s="15" t="s">
        <v>33</v>
      </c>
      <c r="E6" s="15" t="s">
        <v>34</v>
      </c>
      <c r="F6" s="15" t="s">
        <v>32</v>
      </c>
      <c r="G6" s="15" t="s">
        <v>33</v>
      </c>
      <c r="H6" s="15" t="s">
        <v>34</v>
      </c>
      <c r="I6" s="15" t="s">
        <v>32</v>
      </c>
      <c r="J6" s="15" t="s">
        <v>33</v>
      </c>
      <c r="K6" s="15" t="s">
        <v>34</v>
      </c>
    </row>
    <row r="7" spans="1:11">
      <c r="A7" s="122" t="s">
        <v>243</v>
      </c>
      <c r="B7" s="123"/>
      <c r="C7" s="123"/>
      <c r="D7" s="123"/>
      <c r="E7" s="123"/>
      <c r="F7" s="123"/>
      <c r="G7" s="123"/>
      <c r="H7" s="123"/>
      <c r="I7" s="123"/>
      <c r="J7" s="123"/>
      <c r="K7" s="124"/>
    </row>
    <row r="8" spans="1:11">
      <c r="A8" s="125">
        <v>1</v>
      </c>
      <c r="B8" s="126" t="s">
        <v>241</v>
      </c>
      <c r="C8" s="127"/>
      <c r="D8" s="127"/>
      <c r="E8" s="127"/>
      <c r="F8" s="377">
        <v>382602629.39758241</v>
      </c>
      <c r="G8" s="377">
        <v>448148660.041978</v>
      </c>
      <c r="H8" s="377">
        <v>830751289.43956029</v>
      </c>
      <c r="I8" s="377">
        <v>369222870.12500012</v>
      </c>
      <c r="J8" s="377">
        <v>281166167.51390243</v>
      </c>
      <c r="K8" s="378">
        <v>650389037.63890243</v>
      </c>
    </row>
    <row r="9" spans="1:11">
      <c r="A9" s="122" t="s">
        <v>244</v>
      </c>
      <c r="B9" s="123"/>
      <c r="C9" s="123"/>
      <c r="D9" s="123"/>
      <c r="E9" s="123"/>
      <c r="F9" s="374"/>
      <c r="G9" s="374"/>
      <c r="H9" s="374"/>
      <c r="I9" s="374"/>
      <c r="J9" s="374"/>
      <c r="K9" s="379"/>
    </row>
    <row r="10" spans="1:11">
      <c r="A10" s="128">
        <v>2</v>
      </c>
      <c r="B10" s="129" t="s">
        <v>252</v>
      </c>
      <c r="C10" s="372">
        <v>353131728.43197799</v>
      </c>
      <c r="D10" s="373">
        <v>921568289.25087917</v>
      </c>
      <c r="E10" s="373">
        <v>1274700017.682857</v>
      </c>
      <c r="F10" s="373">
        <v>29962244.89651043</v>
      </c>
      <c r="G10" s="373">
        <v>75304259.497423649</v>
      </c>
      <c r="H10" s="373">
        <v>105266504.39393407</v>
      </c>
      <c r="I10" s="373">
        <v>5472099.9100060994</v>
      </c>
      <c r="J10" s="373">
        <v>15144048.14817683</v>
      </c>
      <c r="K10" s="380">
        <v>20616148.058182929</v>
      </c>
    </row>
    <row r="11" spans="1:11">
      <c r="A11" s="128">
        <v>3</v>
      </c>
      <c r="B11" s="129" t="s">
        <v>246</v>
      </c>
      <c r="C11" s="372">
        <v>924789650.20230818</v>
      </c>
      <c r="D11" s="373">
        <v>988636688.22076917</v>
      </c>
      <c r="E11" s="373">
        <v>1913426338.4230773</v>
      </c>
      <c r="F11" s="373">
        <v>173022796.09308249</v>
      </c>
      <c r="G11" s="373">
        <v>124588480.70463739</v>
      </c>
      <c r="H11" s="373">
        <v>297611276.7977199</v>
      </c>
      <c r="I11" s="373">
        <v>134381515.71506709</v>
      </c>
      <c r="J11" s="373">
        <v>97425351.092396349</v>
      </c>
      <c r="K11" s="380">
        <v>231806866.80746344</v>
      </c>
    </row>
    <row r="12" spans="1:11">
      <c r="A12" s="128">
        <v>4</v>
      </c>
      <c r="B12" s="129" t="s">
        <v>247</v>
      </c>
      <c r="C12" s="372">
        <v>136396494.19725281</v>
      </c>
      <c r="D12" s="373">
        <v>0</v>
      </c>
      <c r="E12" s="373">
        <v>136396494.19725281</v>
      </c>
      <c r="F12" s="373"/>
      <c r="G12" s="373"/>
      <c r="H12" s="373">
        <v>0</v>
      </c>
      <c r="I12" s="373"/>
      <c r="J12" s="373"/>
      <c r="K12" s="380">
        <v>0</v>
      </c>
    </row>
    <row r="13" spans="1:11">
      <c r="A13" s="128">
        <v>5</v>
      </c>
      <c r="B13" s="129" t="s">
        <v>255</v>
      </c>
      <c r="C13" s="372">
        <v>280088951.84208798</v>
      </c>
      <c r="D13" s="373">
        <v>226210586.1736263</v>
      </c>
      <c r="E13" s="373">
        <v>506299538.01571429</v>
      </c>
      <c r="F13" s="373">
        <v>50689025.590018123</v>
      </c>
      <c r="G13" s="373">
        <v>46102694.791272543</v>
      </c>
      <c r="H13" s="373">
        <v>96791720.381290674</v>
      </c>
      <c r="I13" s="373">
        <v>19611257.541530479</v>
      </c>
      <c r="J13" s="373">
        <v>18458282.87344512</v>
      </c>
      <c r="K13" s="380">
        <v>38069540.414975598</v>
      </c>
    </row>
    <row r="14" spans="1:11">
      <c r="A14" s="128">
        <v>6</v>
      </c>
      <c r="B14" s="129" t="s">
        <v>287</v>
      </c>
      <c r="C14" s="372"/>
      <c r="D14" s="373"/>
      <c r="E14" s="373">
        <v>0</v>
      </c>
      <c r="F14" s="373"/>
      <c r="G14" s="373"/>
      <c r="H14" s="373">
        <v>0</v>
      </c>
      <c r="I14" s="373"/>
      <c r="J14" s="373"/>
      <c r="K14" s="380">
        <v>0</v>
      </c>
    </row>
    <row r="15" spans="1:11">
      <c r="A15" s="128">
        <v>7</v>
      </c>
      <c r="B15" s="129" t="s">
        <v>288</v>
      </c>
      <c r="C15" s="372">
        <v>25228332.74912088</v>
      </c>
      <c r="D15" s="373">
        <v>39386809.782307707</v>
      </c>
      <c r="E15" s="373">
        <v>64615142.53142859</v>
      </c>
      <c r="F15" s="373">
        <v>5293954.6846153866</v>
      </c>
      <c r="G15" s="373">
        <v>10705589.96373627</v>
      </c>
      <c r="H15" s="373">
        <v>15999544.648351656</v>
      </c>
      <c r="I15" s="373">
        <v>5239652.0704878066</v>
      </c>
      <c r="J15" s="373">
        <v>10212665.92</v>
      </c>
      <c r="K15" s="380">
        <v>15452317.990487806</v>
      </c>
    </row>
    <row r="16" spans="1:11">
      <c r="A16" s="128">
        <v>8</v>
      </c>
      <c r="B16" s="130" t="s">
        <v>248</v>
      </c>
      <c r="C16" s="372">
        <v>1719635157.4227479</v>
      </c>
      <c r="D16" s="373">
        <v>2175802373.4275823</v>
      </c>
      <c r="E16" s="373">
        <v>3895437530.8503299</v>
      </c>
      <c r="F16" s="373">
        <v>258968021.26422641</v>
      </c>
      <c r="G16" s="373">
        <v>256701024.95706987</v>
      </c>
      <c r="H16" s="373">
        <v>515669046.22129631</v>
      </c>
      <c r="I16" s="373">
        <v>164704525.23709148</v>
      </c>
      <c r="J16" s="373">
        <v>141240348.03401831</v>
      </c>
      <c r="K16" s="380">
        <v>305944873.27110976</v>
      </c>
    </row>
    <row r="17" spans="1:11">
      <c r="A17" s="122" t="s">
        <v>245</v>
      </c>
      <c r="B17" s="123"/>
      <c r="C17" s="374"/>
      <c r="D17" s="374"/>
      <c r="E17" s="374"/>
      <c r="F17" s="374"/>
      <c r="G17" s="374"/>
      <c r="H17" s="374"/>
      <c r="I17" s="374"/>
      <c r="J17" s="374"/>
      <c r="K17" s="379"/>
    </row>
    <row r="18" spans="1:11">
      <c r="A18" s="128">
        <v>9</v>
      </c>
      <c r="B18" s="129" t="s">
        <v>251</v>
      </c>
      <c r="C18" s="372">
        <v>4884055.6436263733</v>
      </c>
      <c r="D18" s="373">
        <v>0</v>
      </c>
      <c r="E18" s="373">
        <v>4884055.6436263733</v>
      </c>
      <c r="F18" s="373">
        <v>0</v>
      </c>
      <c r="G18" s="373">
        <v>0</v>
      </c>
      <c r="H18" s="373">
        <v>0</v>
      </c>
      <c r="I18" s="373">
        <v>0</v>
      </c>
      <c r="J18" s="373">
        <v>0</v>
      </c>
      <c r="K18" s="380">
        <v>0</v>
      </c>
    </row>
    <row r="19" spans="1:11">
      <c r="A19" s="128">
        <v>10</v>
      </c>
      <c r="B19" s="129" t="s">
        <v>289</v>
      </c>
      <c r="C19" s="372">
        <v>1382092338.428242</v>
      </c>
      <c r="D19" s="373">
        <v>1526887714.6150539</v>
      </c>
      <c r="E19" s="373">
        <v>2908980053.0432959</v>
      </c>
      <c r="F19" s="373">
        <v>44916806.040769249</v>
      </c>
      <c r="G19" s="373">
        <v>21794008.23186814</v>
      </c>
      <c r="H19" s="373">
        <v>66710814.27263739</v>
      </c>
      <c r="I19" s="373">
        <v>50950878.824085347</v>
      </c>
      <c r="J19" s="373">
        <v>185537110.8021951</v>
      </c>
      <c r="K19" s="380">
        <v>236487989.62628046</v>
      </c>
    </row>
    <row r="20" spans="1:11">
      <c r="A20" s="128">
        <v>11</v>
      </c>
      <c r="B20" s="129" t="s">
        <v>250</v>
      </c>
      <c r="C20" s="372">
        <v>43711824.756483503</v>
      </c>
      <c r="D20" s="373">
        <v>7491869.3463736279</v>
      </c>
      <c r="E20" s="373">
        <v>51203694.102857128</v>
      </c>
      <c r="F20" s="373">
        <v>72262.200439560445</v>
      </c>
      <c r="G20" s="373">
        <v>6356.6303296703281</v>
      </c>
      <c r="H20" s="373">
        <v>78618.830769230772</v>
      </c>
      <c r="I20" s="373">
        <v>72250.192073170736</v>
      </c>
      <c r="J20" s="373">
        <v>6346.0619512195117</v>
      </c>
      <c r="K20" s="380">
        <v>78596.254024390248</v>
      </c>
    </row>
    <row r="21" spans="1:11" ht="13.5" thickBot="1">
      <c r="A21" s="131">
        <v>12</v>
      </c>
      <c r="B21" s="132" t="s">
        <v>249</v>
      </c>
      <c r="C21" s="375">
        <v>1430688218.828352</v>
      </c>
      <c r="D21" s="376">
        <v>1534379583.9614275</v>
      </c>
      <c r="E21" s="375">
        <v>2965067802.7897792</v>
      </c>
      <c r="F21" s="376">
        <v>44989068.241208807</v>
      </c>
      <c r="G21" s="376">
        <v>21800364.862197809</v>
      </c>
      <c r="H21" s="376">
        <v>66789433.103406623</v>
      </c>
      <c r="I21" s="376">
        <v>51023129.016158521</v>
      </c>
      <c r="J21" s="376">
        <v>185543456.86414632</v>
      </c>
      <c r="K21" s="381">
        <v>236566585.88030484</v>
      </c>
    </row>
    <row r="22" spans="1:11" ht="38.25" customHeight="1" thickBot="1">
      <c r="A22" s="133"/>
      <c r="B22" s="134"/>
      <c r="C22" s="134"/>
      <c r="D22" s="134"/>
      <c r="E22" s="134"/>
      <c r="F22" s="812" t="s">
        <v>291</v>
      </c>
      <c r="G22" s="810"/>
      <c r="H22" s="810"/>
      <c r="I22" s="812" t="s">
        <v>256</v>
      </c>
      <c r="J22" s="810"/>
      <c r="K22" s="811"/>
    </row>
    <row r="23" spans="1:11">
      <c r="A23" s="135">
        <v>13</v>
      </c>
      <c r="B23" s="136" t="s">
        <v>241</v>
      </c>
      <c r="C23" s="137"/>
      <c r="D23" s="137"/>
      <c r="E23" s="137"/>
      <c r="F23" s="382">
        <v>382602629.39758241</v>
      </c>
      <c r="G23" s="382">
        <v>448148660.041978</v>
      </c>
      <c r="H23" s="382">
        <v>830751289.43956029</v>
      </c>
      <c r="I23" s="382">
        <v>369222870.12500012</v>
      </c>
      <c r="J23" s="382">
        <v>281166167.51390243</v>
      </c>
      <c r="K23" s="383">
        <v>650389037.63890243</v>
      </c>
    </row>
    <row r="24" spans="1:11" ht="13.5" thickBot="1">
      <c r="A24" s="138">
        <v>14</v>
      </c>
      <c r="B24" s="139" t="s">
        <v>253</v>
      </c>
      <c r="C24" s="140"/>
      <c r="D24" s="141"/>
      <c r="E24" s="142"/>
      <c r="F24" s="384">
        <v>213978953.02301759</v>
      </c>
      <c r="G24" s="384">
        <v>234900660.094872</v>
      </c>
      <c r="H24" s="384">
        <v>448879613.11788929</v>
      </c>
      <c r="I24" s="384">
        <v>113681396.2209329</v>
      </c>
      <c r="J24" s="384">
        <v>36269675.890611283</v>
      </c>
      <c r="K24" s="385">
        <v>93705844.893702731</v>
      </c>
    </row>
    <row r="25" spans="1:11" ht="13.5" thickBot="1">
      <c r="A25" s="143">
        <v>15</v>
      </c>
      <c r="B25" s="144" t="s">
        <v>254</v>
      </c>
      <c r="C25" s="145"/>
      <c r="D25" s="145"/>
      <c r="E25" s="145"/>
      <c r="F25" s="386">
        <v>1.7880386084346627</v>
      </c>
      <c r="G25" s="386">
        <v>1.907822054910272</v>
      </c>
      <c r="H25" s="386">
        <v>1.8507218086141506</v>
      </c>
      <c r="I25" s="386">
        <v>3.2478741676205125</v>
      </c>
      <c r="J25" s="386">
        <v>7.7521003595922595</v>
      </c>
      <c r="K25" s="387">
        <v>6.9407520777032152</v>
      </c>
    </row>
    <row r="27" spans="1:11" ht="25.5">
      <c r="B27" s="119"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E27" sqref="E27"/>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3"/>
    <col min="17" max="17" width="44.140625" style="13" customWidth="1"/>
    <col min="18" max="16384" width="9.140625" style="13"/>
  </cols>
  <sheetData>
    <row r="1" spans="1:17" ht="15">
      <c r="A1" s="292" t="s">
        <v>716</v>
      </c>
      <c r="B1" s="330" t="str">
        <f>'Info '!C2</f>
        <v>JSC Basisbank</v>
      </c>
      <c r="C1" s="330"/>
      <c r="D1" s="330"/>
      <c r="E1" s="330"/>
      <c r="F1" s="330"/>
      <c r="G1" s="330"/>
      <c r="H1" s="330"/>
      <c r="I1" s="330"/>
      <c r="J1" s="330"/>
      <c r="K1" s="330"/>
      <c r="L1" s="330"/>
      <c r="M1" s="330"/>
      <c r="N1" s="330"/>
      <c r="O1" s="102"/>
      <c r="P1" s="102"/>
      <c r="Q1" s="102"/>
    </row>
    <row r="2" spans="1:17" ht="14.25" customHeight="1">
      <c r="A2" s="330" t="s">
        <v>717</v>
      </c>
      <c r="B2" s="293">
        <f>'1. key ratios '!B2</f>
        <v>45838</v>
      </c>
      <c r="C2" s="330"/>
      <c r="D2" s="330"/>
      <c r="E2" s="330"/>
      <c r="F2" s="330"/>
      <c r="G2" s="330"/>
      <c r="H2" s="330"/>
      <c r="I2" s="330"/>
      <c r="J2" s="330"/>
      <c r="K2" s="330"/>
      <c r="L2" s="330"/>
      <c r="M2" s="330"/>
      <c r="N2" s="330"/>
      <c r="O2" s="102"/>
      <c r="P2" s="102"/>
      <c r="Q2" s="102"/>
    </row>
    <row r="3" spans="1:17" ht="14.25" customHeight="1">
      <c r="A3" s="330"/>
      <c r="B3" s="102"/>
      <c r="C3" s="102"/>
      <c r="D3" s="102"/>
      <c r="E3" s="102"/>
      <c r="F3" s="102"/>
      <c r="G3" s="102"/>
      <c r="H3" s="102"/>
      <c r="I3" s="102"/>
      <c r="J3" s="102"/>
      <c r="K3" s="102"/>
      <c r="L3" s="102"/>
      <c r="M3" s="102"/>
      <c r="N3" s="102"/>
      <c r="O3" s="102"/>
      <c r="P3" s="102"/>
      <c r="Q3" s="102"/>
    </row>
    <row r="4" spans="1:17" ht="15.75" thickBot="1">
      <c r="A4" s="330"/>
      <c r="B4" s="341" t="s">
        <v>718</v>
      </c>
      <c r="C4" s="102"/>
      <c r="D4" s="102"/>
      <c r="E4" s="102"/>
      <c r="F4" s="102"/>
      <c r="G4" s="102"/>
      <c r="H4" s="102"/>
      <c r="I4" s="102"/>
      <c r="J4" s="102"/>
      <c r="K4" s="102"/>
      <c r="L4" s="102"/>
      <c r="M4" s="102"/>
      <c r="N4" s="102"/>
      <c r="O4" s="102"/>
      <c r="P4" s="102"/>
      <c r="Q4" s="102"/>
    </row>
    <row r="5" spans="1:17" ht="60">
      <c r="A5" s="330"/>
      <c r="B5" s="574" t="s">
        <v>719</v>
      </c>
      <c r="C5" s="575" t="s">
        <v>720</v>
      </c>
      <c r="D5" s="575" t="s">
        <v>721</v>
      </c>
      <c r="E5" s="575" t="s">
        <v>722</v>
      </c>
      <c r="F5" s="575" t="s">
        <v>723</v>
      </c>
      <c r="G5" s="575" t="s">
        <v>724</v>
      </c>
      <c r="H5" s="575" t="s">
        <v>725</v>
      </c>
      <c r="I5" s="576" t="s">
        <v>726</v>
      </c>
      <c r="J5" s="577">
        <v>0.02</v>
      </c>
      <c r="K5" s="577">
        <v>0.2</v>
      </c>
      <c r="L5" s="577">
        <v>0.35</v>
      </c>
      <c r="M5" s="577">
        <v>0.5</v>
      </c>
      <c r="N5" s="577">
        <v>0.75</v>
      </c>
      <c r="O5" s="577">
        <v>1</v>
      </c>
      <c r="P5" s="577">
        <v>1.5</v>
      </c>
      <c r="Q5" s="578" t="s">
        <v>727</v>
      </c>
    </row>
    <row r="6" spans="1:17" ht="15.75">
      <c r="A6" s="330"/>
      <c r="B6" s="579"/>
      <c r="C6" s="580">
        <f>IF(C7&gt;0,C7,IF(C8&gt;0,C8,IF(C9&gt;0,C9)))</f>
        <v>34181922.15521156</v>
      </c>
      <c r="D6" s="580">
        <f t="shared" ref="D6:Q6" si="0">IF(D7&gt;0,D7,IF(D8&gt;0,D8,IF(D9&gt;0,D9)))</f>
        <v>1897255.6850175369</v>
      </c>
      <c r="E6" s="580">
        <v>0</v>
      </c>
      <c r="F6" s="580">
        <f t="shared" si="0"/>
        <v>1921500.0000000019</v>
      </c>
      <c r="G6" s="580">
        <f t="shared" si="0"/>
        <v>1543868.4903023273</v>
      </c>
      <c r="H6" s="580"/>
      <c r="I6" s="580">
        <f t="shared" si="0"/>
        <v>4851515.88642326</v>
      </c>
      <c r="J6" s="580" t="b">
        <f t="shared" si="0"/>
        <v>0</v>
      </c>
      <c r="K6" s="580">
        <f t="shared" si="0"/>
        <v>4849179.6881497381</v>
      </c>
      <c r="L6" s="580" t="b">
        <f t="shared" si="0"/>
        <v>0</v>
      </c>
      <c r="M6" s="580" t="b">
        <f t="shared" si="0"/>
        <v>0</v>
      </c>
      <c r="N6" s="580" t="b">
        <f t="shared" si="0"/>
        <v>0</v>
      </c>
      <c r="O6" s="580">
        <f t="shared" si="0"/>
        <v>2336.1982735227052</v>
      </c>
      <c r="P6" s="580" t="b">
        <f t="shared" si="0"/>
        <v>0</v>
      </c>
      <c r="Q6" s="581">
        <f t="shared" si="0"/>
        <v>972172.13590347033</v>
      </c>
    </row>
    <row r="7" spans="1:17" ht="15.75">
      <c r="A7" s="330"/>
      <c r="B7" s="582" t="s">
        <v>728</v>
      </c>
      <c r="C7" s="580">
        <f t="shared" ref="C7:E9" si="1">C11+C15+C19+C23+C27+C31</f>
        <v>34181922.15521156</v>
      </c>
      <c r="D7" s="580">
        <f t="shared" si="1"/>
        <v>1897255.6850175369</v>
      </c>
      <c r="E7" s="580">
        <f t="shared" si="1"/>
        <v>0</v>
      </c>
      <c r="F7" s="580">
        <f t="shared" ref="F7:G9" si="2">F11+F15+F19+F23+F27+F31</f>
        <v>1921500.0000000019</v>
      </c>
      <c r="G7" s="580">
        <f t="shared" si="2"/>
        <v>1543868.4903023273</v>
      </c>
      <c r="H7" s="583">
        <v>1.4</v>
      </c>
      <c r="I7" s="584">
        <f t="shared" ref="I7:I33" si="3">(F7+G7)*H7</f>
        <v>4851515.88642326</v>
      </c>
      <c r="J7" s="580">
        <f>J11+J15+J19+J23+J27+J31</f>
        <v>0</v>
      </c>
      <c r="K7" s="580">
        <f t="shared" ref="J7:Q9" si="4">K11+K15+K19+K23+K27+K31</f>
        <v>4849179.6881497381</v>
      </c>
      <c r="L7" s="580">
        <f t="shared" si="4"/>
        <v>0</v>
      </c>
      <c r="M7" s="580">
        <f t="shared" si="4"/>
        <v>0</v>
      </c>
      <c r="N7" s="580">
        <f t="shared" si="4"/>
        <v>0</v>
      </c>
      <c r="O7" s="580">
        <f t="shared" si="4"/>
        <v>2336.1982735227052</v>
      </c>
      <c r="P7" s="580">
        <f t="shared" si="4"/>
        <v>0</v>
      </c>
      <c r="Q7" s="581">
        <f>Q11+Q15+Q19+Q23+Q27+Q31</f>
        <v>972172.13590347033</v>
      </c>
    </row>
    <row r="8" spans="1:17" ht="15.75">
      <c r="A8" s="330"/>
      <c r="B8" s="582" t="s">
        <v>729</v>
      </c>
      <c r="C8" s="580">
        <f t="shared" si="1"/>
        <v>0</v>
      </c>
      <c r="D8" s="580">
        <f t="shared" si="1"/>
        <v>0</v>
      </c>
      <c r="E8" s="580">
        <f t="shared" si="1"/>
        <v>0</v>
      </c>
      <c r="F8" s="580">
        <f t="shared" si="2"/>
        <v>0</v>
      </c>
      <c r="G8" s="580">
        <f t="shared" si="2"/>
        <v>0</v>
      </c>
      <c r="H8" s="583">
        <v>1.4</v>
      </c>
      <c r="I8" s="584">
        <f t="shared" si="3"/>
        <v>0</v>
      </c>
      <c r="J8" s="580">
        <f t="shared" si="4"/>
        <v>0</v>
      </c>
      <c r="K8" s="580">
        <f t="shared" si="4"/>
        <v>0</v>
      </c>
      <c r="L8" s="580">
        <f t="shared" si="4"/>
        <v>0</v>
      </c>
      <c r="M8" s="580">
        <f t="shared" si="4"/>
        <v>0</v>
      </c>
      <c r="N8" s="580">
        <f t="shared" si="4"/>
        <v>0</v>
      </c>
      <c r="O8" s="580">
        <f t="shared" si="4"/>
        <v>0</v>
      </c>
      <c r="P8" s="580">
        <f t="shared" si="4"/>
        <v>0</v>
      </c>
      <c r="Q8" s="581">
        <f>Q12+Q16+Q20+Q24+Q28+Q32</f>
        <v>0</v>
      </c>
    </row>
    <row r="9" spans="1:17" ht="15.75">
      <c r="A9" s="330"/>
      <c r="B9" s="582" t="s">
        <v>736</v>
      </c>
      <c r="C9" s="580">
        <f t="shared" si="1"/>
        <v>0</v>
      </c>
      <c r="D9" s="580">
        <f t="shared" si="1"/>
        <v>0</v>
      </c>
      <c r="E9" s="580">
        <f t="shared" si="1"/>
        <v>0</v>
      </c>
      <c r="F9" s="580">
        <f t="shared" si="2"/>
        <v>0</v>
      </c>
      <c r="G9" s="580">
        <f t="shared" si="2"/>
        <v>0</v>
      </c>
      <c r="H9" s="583">
        <v>1.4</v>
      </c>
      <c r="I9" s="584">
        <f t="shared" si="3"/>
        <v>0</v>
      </c>
      <c r="J9" s="580">
        <f t="shared" si="4"/>
        <v>0</v>
      </c>
      <c r="K9" s="580">
        <f t="shared" si="4"/>
        <v>0</v>
      </c>
      <c r="L9" s="580">
        <f t="shared" si="4"/>
        <v>0</v>
      </c>
      <c r="M9" s="580">
        <f t="shared" si="4"/>
        <v>0</v>
      </c>
      <c r="N9" s="580">
        <f t="shared" si="4"/>
        <v>0</v>
      </c>
      <c r="O9" s="580">
        <f t="shared" si="4"/>
        <v>0</v>
      </c>
      <c r="P9" s="580">
        <f t="shared" si="4"/>
        <v>0</v>
      </c>
      <c r="Q9" s="581">
        <f t="shared" si="4"/>
        <v>0</v>
      </c>
    </row>
    <row r="10" spans="1:17" ht="15.75">
      <c r="A10" s="330"/>
      <c r="B10" s="585" t="s">
        <v>730</v>
      </c>
      <c r="C10" s="586">
        <v>0</v>
      </c>
      <c r="D10" s="586">
        <v>0</v>
      </c>
      <c r="E10" s="586">
        <v>0</v>
      </c>
      <c r="F10" s="586">
        <v>0</v>
      </c>
      <c r="G10" s="586">
        <v>0</v>
      </c>
      <c r="H10" s="583">
        <v>1.4</v>
      </c>
      <c r="I10" s="584">
        <f t="shared" si="3"/>
        <v>0</v>
      </c>
      <c r="J10" s="587">
        <v>0</v>
      </c>
      <c r="K10" s="587">
        <v>0</v>
      </c>
      <c r="L10" s="587">
        <v>0</v>
      </c>
      <c r="M10" s="587">
        <v>0</v>
      </c>
      <c r="N10" s="587">
        <v>0</v>
      </c>
      <c r="O10" s="587">
        <v>0</v>
      </c>
      <c r="P10" s="587">
        <v>0</v>
      </c>
      <c r="Q10" s="581">
        <f>SUM(Q11:Q13)</f>
        <v>0</v>
      </c>
    </row>
    <row r="11" spans="1:17" ht="15.75">
      <c r="A11" s="330"/>
      <c r="B11" s="588" t="s">
        <v>728</v>
      </c>
      <c r="C11" s="586">
        <v>0</v>
      </c>
      <c r="D11" s="586">
        <v>0</v>
      </c>
      <c r="E11" s="586">
        <v>0</v>
      </c>
      <c r="F11" s="586">
        <v>0</v>
      </c>
      <c r="G11" s="586">
        <v>0</v>
      </c>
      <c r="H11" s="583">
        <v>1.4</v>
      </c>
      <c r="I11" s="584">
        <f t="shared" si="3"/>
        <v>0</v>
      </c>
      <c r="J11" s="587">
        <v>0</v>
      </c>
      <c r="K11" s="587">
        <v>0</v>
      </c>
      <c r="L11" s="587">
        <v>0</v>
      </c>
      <c r="M11" s="587">
        <v>0</v>
      </c>
      <c r="N11" s="587">
        <v>0</v>
      </c>
      <c r="O11" s="587">
        <v>0</v>
      </c>
      <c r="P11" s="587">
        <v>0</v>
      </c>
      <c r="Q11" s="581">
        <f>SUMPRODUCT($J$5:$P$5,J11:P11)</f>
        <v>0</v>
      </c>
    </row>
    <row r="12" spans="1:17" ht="15.75">
      <c r="A12" s="330"/>
      <c r="B12" s="588" t="s">
        <v>729</v>
      </c>
      <c r="C12" s="586">
        <v>0</v>
      </c>
      <c r="D12" s="586">
        <v>0</v>
      </c>
      <c r="E12" s="586">
        <v>0</v>
      </c>
      <c r="F12" s="586">
        <v>0</v>
      </c>
      <c r="G12" s="586">
        <v>0</v>
      </c>
      <c r="H12" s="583">
        <v>1.4</v>
      </c>
      <c r="I12" s="584">
        <f t="shared" si="3"/>
        <v>0</v>
      </c>
      <c r="J12" s="587">
        <v>0</v>
      </c>
      <c r="K12" s="587">
        <v>0</v>
      </c>
      <c r="L12" s="587">
        <v>0</v>
      </c>
      <c r="M12" s="587">
        <v>0</v>
      </c>
      <c r="N12" s="587">
        <v>0</v>
      </c>
      <c r="O12" s="587">
        <v>0</v>
      </c>
      <c r="P12" s="587">
        <v>0</v>
      </c>
      <c r="Q12" s="581">
        <f t="shared" ref="Q12:Q13" si="5">SUMPRODUCT($J$5:$P$5,J12:P12)</f>
        <v>0</v>
      </c>
    </row>
    <row r="13" spans="1:17" ht="15.75">
      <c r="A13" s="330"/>
      <c r="B13" s="588" t="s">
        <v>736</v>
      </c>
      <c r="C13" s="586">
        <v>0</v>
      </c>
      <c r="D13" s="586">
        <v>0</v>
      </c>
      <c r="E13" s="586">
        <v>0</v>
      </c>
      <c r="F13" s="586">
        <v>0</v>
      </c>
      <c r="G13" s="586">
        <v>0</v>
      </c>
      <c r="H13" s="583">
        <v>1.4</v>
      </c>
      <c r="I13" s="584">
        <f t="shared" si="3"/>
        <v>0</v>
      </c>
      <c r="J13" s="587">
        <v>0</v>
      </c>
      <c r="K13" s="587">
        <v>0</v>
      </c>
      <c r="L13" s="587">
        <v>0</v>
      </c>
      <c r="M13" s="587">
        <v>0</v>
      </c>
      <c r="N13" s="587">
        <v>0</v>
      </c>
      <c r="O13" s="587">
        <v>0</v>
      </c>
      <c r="P13" s="587">
        <v>0</v>
      </c>
      <c r="Q13" s="581">
        <f t="shared" si="5"/>
        <v>0</v>
      </c>
    </row>
    <row r="14" spans="1:17" ht="15.75">
      <c r="A14" s="330"/>
      <c r="B14" s="585" t="s">
        <v>731</v>
      </c>
      <c r="C14" s="586">
        <v>0</v>
      </c>
      <c r="D14" s="586">
        <v>0</v>
      </c>
      <c r="E14" s="586">
        <v>0</v>
      </c>
      <c r="F14" s="586">
        <v>0</v>
      </c>
      <c r="G14" s="586">
        <v>0</v>
      </c>
      <c r="H14" s="583">
        <v>1.4</v>
      </c>
      <c r="I14" s="584">
        <f t="shared" si="3"/>
        <v>0</v>
      </c>
      <c r="J14" s="587">
        <v>0</v>
      </c>
      <c r="K14" s="587">
        <v>0</v>
      </c>
      <c r="L14" s="587">
        <v>0</v>
      </c>
      <c r="M14" s="587">
        <v>0</v>
      </c>
      <c r="N14" s="587">
        <v>0</v>
      </c>
      <c r="O14" s="587">
        <v>0</v>
      </c>
      <c r="P14" s="587">
        <v>0</v>
      </c>
      <c r="Q14" s="581">
        <f>SUM(Q15:Q17)</f>
        <v>0</v>
      </c>
    </row>
    <row r="15" spans="1:17" ht="15.75">
      <c r="A15" s="330"/>
      <c r="B15" s="588" t="s">
        <v>728</v>
      </c>
      <c r="C15" s="586">
        <v>0</v>
      </c>
      <c r="D15" s="586">
        <v>0</v>
      </c>
      <c r="E15" s="586">
        <v>0</v>
      </c>
      <c r="F15" s="586">
        <v>0</v>
      </c>
      <c r="G15" s="586">
        <v>0</v>
      </c>
      <c r="H15" s="583">
        <v>1.4</v>
      </c>
      <c r="I15" s="584">
        <f t="shared" si="3"/>
        <v>0</v>
      </c>
      <c r="J15" s="587">
        <v>0</v>
      </c>
      <c r="K15" s="587">
        <v>0</v>
      </c>
      <c r="L15" s="587">
        <v>0</v>
      </c>
      <c r="M15" s="587">
        <v>0</v>
      </c>
      <c r="N15" s="587">
        <v>0</v>
      </c>
      <c r="O15" s="587">
        <v>0</v>
      </c>
      <c r="P15" s="587">
        <v>0</v>
      </c>
      <c r="Q15" s="581">
        <f>SUMPRODUCT($J$5:$P$5,J15:P15)</f>
        <v>0</v>
      </c>
    </row>
    <row r="16" spans="1:17" ht="15.75">
      <c r="A16" s="330"/>
      <c r="B16" s="588" t="s">
        <v>729</v>
      </c>
      <c r="C16" s="586">
        <v>0</v>
      </c>
      <c r="D16" s="586">
        <v>0</v>
      </c>
      <c r="E16" s="586">
        <v>0</v>
      </c>
      <c r="F16" s="586">
        <v>0</v>
      </c>
      <c r="G16" s="586">
        <v>0</v>
      </c>
      <c r="H16" s="583">
        <v>1.4</v>
      </c>
      <c r="I16" s="584">
        <f t="shared" si="3"/>
        <v>0</v>
      </c>
      <c r="J16" s="587">
        <v>0</v>
      </c>
      <c r="K16" s="587">
        <v>0</v>
      </c>
      <c r="L16" s="587">
        <v>0</v>
      </c>
      <c r="M16" s="587">
        <v>0</v>
      </c>
      <c r="N16" s="587">
        <v>0</v>
      </c>
      <c r="O16" s="587">
        <v>0</v>
      </c>
      <c r="P16" s="587">
        <v>0</v>
      </c>
      <c r="Q16" s="581">
        <f t="shared" ref="Q16:Q17" si="6">SUMPRODUCT($J$5:$P$5,J16:P16)</f>
        <v>0</v>
      </c>
    </row>
    <row r="17" spans="1:17" ht="15.75">
      <c r="A17" s="330"/>
      <c r="B17" s="588" t="s">
        <v>736</v>
      </c>
      <c r="C17" s="586">
        <v>0</v>
      </c>
      <c r="D17" s="586">
        <v>0</v>
      </c>
      <c r="E17" s="586">
        <v>0</v>
      </c>
      <c r="F17" s="586">
        <v>0</v>
      </c>
      <c r="G17" s="586">
        <v>0</v>
      </c>
      <c r="H17" s="583">
        <v>1.4</v>
      </c>
      <c r="I17" s="584">
        <f t="shared" si="3"/>
        <v>0</v>
      </c>
      <c r="J17" s="587">
        <v>0</v>
      </c>
      <c r="K17" s="587">
        <v>0</v>
      </c>
      <c r="L17" s="587">
        <v>0</v>
      </c>
      <c r="M17" s="587">
        <v>0</v>
      </c>
      <c r="N17" s="587">
        <v>0</v>
      </c>
      <c r="O17" s="587">
        <v>0</v>
      </c>
      <c r="P17" s="587">
        <v>0</v>
      </c>
      <c r="Q17" s="581">
        <f t="shared" si="6"/>
        <v>0</v>
      </c>
    </row>
    <row r="18" spans="1:17" ht="15.75">
      <c r="A18" s="330"/>
      <c r="B18" s="585" t="s">
        <v>732</v>
      </c>
      <c r="C18" s="586">
        <v>0</v>
      </c>
      <c r="D18" s="586">
        <v>0</v>
      </c>
      <c r="E18" s="586">
        <v>0</v>
      </c>
      <c r="F18" s="586">
        <v>0</v>
      </c>
      <c r="G18" s="586">
        <v>0</v>
      </c>
      <c r="H18" s="583">
        <v>1.4</v>
      </c>
      <c r="I18" s="584">
        <f t="shared" si="3"/>
        <v>0</v>
      </c>
      <c r="J18" s="587">
        <v>0</v>
      </c>
      <c r="K18" s="587">
        <v>0</v>
      </c>
      <c r="L18" s="587">
        <v>0</v>
      </c>
      <c r="M18" s="587">
        <v>0</v>
      </c>
      <c r="N18" s="587">
        <v>0</v>
      </c>
      <c r="O18" s="587">
        <v>0</v>
      </c>
      <c r="P18" s="587">
        <v>0</v>
      </c>
      <c r="Q18" s="581">
        <f>SUM(Q19:Q21)</f>
        <v>0</v>
      </c>
    </row>
    <row r="19" spans="1:17" ht="15.75">
      <c r="A19" s="330"/>
      <c r="B19" s="588" t="s">
        <v>728</v>
      </c>
      <c r="C19" s="586">
        <v>0</v>
      </c>
      <c r="D19" s="586">
        <v>0</v>
      </c>
      <c r="E19" s="586">
        <v>0</v>
      </c>
      <c r="F19" s="586">
        <v>0</v>
      </c>
      <c r="G19" s="586">
        <v>0</v>
      </c>
      <c r="H19" s="583">
        <v>1.4</v>
      </c>
      <c r="I19" s="584">
        <f t="shared" si="3"/>
        <v>0</v>
      </c>
      <c r="J19" s="587">
        <v>0</v>
      </c>
      <c r="K19" s="587">
        <v>0</v>
      </c>
      <c r="L19" s="587">
        <v>0</v>
      </c>
      <c r="M19" s="587">
        <v>0</v>
      </c>
      <c r="N19" s="587">
        <v>0</v>
      </c>
      <c r="O19" s="587">
        <v>0</v>
      </c>
      <c r="P19" s="587">
        <v>0</v>
      </c>
      <c r="Q19" s="581">
        <f>SUMPRODUCT($J$5:$P$5,J19:P19)</f>
        <v>0</v>
      </c>
    </row>
    <row r="20" spans="1:17" ht="15.75">
      <c r="A20" s="330"/>
      <c r="B20" s="588" t="s">
        <v>729</v>
      </c>
      <c r="C20" s="586">
        <v>0</v>
      </c>
      <c r="D20" s="586">
        <v>0</v>
      </c>
      <c r="E20" s="586">
        <v>0</v>
      </c>
      <c r="F20" s="586">
        <v>0</v>
      </c>
      <c r="G20" s="586">
        <v>0</v>
      </c>
      <c r="H20" s="583">
        <v>1.4</v>
      </c>
      <c r="I20" s="584">
        <f t="shared" si="3"/>
        <v>0</v>
      </c>
      <c r="J20" s="587">
        <v>0</v>
      </c>
      <c r="K20" s="587">
        <v>0</v>
      </c>
      <c r="L20" s="587">
        <v>0</v>
      </c>
      <c r="M20" s="587">
        <v>0</v>
      </c>
      <c r="N20" s="587">
        <v>0</v>
      </c>
      <c r="O20" s="587">
        <v>0</v>
      </c>
      <c r="P20" s="587">
        <v>0</v>
      </c>
      <c r="Q20" s="581">
        <f t="shared" ref="Q20:Q21" si="7">SUMPRODUCT($J$5:$P$5,J20:P20)</f>
        <v>0</v>
      </c>
    </row>
    <row r="21" spans="1:17" ht="15.75">
      <c r="A21" s="330"/>
      <c r="B21" s="588" t="s">
        <v>736</v>
      </c>
      <c r="C21" s="586">
        <v>0</v>
      </c>
      <c r="D21" s="586">
        <v>0</v>
      </c>
      <c r="E21" s="586">
        <v>0</v>
      </c>
      <c r="F21" s="586">
        <v>0</v>
      </c>
      <c r="G21" s="586">
        <v>0</v>
      </c>
      <c r="H21" s="583">
        <v>1.4</v>
      </c>
      <c r="I21" s="584">
        <f t="shared" si="3"/>
        <v>0</v>
      </c>
      <c r="J21" s="587">
        <v>0</v>
      </c>
      <c r="K21" s="587">
        <v>0</v>
      </c>
      <c r="L21" s="587">
        <v>0</v>
      </c>
      <c r="M21" s="587">
        <v>0</v>
      </c>
      <c r="N21" s="587">
        <v>0</v>
      </c>
      <c r="O21" s="587">
        <v>0</v>
      </c>
      <c r="P21" s="587">
        <v>0</v>
      </c>
      <c r="Q21" s="581">
        <f t="shared" si="7"/>
        <v>0</v>
      </c>
    </row>
    <row r="22" spans="1:17" ht="15.75">
      <c r="A22" s="330"/>
      <c r="B22" s="585" t="s">
        <v>733</v>
      </c>
      <c r="C22" s="586">
        <v>31882000</v>
      </c>
      <c r="D22" s="586">
        <v>1921500.0000000019</v>
      </c>
      <c r="E22" s="586">
        <v>0</v>
      </c>
      <c r="F22" s="586">
        <v>1921500.0000000019</v>
      </c>
      <c r="G22" s="586">
        <v>1542199.7772498112</v>
      </c>
      <c r="H22" s="583">
        <v>1.4</v>
      </c>
      <c r="I22" s="584">
        <f t="shared" si="3"/>
        <v>4849179.6881497381</v>
      </c>
      <c r="J22" s="587">
        <v>0</v>
      </c>
      <c r="K22" s="587">
        <v>4849179.6881497381</v>
      </c>
      <c r="L22" s="587">
        <v>0</v>
      </c>
      <c r="M22" s="587">
        <v>0</v>
      </c>
      <c r="N22" s="587">
        <v>0</v>
      </c>
      <c r="O22" s="587">
        <v>0</v>
      </c>
      <c r="P22" s="587">
        <v>0</v>
      </c>
      <c r="Q22" s="581">
        <f>SUM(Q23:Q25)</f>
        <v>969835.93762994767</v>
      </c>
    </row>
    <row r="23" spans="1:17" ht="15.75">
      <c r="A23" s="330"/>
      <c r="B23" s="588" t="s">
        <v>728</v>
      </c>
      <c r="C23" s="586">
        <v>31882000</v>
      </c>
      <c r="D23" s="586">
        <v>1921500.0000000019</v>
      </c>
      <c r="E23" s="586">
        <v>0</v>
      </c>
      <c r="F23" s="586">
        <v>1921500.0000000019</v>
      </c>
      <c r="G23" s="586">
        <v>1542199.7772498112</v>
      </c>
      <c r="H23" s="583">
        <v>1.4</v>
      </c>
      <c r="I23" s="584">
        <f t="shared" si="3"/>
        <v>4849179.6881497381</v>
      </c>
      <c r="J23" s="587">
        <v>0</v>
      </c>
      <c r="K23" s="587">
        <v>4849179.6881497381</v>
      </c>
      <c r="L23" s="587">
        <v>0</v>
      </c>
      <c r="M23" s="587">
        <v>0</v>
      </c>
      <c r="N23" s="587">
        <v>0</v>
      </c>
      <c r="O23" s="587">
        <v>0</v>
      </c>
      <c r="P23" s="587">
        <v>0</v>
      </c>
      <c r="Q23" s="581">
        <f>SUMPRODUCT($J$5:$P$5,J23:P23)</f>
        <v>969835.93762994767</v>
      </c>
    </row>
    <row r="24" spans="1:17" ht="15.75">
      <c r="A24" s="330"/>
      <c r="B24" s="588" t="s">
        <v>729</v>
      </c>
      <c r="C24" s="586">
        <v>0</v>
      </c>
      <c r="D24" s="586">
        <v>0</v>
      </c>
      <c r="E24" s="586">
        <v>0</v>
      </c>
      <c r="F24" s="586">
        <v>0</v>
      </c>
      <c r="G24" s="586">
        <v>0</v>
      </c>
      <c r="H24" s="583">
        <v>1.4</v>
      </c>
      <c r="I24" s="584">
        <f t="shared" si="3"/>
        <v>0</v>
      </c>
      <c r="J24" s="587">
        <v>0</v>
      </c>
      <c r="K24" s="587">
        <v>0</v>
      </c>
      <c r="L24" s="587">
        <v>0</v>
      </c>
      <c r="M24" s="587">
        <v>0</v>
      </c>
      <c r="N24" s="587">
        <v>0</v>
      </c>
      <c r="O24" s="587">
        <v>0</v>
      </c>
      <c r="P24" s="587">
        <v>0</v>
      </c>
      <c r="Q24" s="581">
        <f t="shared" ref="Q24:Q25" si="8">SUMPRODUCT($J$5:$P$5,J24:P24)</f>
        <v>0</v>
      </c>
    </row>
    <row r="25" spans="1:17" ht="15.75">
      <c r="A25" s="330"/>
      <c r="B25" s="588" t="s">
        <v>736</v>
      </c>
      <c r="C25" s="586">
        <v>0</v>
      </c>
      <c r="D25" s="586">
        <v>0</v>
      </c>
      <c r="E25" s="586">
        <v>0</v>
      </c>
      <c r="F25" s="586">
        <v>0</v>
      </c>
      <c r="G25" s="586">
        <v>0</v>
      </c>
      <c r="H25" s="583">
        <v>1.4</v>
      </c>
      <c r="I25" s="584">
        <f t="shared" si="3"/>
        <v>0</v>
      </c>
      <c r="J25" s="587">
        <v>0</v>
      </c>
      <c r="K25" s="587">
        <v>0</v>
      </c>
      <c r="L25" s="587">
        <v>0</v>
      </c>
      <c r="M25" s="587">
        <v>0</v>
      </c>
      <c r="N25" s="587">
        <v>0</v>
      </c>
      <c r="O25" s="587">
        <v>0</v>
      </c>
      <c r="P25" s="587">
        <v>0</v>
      </c>
      <c r="Q25" s="581">
        <f t="shared" si="8"/>
        <v>0</v>
      </c>
    </row>
    <row r="26" spans="1:17" ht="15.75">
      <c r="A26" s="330"/>
      <c r="B26" s="585" t="s">
        <v>734</v>
      </c>
      <c r="C26" s="586">
        <v>2299922.15521156</v>
      </c>
      <c r="D26" s="586">
        <v>0</v>
      </c>
      <c r="E26" s="586">
        <v>0</v>
      </c>
      <c r="F26" s="586">
        <v>0</v>
      </c>
      <c r="G26" s="586">
        <v>1668.7130525162181</v>
      </c>
      <c r="H26" s="583">
        <v>1.4</v>
      </c>
      <c r="I26" s="584">
        <f t="shared" si="3"/>
        <v>2336.1982735227052</v>
      </c>
      <c r="J26" s="587">
        <v>0</v>
      </c>
      <c r="K26" s="587">
        <v>0</v>
      </c>
      <c r="L26" s="587">
        <v>0</v>
      </c>
      <c r="M26" s="587">
        <v>0</v>
      </c>
      <c r="N26" s="587">
        <v>0</v>
      </c>
      <c r="O26" s="587">
        <v>2336.1982735227052</v>
      </c>
      <c r="P26" s="587">
        <v>0</v>
      </c>
      <c r="Q26" s="581">
        <f>SUM(Q27:Q29)</f>
        <v>2336.1982735227052</v>
      </c>
    </row>
    <row r="27" spans="1:17" ht="15.75">
      <c r="A27" s="330"/>
      <c r="B27" s="588" t="s">
        <v>728</v>
      </c>
      <c r="C27" s="586">
        <v>2299922.15521156</v>
      </c>
      <c r="D27" s="586">
        <v>-24244.314982465043</v>
      </c>
      <c r="E27" s="586">
        <v>0</v>
      </c>
      <c r="F27" s="586">
        <v>0</v>
      </c>
      <c r="G27" s="586">
        <v>1668.7130525162181</v>
      </c>
      <c r="H27" s="583">
        <v>1.4</v>
      </c>
      <c r="I27" s="584">
        <f t="shared" si="3"/>
        <v>2336.1982735227052</v>
      </c>
      <c r="J27" s="587">
        <v>0</v>
      </c>
      <c r="K27" s="587">
        <v>0</v>
      </c>
      <c r="L27" s="587">
        <v>0</v>
      </c>
      <c r="M27" s="587">
        <v>0</v>
      </c>
      <c r="N27" s="587">
        <v>0</v>
      </c>
      <c r="O27" s="587">
        <v>2336.1982735227052</v>
      </c>
      <c r="P27" s="587">
        <v>0</v>
      </c>
      <c r="Q27" s="581">
        <f>SUMPRODUCT($J$5:$P$5,J27:P27)</f>
        <v>2336.1982735227052</v>
      </c>
    </row>
    <row r="28" spans="1:17" ht="15.75">
      <c r="A28" s="330"/>
      <c r="B28" s="588" t="s">
        <v>729</v>
      </c>
      <c r="C28" s="586">
        <v>0</v>
      </c>
      <c r="D28" s="586">
        <v>0</v>
      </c>
      <c r="E28" s="586">
        <v>0</v>
      </c>
      <c r="F28" s="586">
        <v>0</v>
      </c>
      <c r="G28" s="586">
        <v>0</v>
      </c>
      <c r="H28" s="583">
        <v>1.4</v>
      </c>
      <c r="I28" s="584">
        <f t="shared" si="3"/>
        <v>0</v>
      </c>
      <c r="J28" s="587">
        <v>0</v>
      </c>
      <c r="K28" s="587">
        <v>0</v>
      </c>
      <c r="L28" s="587">
        <v>0</v>
      </c>
      <c r="M28" s="587">
        <v>0</v>
      </c>
      <c r="N28" s="587">
        <v>0</v>
      </c>
      <c r="O28" s="587">
        <v>0</v>
      </c>
      <c r="P28" s="587">
        <v>0</v>
      </c>
      <c r="Q28" s="581">
        <f t="shared" ref="Q28:Q29" si="9">SUMPRODUCT($J$5:$P$5,J28:P28)</f>
        <v>0</v>
      </c>
    </row>
    <row r="29" spans="1:17" ht="15.75">
      <c r="A29" s="330"/>
      <c r="B29" s="588" t="s">
        <v>736</v>
      </c>
      <c r="C29" s="586">
        <v>0</v>
      </c>
      <c r="D29" s="586">
        <v>0</v>
      </c>
      <c r="E29" s="586">
        <v>0</v>
      </c>
      <c r="F29" s="586">
        <v>0</v>
      </c>
      <c r="G29" s="586">
        <v>0</v>
      </c>
      <c r="H29" s="583">
        <v>1.4</v>
      </c>
      <c r="I29" s="584">
        <f t="shared" si="3"/>
        <v>0</v>
      </c>
      <c r="J29" s="587">
        <v>0</v>
      </c>
      <c r="K29" s="587">
        <v>0</v>
      </c>
      <c r="L29" s="587">
        <v>0</v>
      </c>
      <c r="M29" s="587">
        <v>0</v>
      </c>
      <c r="N29" s="587">
        <v>0</v>
      </c>
      <c r="O29" s="587">
        <v>0</v>
      </c>
      <c r="P29" s="587">
        <v>0</v>
      </c>
      <c r="Q29" s="581">
        <f t="shared" si="9"/>
        <v>0</v>
      </c>
    </row>
    <row r="30" spans="1:17" ht="15.75">
      <c r="A30" s="330"/>
      <c r="B30" s="589" t="s">
        <v>735</v>
      </c>
      <c r="C30" s="586">
        <v>0</v>
      </c>
      <c r="D30" s="586">
        <v>0</v>
      </c>
      <c r="E30" s="586">
        <v>0</v>
      </c>
      <c r="F30" s="586">
        <v>0</v>
      </c>
      <c r="G30" s="586">
        <v>0</v>
      </c>
      <c r="H30" s="583">
        <v>1.4</v>
      </c>
      <c r="I30" s="584">
        <f t="shared" si="3"/>
        <v>0</v>
      </c>
      <c r="J30" s="587">
        <v>0</v>
      </c>
      <c r="K30" s="587">
        <v>0</v>
      </c>
      <c r="L30" s="587">
        <v>0</v>
      </c>
      <c r="M30" s="587">
        <v>0</v>
      </c>
      <c r="N30" s="587">
        <v>0</v>
      </c>
      <c r="O30" s="587">
        <v>0</v>
      </c>
      <c r="P30" s="587">
        <v>0</v>
      </c>
      <c r="Q30" s="581">
        <f>SUM(Q31:Q33)</f>
        <v>0</v>
      </c>
    </row>
    <row r="31" spans="1:17" ht="15.75">
      <c r="A31" s="330"/>
      <c r="B31" s="588" t="s">
        <v>728</v>
      </c>
      <c r="C31" s="586">
        <v>0</v>
      </c>
      <c r="D31" s="586">
        <v>0</v>
      </c>
      <c r="E31" s="586">
        <v>0</v>
      </c>
      <c r="F31" s="586">
        <v>0</v>
      </c>
      <c r="G31" s="586">
        <v>0</v>
      </c>
      <c r="H31" s="583">
        <v>1.4</v>
      </c>
      <c r="I31" s="584">
        <f t="shared" si="3"/>
        <v>0</v>
      </c>
      <c r="J31" s="587">
        <v>0</v>
      </c>
      <c r="K31" s="587">
        <v>0</v>
      </c>
      <c r="L31" s="587">
        <v>0</v>
      </c>
      <c r="M31" s="587">
        <v>0</v>
      </c>
      <c r="N31" s="587">
        <v>0</v>
      </c>
      <c r="O31" s="587">
        <v>0</v>
      </c>
      <c r="P31" s="587">
        <v>0</v>
      </c>
      <c r="Q31" s="581">
        <f>SUMPRODUCT($J$5:$P$5,J31:P31)</f>
        <v>0</v>
      </c>
    </row>
    <row r="32" spans="1:17" ht="15.75">
      <c r="A32" s="330"/>
      <c r="B32" s="588" t="s">
        <v>729</v>
      </c>
      <c r="C32" s="586">
        <v>0</v>
      </c>
      <c r="D32" s="586">
        <v>0</v>
      </c>
      <c r="E32" s="586">
        <v>0</v>
      </c>
      <c r="F32" s="586">
        <v>0</v>
      </c>
      <c r="G32" s="586">
        <v>0</v>
      </c>
      <c r="H32" s="583">
        <v>1.4</v>
      </c>
      <c r="I32" s="584">
        <f t="shared" si="3"/>
        <v>0</v>
      </c>
      <c r="J32" s="587">
        <v>0</v>
      </c>
      <c r="K32" s="587">
        <v>0</v>
      </c>
      <c r="L32" s="587">
        <v>0</v>
      </c>
      <c r="M32" s="587">
        <v>0</v>
      </c>
      <c r="N32" s="587">
        <v>0</v>
      </c>
      <c r="O32" s="587">
        <v>0</v>
      </c>
      <c r="P32" s="587">
        <v>0</v>
      </c>
      <c r="Q32" s="581">
        <f t="shared" ref="Q32:Q33" si="10">SUMPRODUCT($J$5:$P$5,J32:P32)</f>
        <v>0</v>
      </c>
    </row>
    <row r="33" spans="1:17" ht="15.75">
      <c r="A33" s="330"/>
      <c r="B33" s="588" t="s">
        <v>736</v>
      </c>
      <c r="C33" s="586">
        <v>0</v>
      </c>
      <c r="D33" s="586">
        <v>0</v>
      </c>
      <c r="E33" s="586">
        <v>0</v>
      </c>
      <c r="F33" s="586">
        <v>0</v>
      </c>
      <c r="G33" s="586">
        <v>0</v>
      </c>
      <c r="H33" s="583">
        <v>1.4</v>
      </c>
      <c r="I33" s="584">
        <f t="shared" si="3"/>
        <v>0</v>
      </c>
      <c r="J33" s="587">
        <v>0</v>
      </c>
      <c r="K33" s="587">
        <v>0</v>
      </c>
      <c r="L33" s="587">
        <v>0</v>
      </c>
      <c r="M33" s="587">
        <v>0</v>
      </c>
      <c r="N33" s="587">
        <v>0</v>
      </c>
      <c r="O33" s="587">
        <v>0</v>
      </c>
      <c r="P33" s="587">
        <v>0</v>
      </c>
      <c r="Q33" s="581">
        <f t="shared" si="10"/>
        <v>0</v>
      </c>
    </row>
    <row r="34" spans="1:17" ht="16.5" thickBot="1">
      <c r="A34" s="330"/>
      <c r="B34" s="590" t="s">
        <v>64</v>
      </c>
      <c r="C34" s="591">
        <f>C6</f>
        <v>34181922.15521156</v>
      </c>
      <c r="D34" s="591">
        <f t="shared" ref="D34:G34" si="11">D6</f>
        <v>1897255.6850175369</v>
      </c>
      <c r="E34" s="591">
        <v>0</v>
      </c>
      <c r="F34" s="591">
        <f t="shared" si="11"/>
        <v>1921500.0000000019</v>
      </c>
      <c r="G34" s="591">
        <f t="shared" si="11"/>
        <v>1543868.4903023273</v>
      </c>
      <c r="H34" s="592">
        <v>1.4</v>
      </c>
      <c r="I34" s="593">
        <f>(F34+G34)*H34</f>
        <v>4851515.88642326</v>
      </c>
      <c r="J34" s="591" t="b">
        <f t="shared" ref="J34:Q34" si="12">J6</f>
        <v>0</v>
      </c>
      <c r="K34" s="591">
        <f t="shared" si="12"/>
        <v>4849179.6881497381</v>
      </c>
      <c r="L34" s="591" t="b">
        <f t="shared" si="12"/>
        <v>0</v>
      </c>
      <c r="M34" s="591" t="b">
        <f t="shared" si="12"/>
        <v>0</v>
      </c>
      <c r="N34" s="591" t="b">
        <f t="shared" si="12"/>
        <v>0</v>
      </c>
      <c r="O34" s="591">
        <f t="shared" si="12"/>
        <v>2336.1982735227052</v>
      </c>
      <c r="P34" s="591" t="b">
        <f t="shared" si="12"/>
        <v>0</v>
      </c>
      <c r="Q34" s="594">
        <f t="shared" si="12"/>
        <v>972172.13590347033</v>
      </c>
    </row>
  </sheetData>
  <conditionalFormatting sqref="I7:I34">
    <cfRule type="expression" dxfId="18" priority="1">
      <formula>(C7*#REF!)&lt;&gt;SUM(#REF!)</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zoomScale="80" zoomScaleNormal="80" workbookViewId="0">
      <pane xSplit="1" ySplit="5" topLeftCell="B15" activePane="bottomRight" state="frozen"/>
      <selection activeCell="G42" sqref="A22:G42"/>
      <selection pane="topRight" activeCell="G42" sqref="A22:G42"/>
      <selection pane="bottomLeft" activeCell="G42" sqref="A22:G42"/>
      <selection pane="bottomRight" activeCell="P32" sqref="P32"/>
    </sheetView>
  </sheetViews>
  <sheetFormatPr defaultColWidth="9.140625" defaultRowHeight="14.25"/>
  <cols>
    <col min="1" max="1" width="9.5703125" style="3" bestFit="1" customWidth="1"/>
    <col min="2" max="2" width="86" style="3" customWidth="1"/>
    <col min="3" max="3" width="14.28515625" style="292" bestFit="1" customWidth="1"/>
    <col min="4" max="7" width="14.28515625" style="89" bestFit="1" customWidth="1"/>
    <col min="8" max="8" width="9.140625" style="5" customWidth="1"/>
    <col min="9" max="12" width="9.140625" style="5"/>
    <col min="13" max="13" width="6.85546875" style="5" customWidth="1"/>
    <col min="14" max="16384" width="9.140625" style="5"/>
  </cols>
  <sheetData>
    <row r="1" spans="1:7">
      <c r="A1" s="2" t="s">
        <v>30</v>
      </c>
      <c r="B1" s="3" t="str">
        <f>'Info '!C2</f>
        <v>JSC Basisbank</v>
      </c>
    </row>
    <row r="2" spans="1:7">
      <c r="A2" s="2" t="s">
        <v>31</v>
      </c>
      <c r="B2" s="293">
        <v>45838</v>
      </c>
    </row>
    <row r="3" spans="1:7" ht="15" thickBot="1">
      <c r="A3" s="2"/>
    </row>
    <row r="4" spans="1:7" ht="15" customHeight="1" thickBot="1">
      <c r="A4" s="6" t="s">
        <v>93</v>
      </c>
      <c r="B4" s="7" t="s">
        <v>92</v>
      </c>
      <c r="C4" s="344"/>
      <c r="D4" s="748" t="s">
        <v>664</v>
      </c>
      <c r="E4" s="749"/>
      <c r="F4" s="749"/>
      <c r="G4" s="750"/>
    </row>
    <row r="5" spans="1:7">
      <c r="A5" s="8" t="s">
        <v>6</v>
      </c>
      <c r="B5" s="9"/>
      <c r="C5" s="345" t="str">
        <f>INT((MONTH($B$2))/3)&amp;"Q"&amp;"-"&amp;YEAR($B$2)</f>
        <v>2Q-2025</v>
      </c>
      <c r="D5" s="345" t="str">
        <f>IF(INT(MONTH($B$2))=3, "4"&amp;"Q"&amp;"-"&amp;YEAR($B$2)-1, IF(INT(MONTH($B$2))=6, "1"&amp;"Q"&amp;"-"&amp;YEAR($B$2), IF(INT(MONTH($B$2))=9, "2"&amp;"Q"&amp;"-"&amp;YEAR($B$2),IF(INT(MONTH($B$2))=12, "3"&amp;"Q"&amp;"-"&amp;YEAR($B$2), 0))))</f>
        <v>1Q-2025</v>
      </c>
      <c r="E5" s="345" t="str">
        <f>IF(INT(MONTH($B$2))=3, "3"&amp;"Q"&amp;"-"&amp;YEAR($B$2)-1, IF(INT(MONTH($B$2))=6, "4"&amp;"Q"&amp;"-"&amp;YEAR($B$2)-1, IF(INT(MONTH($B$2))=9, "1"&amp;"Q"&amp;"-"&amp;YEAR($B$2),IF(INT(MONTH($B$2))=12, "2"&amp;"Q"&amp;"-"&amp;YEAR($B$2), 0))))</f>
        <v>4Q-2024</v>
      </c>
      <c r="F5" s="345" t="str">
        <f>IF(INT(MONTH($B$2))=3, "2"&amp;"Q"&amp;"-"&amp;YEAR($B$2)-1, IF(INT(MONTH($B$2))=6, "3"&amp;"Q"&amp;"-"&amp;YEAR($B$2)-1, IF(INT(MONTH($B$2))=9, "4"&amp;"Q"&amp;"-"&amp;YEAR($B$2)-1,IF(INT(MONTH($B$2))=12, "1"&amp;"Q"&amp;"-"&amp;YEAR($B$2), 0))))</f>
        <v>3Q-2024</v>
      </c>
      <c r="G5" s="346" t="str">
        <f>IF(INT(MONTH($B$2))=3, "1"&amp;"Q"&amp;"-"&amp;YEAR($B$2)-1, IF(INT(MONTH($B$2))=6, "2"&amp;"Q"&amp;"-"&amp;YEAR($B$2)-1, IF(INT(MONTH($B$2))=9, "3"&amp;"Q"&amp;"-"&amp;YEAR($B$2)-1,IF(INT(MONTH($B$2))=12, "4"&amp;"Q"&amp;"-"&amp;YEAR($B$2)-1, 0))))</f>
        <v>2Q-2024</v>
      </c>
    </row>
    <row r="6" spans="1:7">
      <c r="B6" s="76" t="s">
        <v>91</v>
      </c>
      <c r="C6" s="127"/>
      <c r="D6" s="127"/>
      <c r="E6" s="127"/>
      <c r="F6" s="127"/>
      <c r="G6" s="326"/>
    </row>
    <row r="7" spans="1:7">
      <c r="A7" s="10"/>
      <c r="B7" s="77" t="s">
        <v>89</v>
      </c>
      <c r="C7" s="127"/>
      <c r="D7" s="127"/>
      <c r="E7" s="127"/>
      <c r="F7" s="127"/>
      <c r="G7" s="326"/>
    </row>
    <row r="8" spans="1:7">
      <c r="A8" s="8">
        <v>1</v>
      </c>
      <c r="B8" s="11" t="s">
        <v>327</v>
      </c>
      <c r="C8" s="347">
        <v>593988940.35496247</v>
      </c>
      <c r="D8" s="348">
        <v>594772798.11000001</v>
      </c>
      <c r="E8" s="348">
        <v>572235300.61000001</v>
      </c>
      <c r="F8" s="348">
        <v>550172712.93999994</v>
      </c>
      <c r="G8" s="349">
        <v>532096320.00999993</v>
      </c>
    </row>
    <row r="9" spans="1:7">
      <c r="A9" s="8">
        <v>2</v>
      </c>
      <c r="B9" s="11" t="s">
        <v>328</v>
      </c>
      <c r="C9" s="347">
        <v>593988940.35496247</v>
      </c>
      <c r="D9" s="348">
        <v>594772798.11000001</v>
      </c>
      <c r="E9" s="348">
        <v>572235300.61000001</v>
      </c>
      <c r="F9" s="348">
        <v>550172712.93999994</v>
      </c>
      <c r="G9" s="349">
        <v>532096320.00999993</v>
      </c>
    </row>
    <row r="10" spans="1:7">
      <c r="A10" s="8">
        <v>3</v>
      </c>
      <c r="B10" s="11" t="s">
        <v>142</v>
      </c>
      <c r="C10" s="347">
        <v>725435305.15496242</v>
      </c>
      <c r="D10" s="348">
        <v>729708654.50999999</v>
      </c>
      <c r="E10" s="348">
        <v>712179243.00999999</v>
      </c>
      <c r="F10" s="348">
        <v>691615852.53999996</v>
      </c>
      <c r="G10" s="349">
        <v>640862464.80999994</v>
      </c>
    </row>
    <row r="11" spans="1:7">
      <c r="A11" s="8">
        <v>4</v>
      </c>
      <c r="B11" s="11" t="s">
        <v>330</v>
      </c>
      <c r="C11" s="347">
        <v>475458851.747931</v>
      </c>
      <c r="D11" s="348">
        <v>456655092.27105713</v>
      </c>
      <c r="E11" s="348">
        <v>444424967.91407746</v>
      </c>
      <c r="F11" s="348">
        <v>411593227.27946973</v>
      </c>
      <c r="G11" s="349">
        <v>401075634.81195629</v>
      </c>
    </row>
    <row r="12" spans="1:7">
      <c r="A12" s="8">
        <v>5</v>
      </c>
      <c r="B12" s="11" t="s">
        <v>331</v>
      </c>
      <c r="C12" s="347">
        <v>567487105.74555469</v>
      </c>
      <c r="D12" s="348">
        <v>544377831.38104427</v>
      </c>
      <c r="E12" s="348">
        <v>532354383.05040246</v>
      </c>
      <c r="F12" s="348">
        <v>492013903.73510611</v>
      </c>
      <c r="G12" s="349">
        <v>479222953.51613927</v>
      </c>
    </row>
    <row r="13" spans="1:7">
      <c r="A13" s="8">
        <v>6</v>
      </c>
      <c r="B13" s="11" t="s">
        <v>329</v>
      </c>
      <c r="C13" s="347">
        <v>689582344.07103682</v>
      </c>
      <c r="D13" s="348">
        <v>660764769.75274539</v>
      </c>
      <c r="E13" s="348">
        <v>649023320.07871497</v>
      </c>
      <c r="F13" s="348">
        <v>598732106.04289925</v>
      </c>
      <c r="G13" s="349">
        <v>582921508.16596568</v>
      </c>
    </row>
    <row r="14" spans="1:7">
      <c r="A14" s="10"/>
      <c r="B14" s="76" t="s">
        <v>333</v>
      </c>
      <c r="C14" s="127"/>
      <c r="D14" s="127"/>
      <c r="E14" s="127"/>
      <c r="F14" s="127"/>
      <c r="G14" s="326"/>
    </row>
    <row r="15" spans="1:7" ht="15" customHeight="1">
      <c r="A15" s="8">
        <v>7</v>
      </c>
      <c r="B15" s="11" t="s">
        <v>332</v>
      </c>
      <c r="C15" s="350">
        <v>3820635648.7141485</v>
      </c>
      <c r="D15" s="348">
        <v>3656842811.3698497</v>
      </c>
      <c r="E15" s="348">
        <v>3694885025.9622736</v>
      </c>
      <c r="F15" s="348">
        <v>3425786491.4319611</v>
      </c>
      <c r="G15" s="349">
        <v>3317914148.425674</v>
      </c>
    </row>
    <row r="16" spans="1:7">
      <c r="A16" s="10"/>
      <c r="B16" s="76" t="s">
        <v>334</v>
      </c>
      <c r="C16" s="127"/>
      <c r="D16" s="127"/>
      <c r="E16" s="127"/>
      <c r="F16" s="127"/>
      <c r="G16" s="326"/>
    </row>
    <row r="17" spans="1:8">
      <c r="A17" s="8"/>
      <c r="B17" s="77" t="s">
        <v>714</v>
      </c>
      <c r="C17" s="127"/>
      <c r="D17" s="127"/>
      <c r="E17" s="127"/>
      <c r="F17" s="127"/>
      <c r="G17" s="326"/>
    </row>
    <row r="18" spans="1:8">
      <c r="A18" s="8">
        <v>8</v>
      </c>
      <c r="B18" s="11" t="s">
        <v>327</v>
      </c>
      <c r="C18" s="351">
        <v>0.15546861699698375</v>
      </c>
      <c r="D18" s="352">
        <v>0.16264653111715205</v>
      </c>
      <c r="E18" s="352">
        <v>0.15487228874218367</v>
      </c>
      <c r="F18" s="352">
        <v>0.16059749033280546</v>
      </c>
      <c r="G18" s="353">
        <v>0.16037073179318873</v>
      </c>
    </row>
    <row r="19" spans="1:8" ht="15" customHeight="1">
      <c r="A19" s="8">
        <v>9</v>
      </c>
      <c r="B19" s="11" t="s">
        <v>328</v>
      </c>
      <c r="C19" s="351">
        <v>0.15546861699698375</v>
      </c>
      <c r="D19" s="352">
        <v>0.16264653111715205</v>
      </c>
      <c r="E19" s="352">
        <v>0.15487228874218367</v>
      </c>
      <c r="F19" s="352">
        <v>0.16059749033280546</v>
      </c>
      <c r="G19" s="353">
        <v>0.16037073179318873</v>
      </c>
    </row>
    <row r="20" spans="1:8">
      <c r="A20" s="8">
        <v>10</v>
      </c>
      <c r="B20" s="11" t="s">
        <v>142</v>
      </c>
      <c r="C20" s="351">
        <v>0.18987293525335525</v>
      </c>
      <c r="D20" s="352">
        <v>0.1995460817296251</v>
      </c>
      <c r="E20" s="352">
        <v>0.19274733530430335</v>
      </c>
      <c r="F20" s="352">
        <v>0.20188527635033907</v>
      </c>
      <c r="G20" s="353">
        <v>0.19315221435554156</v>
      </c>
    </row>
    <row r="21" spans="1:8">
      <c r="A21" s="8">
        <v>11</v>
      </c>
      <c r="B21" s="11" t="s">
        <v>330</v>
      </c>
      <c r="C21" s="351">
        <v>0.12444496033217634</v>
      </c>
      <c r="D21" s="352">
        <v>0.12488276477936706</v>
      </c>
      <c r="E21" s="352">
        <v>0.12028113589226883</v>
      </c>
      <c r="F21" s="352">
        <v>0.12014561570281219</v>
      </c>
      <c r="G21" s="353">
        <v>0.12088186037069817</v>
      </c>
    </row>
    <row r="22" spans="1:8">
      <c r="A22" s="8">
        <v>12</v>
      </c>
      <c r="B22" s="11" t="s">
        <v>331</v>
      </c>
      <c r="C22" s="351">
        <v>0.14853211819256959</v>
      </c>
      <c r="D22" s="352">
        <v>0.14887255133707766</v>
      </c>
      <c r="E22" s="352">
        <v>0.14407874110013999</v>
      </c>
      <c r="F22" s="352">
        <v>0.14362071453245961</v>
      </c>
      <c r="G22" s="353">
        <v>0.1444350070792299</v>
      </c>
    </row>
    <row r="23" spans="1:8">
      <c r="A23" s="8">
        <v>13</v>
      </c>
      <c r="B23" s="11" t="s">
        <v>329</v>
      </c>
      <c r="C23" s="351">
        <v>0.18048890485098174</v>
      </c>
      <c r="D23" s="352">
        <v>0.18070121786038112</v>
      </c>
      <c r="E23" s="352">
        <v>0.17565453742628628</v>
      </c>
      <c r="F23" s="352">
        <v>0.17477216036094306</v>
      </c>
      <c r="G23" s="353">
        <v>0.17568914748519268</v>
      </c>
    </row>
    <row r="24" spans="1:8" ht="15">
      <c r="A24" s="327"/>
      <c r="B24" s="76" t="s">
        <v>699</v>
      </c>
      <c r="C24" s="127"/>
      <c r="D24" s="127"/>
      <c r="E24" s="127"/>
      <c r="F24" s="127"/>
      <c r="G24" s="326"/>
    </row>
    <row r="25" spans="1:8" ht="25.5">
      <c r="A25" s="8">
        <v>14</v>
      </c>
      <c r="B25" s="11" t="s">
        <v>700</v>
      </c>
      <c r="C25" s="351"/>
      <c r="D25" s="352"/>
      <c r="E25" s="352"/>
      <c r="F25" s="352"/>
      <c r="G25" s="353"/>
      <c r="H25" s="325"/>
    </row>
    <row r="26" spans="1:8">
      <c r="A26" s="10"/>
      <c r="B26" s="76" t="s">
        <v>88</v>
      </c>
      <c r="C26" s="127"/>
      <c r="D26" s="127"/>
      <c r="E26" s="127"/>
      <c r="F26" s="127"/>
      <c r="G26" s="326"/>
    </row>
    <row r="27" spans="1:8" ht="15" customHeight="1">
      <c r="A27" s="192">
        <v>15</v>
      </c>
      <c r="B27" s="11" t="s">
        <v>87</v>
      </c>
      <c r="C27" s="354">
        <v>9.5387820500343501E-2</v>
      </c>
      <c r="D27" s="355">
        <v>9.4939468067011756E-2</v>
      </c>
      <c r="E27" s="355">
        <v>9.7035780753728207E-2</v>
      </c>
      <c r="F27" s="355">
        <v>9.7039164943046541E-2</v>
      </c>
      <c r="G27" s="356">
        <v>9.9499756259403438E-2</v>
      </c>
    </row>
    <row r="28" spans="1:8" ht="15">
      <c r="A28" s="192">
        <v>16</v>
      </c>
      <c r="B28" s="11" t="s">
        <v>86</v>
      </c>
      <c r="C28" s="354">
        <v>5.373578048410451E-2</v>
      </c>
      <c r="D28" s="355">
        <v>5.4042034798423899E-2</v>
      </c>
      <c r="E28" s="355">
        <v>5.4276388756476314E-2</v>
      </c>
      <c r="F28" s="355">
        <v>5.471516369025959E-2</v>
      </c>
      <c r="G28" s="356">
        <v>5.4756665172613149E-2</v>
      </c>
    </row>
    <row r="29" spans="1:8" ht="15">
      <c r="A29" s="192">
        <v>17</v>
      </c>
      <c r="B29" s="11" t="s">
        <v>85</v>
      </c>
      <c r="C29" s="354">
        <v>2.9380461967543278E-2</v>
      </c>
      <c r="D29" s="355">
        <v>2.6992282930121354E-2</v>
      </c>
      <c r="E29" s="355">
        <v>2.6630418135509887E-2</v>
      </c>
      <c r="F29" s="355">
        <v>2.5403194983329103E-2</v>
      </c>
      <c r="G29" s="356">
        <v>2.5613744960157409E-2</v>
      </c>
    </row>
    <row r="30" spans="1:8" ht="15">
      <c r="A30" s="192">
        <v>18</v>
      </c>
      <c r="B30" s="11" t="s">
        <v>84</v>
      </c>
      <c r="C30" s="354">
        <v>4.1652040016238991E-2</v>
      </c>
      <c r="D30" s="355">
        <v>4.0897433268587864E-2</v>
      </c>
      <c r="E30" s="355">
        <v>4.2759391997251886E-2</v>
      </c>
      <c r="F30" s="355">
        <v>4.2324001252786937E-2</v>
      </c>
      <c r="G30" s="356">
        <v>4.4743091086790254E-2</v>
      </c>
    </row>
    <row r="31" spans="1:8" ht="15">
      <c r="A31" s="192">
        <v>19</v>
      </c>
      <c r="B31" s="11" t="s">
        <v>154</v>
      </c>
      <c r="C31" s="354">
        <v>2.5070352007026859E-2</v>
      </c>
      <c r="D31" s="355">
        <v>2.3017267835178244E-2</v>
      </c>
      <c r="E31" s="355">
        <v>2.1560851428916228E-2</v>
      </c>
      <c r="F31" s="355">
        <v>2.1209443769838597E-2</v>
      </c>
      <c r="G31" s="356">
        <v>2.100718043991515E-2</v>
      </c>
    </row>
    <row r="32" spans="1:8" ht="15">
      <c r="A32" s="192">
        <v>20</v>
      </c>
      <c r="B32" s="11" t="s">
        <v>155</v>
      </c>
      <c r="C32" s="354">
        <v>0.1645656268566891</v>
      </c>
      <c r="D32" s="355">
        <v>0.15092830751023922</v>
      </c>
      <c r="E32" s="355">
        <v>0.14052243376488144</v>
      </c>
      <c r="F32" s="355">
        <v>0.13783287120594345</v>
      </c>
      <c r="G32" s="356">
        <v>0.13748433713763458</v>
      </c>
    </row>
    <row r="33" spans="1:7">
      <c r="A33" s="10"/>
      <c r="B33" s="76" t="s">
        <v>216</v>
      </c>
      <c r="C33" s="127"/>
      <c r="D33" s="127"/>
      <c r="E33" s="127"/>
      <c r="F33" s="127"/>
      <c r="G33" s="326"/>
    </row>
    <row r="34" spans="1:7" ht="15">
      <c r="A34" s="192">
        <v>21</v>
      </c>
      <c r="B34" s="11" t="s">
        <v>83</v>
      </c>
      <c r="C34" s="354">
        <v>3.2176434962880605E-2</v>
      </c>
      <c r="D34" s="355">
        <v>3.3378491555042335E-2</v>
      </c>
      <c r="E34" s="355">
        <v>3.1424689759871297E-2</v>
      </c>
      <c r="F34" s="355">
        <v>3.3833376391271902E-2</v>
      </c>
      <c r="G34" s="356">
        <v>3.5933680115919096E-2</v>
      </c>
    </row>
    <row r="35" spans="1:7" ht="15" customHeight="1">
      <c r="A35" s="192">
        <v>22</v>
      </c>
      <c r="B35" s="11" t="s">
        <v>673</v>
      </c>
      <c r="C35" s="354">
        <v>1.1819610987849191E-2</v>
      </c>
      <c r="D35" s="355">
        <v>1.1843088060171526E-2</v>
      </c>
      <c r="E35" s="355">
        <v>1.1825169251152696E-2</v>
      </c>
      <c r="F35" s="355">
        <v>1.1601686193531243E-2</v>
      </c>
      <c r="G35" s="356">
        <v>1.1888414318102536E-2</v>
      </c>
    </row>
    <row r="36" spans="1:7" ht="15">
      <c r="A36" s="192">
        <v>23</v>
      </c>
      <c r="B36" s="11" t="s">
        <v>82</v>
      </c>
      <c r="C36" s="354">
        <v>0.49197882339762367</v>
      </c>
      <c r="D36" s="355">
        <v>0.4874266447523728</v>
      </c>
      <c r="E36" s="355">
        <v>0.49851557965618526</v>
      </c>
      <c r="F36" s="355">
        <v>0.49800014715591445</v>
      </c>
      <c r="G36" s="356">
        <v>0.49684947790584655</v>
      </c>
    </row>
    <row r="37" spans="1:7" ht="15" customHeight="1">
      <c r="A37" s="192">
        <v>24</v>
      </c>
      <c r="B37" s="11" t="s">
        <v>81</v>
      </c>
      <c r="C37" s="354">
        <v>0.48119098079602035</v>
      </c>
      <c r="D37" s="355">
        <v>0.46064302138122815</v>
      </c>
      <c r="E37" s="355">
        <v>0.4657716222403791</v>
      </c>
      <c r="F37" s="355">
        <v>0.46665530773925734</v>
      </c>
      <c r="G37" s="356">
        <v>0.45688115569298959</v>
      </c>
    </row>
    <row r="38" spans="1:7" ht="15">
      <c r="A38" s="192">
        <v>25</v>
      </c>
      <c r="B38" s="11" t="s">
        <v>80</v>
      </c>
      <c r="C38" s="354">
        <v>3.2446609171718065E-2</v>
      </c>
      <c r="D38" s="355">
        <v>1.8749620918767813E-2</v>
      </c>
      <c r="E38" s="355">
        <v>0.17014012528025771</v>
      </c>
      <c r="F38" s="355">
        <v>9.9683146676393136E-2</v>
      </c>
      <c r="G38" s="356">
        <v>6.1673816350302085E-2</v>
      </c>
    </row>
    <row r="39" spans="1:7" ht="15" customHeight="1">
      <c r="A39" s="10"/>
      <c r="B39" s="76" t="s">
        <v>217</v>
      </c>
      <c r="C39" s="127"/>
      <c r="D39" s="127"/>
      <c r="E39" s="127"/>
      <c r="F39" s="127"/>
      <c r="G39" s="326"/>
    </row>
    <row r="40" spans="1:7" ht="15" customHeight="1">
      <c r="A40" s="192">
        <v>26</v>
      </c>
      <c r="B40" s="11" t="s">
        <v>79</v>
      </c>
      <c r="C40" s="354">
        <v>0.24388363300884491</v>
      </c>
      <c r="D40" s="354">
        <v>0.18564243543079456</v>
      </c>
      <c r="E40" s="354">
        <v>0.17347809700497843</v>
      </c>
      <c r="F40" s="354">
        <v>0.17543063396169323</v>
      </c>
      <c r="G40" s="357">
        <v>0.16913805333444926</v>
      </c>
    </row>
    <row r="41" spans="1:7" ht="15" customHeight="1">
      <c r="A41" s="192">
        <v>27</v>
      </c>
      <c r="B41" s="11" t="s">
        <v>78</v>
      </c>
      <c r="C41" s="354">
        <v>0.57201359214740477</v>
      </c>
      <c r="D41" s="354">
        <v>0.55339077429653172</v>
      </c>
      <c r="E41" s="354">
        <v>0.56765844949228761</v>
      </c>
      <c r="F41" s="354">
        <v>0.55194749114099861</v>
      </c>
      <c r="G41" s="357">
        <v>0.53866493616844935</v>
      </c>
    </row>
    <row r="42" spans="1:7" ht="15" customHeight="1">
      <c r="A42" s="192">
        <v>28</v>
      </c>
      <c r="B42" s="11" t="s">
        <v>77</v>
      </c>
      <c r="C42" s="354">
        <v>0.23016144006983333</v>
      </c>
      <c r="D42" s="354">
        <v>0.17282133342677553</v>
      </c>
      <c r="E42" s="354">
        <v>0.18411574066036315</v>
      </c>
      <c r="F42" s="354">
        <v>0.20109794883831911</v>
      </c>
      <c r="G42" s="357">
        <v>0.20773243785004336</v>
      </c>
    </row>
    <row r="43" spans="1:7" ht="15" customHeight="1">
      <c r="A43" s="193"/>
      <c r="B43" s="76" t="s">
        <v>258</v>
      </c>
      <c r="C43" s="127"/>
      <c r="D43" s="127"/>
      <c r="E43" s="127"/>
      <c r="F43" s="127"/>
      <c r="G43" s="326"/>
    </row>
    <row r="44" spans="1:7" ht="15">
      <c r="A44" s="192">
        <v>29</v>
      </c>
      <c r="B44" s="11" t="s">
        <v>241</v>
      </c>
      <c r="C44" s="358">
        <v>830751289.43956029</v>
      </c>
      <c r="D44" s="359">
        <v>756423121.88688886</v>
      </c>
      <c r="E44" s="359">
        <v>638817317.38271785</v>
      </c>
      <c r="F44" s="359">
        <v>695935460.46043456</v>
      </c>
      <c r="G44" s="360">
        <v>705922509.07989001</v>
      </c>
    </row>
    <row r="45" spans="1:7" ht="15" customHeight="1">
      <c r="A45" s="192">
        <v>30</v>
      </c>
      <c r="B45" s="11" t="s">
        <v>253</v>
      </c>
      <c r="C45" s="358">
        <v>448879613.11788929</v>
      </c>
      <c r="D45" s="361">
        <v>346144449.96547502</v>
      </c>
      <c r="E45" s="361">
        <v>453177025.41497707</v>
      </c>
      <c r="F45" s="361">
        <v>487382238.11255181</v>
      </c>
      <c r="G45" s="362">
        <v>497591368.31372273</v>
      </c>
    </row>
    <row r="46" spans="1:7" ht="15" customHeight="1">
      <c r="A46" s="229">
        <v>31</v>
      </c>
      <c r="B46" s="230" t="s">
        <v>242</v>
      </c>
      <c r="C46" s="363">
        <v>1.8507218086141506</v>
      </c>
      <c r="D46" s="354">
        <v>2.1852816705925391</v>
      </c>
      <c r="E46" s="354">
        <v>1.421907460919452</v>
      </c>
      <c r="F46" s="354">
        <v>1.4402904984097169</v>
      </c>
      <c r="G46" s="357">
        <v>1.4232142816815261</v>
      </c>
    </row>
    <row r="47" spans="1:7" ht="15" customHeight="1">
      <c r="A47" s="229"/>
      <c r="B47" s="76" t="s">
        <v>337</v>
      </c>
      <c r="C47" s="127"/>
      <c r="D47" s="127"/>
      <c r="E47" s="127"/>
      <c r="F47" s="127"/>
      <c r="G47" s="326"/>
    </row>
    <row r="48" spans="1:7" ht="15" customHeight="1">
      <c r="A48" s="229">
        <v>32</v>
      </c>
      <c r="B48" s="230" t="s">
        <v>344</v>
      </c>
      <c r="C48" s="364">
        <v>3022505201.8561544</v>
      </c>
      <c r="D48" s="365">
        <v>2899896693.7834997</v>
      </c>
      <c r="E48" s="365">
        <v>2889772416.3434997</v>
      </c>
      <c r="F48" s="365">
        <v>2683577991.4355001</v>
      </c>
      <c r="G48" s="366">
        <v>2569285003.8629999</v>
      </c>
    </row>
    <row r="49" spans="1:7" ht="15" customHeight="1">
      <c r="A49" s="229">
        <v>33</v>
      </c>
      <c r="B49" s="230" t="s">
        <v>359</v>
      </c>
      <c r="C49" s="364">
        <v>2366748005.6260004</v>
      </c>
      <c r="D49" s="365">
        <v>2365710757.9953175</v>
      </c>
      <c r="E49" s="365">
        <v>2326196042.3259497</v>
      </c>
      <c r="F49" s="365">
        <v>2205973719.772718</v>
      </c>
      <c r="G49" s="366">
        <v>2144259965.9707484</v>
      </c>
    </row>
    <row r="50" spans="1:7" ht="15.75" thickBot="1">
      <c r="A50" s="194">
        <v>34</v>
      </c>
      <c r="B50" s="78" t="s">
        <v>377</v>
      </c>
      <c r="C50" s="367">
        <v>1.2770709829146798</v>
      </c>
      <c r="D50" s="368">
        <v>1.225803570441911</v>
      </c>
      <c r="E50" s="368">
        <v>1.2422738082960683</v>
      </c>
      <c r="F50" s="368">
        <v>1.216504968931357</v>
      </c>
      <c r="G50" s="369">
        <v>1.1982152559099029</v>
      </c>
    </row>
    <row r="51" spans="1:7">
      <c r="A51" s="12"/>
    </row>
    <row r="52" spans="1:7">
      <c r="B52" s="119"/>
    </row>
    <row r="53" spans="1:7" ht="51">
      <c r="B53" s="119" t="s">
        <v>257</v>
      </c>
    </row>
    <row r="55" spans="1:7">
      <c r="B55" s="118"/>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zoomScale="80" zoomScaleNormal="80" workbookViewId="0">
      <selection activeCell="H29" sqref="H29"/>
    </sheetView>
  </sheetViews>
  <sheetFormatPr defaultColWidth="8.7109375" defaultRowHeight="15"/>
  <cols>
    <col min="1" max="1" width="11.42578125" style="330" customWidth="1"/>
    <col min="2" max="2" width="76.85546875" style="343" customWidth="1"/>
    <col min="3" max="3" width="22.85546875" style="330" customWidth="1"/>
    <col min="4" max="16384" width="8.7109375" style="330"/>
  </cols>
  <sheetData>
    <row r="1" spans="1:3">
      <c r="A1" s="87" t="s">
        <v>30</v>
      </c>
      <c r="B1" s="329" t="str">
        <f>'Info '!C2</f>
        <v>JSC Basisbank</v>
      </c>
    </row>
    <row r="2" spans="1:3">
      <c r="A2" s="87" t="s">
        <v>31</v>
      </c>
      <c r="B2" s="331">
        <f>'1. key ratios '!B2</f>
        <v>45838</v>
      </c>
    </row>
    <row r="3" spans="1:3">
      <c r="B3" s="330"/>
    </row>
    <row r="4" spans="1:3" ht="15.75" thickBot="1">
      <c r="A4" s="330" t="s">
        <v>295</v>
      </c>
      <c r="B4" s="330" t="s">
        <v>296</v>
      </c>
    </row>
    <row r="5" spans="1:3">
      <c r="A5" s="595" t="s">
        <v>297</v>
      </c>
      <c r="B5" s="596"/>
      <c r="C5" s="597"/>
    </row>
    <row r="6" spans="1:3">
      <c r="A6" s="598">
        <v>1</v>
      </c>
      <c r="B6" s="599" t="s">
        <v>750</v>
      </c>
      <c r="C6" s="600">
        <v>4266034852.9062529</v>
      </c>
    </row>
    <row r="7" spans="1:3">
      <c r="A7" s="598">
        <v>2</v>
      </c>
      <c r="B7" s="599" t="s">
        <v>298</v>
      </c>
      <c r="C7" s="600">
        <v>-32320093.3154376</v>
      </c>
    </row>
    <row r="8" spans="1:3" ht="30">
      <c r="A8" s="601">
        <v>3</v>
      </c>
      <c r="B8" s="602" t="s">
        <v>299</v>
      </c>
      <c r="C8" s="600">
        <f>C6+C7</f>
        <v>4233714759.5908151</v>
      </c>
    </row>
    <row r="9" spans="1:3">
      <c r="A9" s="603" t="s">
        <v>300</v>
      </c>
      <c r="B9" s="604"/>
      <c r="C9" s="605"/>
    </row>
    <row r="10" spans="1:3" ht="25.7" customHeight="1">
      <c r="A10" s="598">
        <v>4</v>
      </c>
      <c r="B10" s="606" t="s">
        <v>748</v>
      </c>
      <c r="C10" s="600">
        <f>'15. CCR '!F34</f>
        <v>1921500.0000000019</v>
      </c>
    </row>
    <row r="11" spans="1:3" ht="25.7" customHeight="1">
      <c r="A11" s="598">
        <v>5</v>
      </c>
      <c r="B11" s="607" t="s">
        <v>749</v>
      </c>
      <c r="C11" s="600">
        <f>'15. CCR '!G34</f>
        <v>1543868.4903023273</v>
      </c>
    </row>
    <row r="12" spans="1:3" ht="25.7" customHeight="1">
      <c r="A12" s="598">
        <v>6</v>
      </c>
      <c r="B12" s="607" t="s">
        <v>742</v>
      </c>
      <c r="C12" s="600">
        <f>'15. CCR '!I34</f>
        <v>4851515.88642326</v>
      </c>
    </row>
    <row r="13" spans="1:3" ht="25.7" customHeight="1">
      <c r="A13" s="608">
        <v>7</v>
      </c>
      <c r="B13" s="606" t="s">
        <v>743</v>
      </c>
      <c r="C13" s="600">
        <f>'15. CCR '!E34</f>
        <v>0</v>
      </c>
    </row>
    <row r="14" spans="1:3" ht="25.7" customHeight="1">
      <c r="A14" s="601">
        <v>8</v>
      </c>
      <c r="B14" s="609" t="s">
        <v>301</v>
      </c>
      <c r="C14" s="610">
        <f>C12</f>
        <v>4851515.88642326</v>
      </c>
    </row>
    <row r="15" spans="1:3">
      <c r="A15" s="603" t="s">
        <v>302</v>
      </c>
      <c r="B15" s="604"/>
      <c r="C15" s="605"/>
    </row>
    <row r="16" spans="1:3">
      <c r="A16" s="608">
        <v>9</v>
      </c>
      <c r="B16" s="606" t="s">
        <v>303</v>
      </c>
      <c r="C16" s="600"/>
    </row>
    <row r="17" spans="1:3">
      <c r="A17" s="608">
        <v>10</v>
      </c>
      <c r="B17" s="606" t="s">
        <v>304</v>
      </c>
      <c r="C17" s="600"/>
    </row>
    <row r="18" spans="1:3">
      <c r="A18" s="608">
        <v>11</v>
      </c>
      <c r="B18" s="606" t="s">
        <v>305</v>
      </c>
      <c r="C18" s="600"/>
    </row>
    <row r="19" spans="1:3" ht="30">
      <c r="A19" s="608">
        <v>12</v>
      </c>
      <c r="B19" s="606" t="s">
        <v>306</v>
      </c>
      <c r="C19" s="600"/>
    </row>
    <row r="20" spans="1:3">
      <c r="A20" s="608">
        <v>14</v>
      </c>
      <c r="B20" s="606" t="s">
        <v>307</v>
      </c>
      <c r="C20" s="600"/>
    </row>
    <row r="21" spans="1:3">
      <c r="A21" s="608">
        <v>14</v>
      </c>
      <c r="B21" s="606" t="s">
        <v>308</v>
      </c>
      <c r="C21" s="600"/>
    </row>
    <row r="22" spans="1:3">
      <c r="A22" s="601">
        <v>15</v>
      </c>
      <c r="B22" s="609" t="s">
        <v>309</v>
      </c>
      <c r="C22" s="610">
        <f>SUM(C16:C21)</f>
        <v>0</v>
      </c>
    </row>
    <row r="23" spans="1:3">
      <c r="A23" s="603" t="s">
        <v>310</v>
      </c>
      <c r="B23" s="604"/>
      <c r="C23" s="605"/>
    </row>
    <row r="24" spans="1:3">
      <c r="A24" s="611">
        <v>16</v>
      </c>
      <c r="B24" s="607" t="s">
        <v>311</v>
      </c>
      <c r="C24" s="600">
        <v>612129537.00220013</v>
      </c>
    </row>
    <row r="25" spans="1:3">
      <c r="A25" s="611">
        <v>17</v>
      </c>
      <c r="B25" s="607" t="s">
        <v>312</v>
      </c>
      <c r="C25" s="600">
        <v>-239428253.97843015</v>
      </c>
    </row>
    <row r="26" spans="1:3">
      <c r="A26" s="612">
        <v>18</v>
      </c>
      <c r="B26" s="609" t="s">
        <v>313</v>
      </c>
      <c r="C26" s="610">
        <f>C24+C25</f>
        <v>372701283.02376997</v>
      </c>
    </row>
    <row r="27" spans="1:3">
      <c r="A27" s="603" t="s">
        <v>314</v>
      </c>
      <c r="B27" s="604"/>
      <c r="C27" s="605"/>
    </row>
    <row r="28" spans="1:3" ht="30">
      <c r="A28" s="611">
        <v>19</v>
      </c>
      <c r="B28" s="606" t="s">
        <v>315</v>
      </c>
      <c r="C28" s="613"/>
    </row>
    <row r="29" spans="1:3">
      <c r="A29" s="611">
        <v>20</v>
      </c>
      <c r="B29" s="607" t="s">
        <v>316</v>
      </c>
      <c r="C29" s="613"/>
    </row>
    <row r="30" spans="1:3">
      <c r="A30" s="603" t="s">
        <v>747</v>
      </c>
      <c r="B30" s="604"/>
      <c r="C30" s="605"/>
    </row>
    <row r="31" spans="1:3">
      <c r="A31" s="612">
        <v>21</v>
      </c>
      <c r="B31" s="614" t="s">
        <v>317</v>
      </c>
      <c r="C31" s="610">
        <v>593988940.35496247</v>
      </c>
    </row>
    <row r="32" spans="1:3">
      <c r="A32" s="612">
        <v>22</v>
      </c>
      <c r="B32" s="609" t="s">
        <v>318</v>
      </c>
      <c r="C32" s="610">
        <f>C8+C14+C22+C26</f>
        <v>4611267558.501008</v>
      </c>
    </row>
    <row r="33" spans="1:3">
      <c r="A33" s="603" t="s">
        <v>319</v>
      </c>
      <c r="B33" s="604"/>
      <c r="C33" s="605"/>
    </row>
    <row r="34" spans="1:3">
      <c r="A34" s="601">
        <v>23</v>
      </c>
      <c r="B34" s="609" t="s">
        <v>319</v>
      </c>
      <c r="C34" s="615">
        <f>C31/C32</f>
        <v>0.12881250823538232</v>
      </c>
    </row>
    <row r="35" spans="1:3">
      <c r="A35" s="603" t="s">
        <v>320</v>
      </c>
      <c r="B35" s="604"/>
      <c r="C35" s="605"/>
    </row>
    <row r="36" spans="1:3">
      <c r="A36" s="616" t="s">
        <v>321</v>
      </c>
      <c r="B36" s="606" t="s">
        <v>322</v>
      </c>
      <c r="C36" s="613"/>
    </row>
    <row r="37" spans="1:3" ht="30.75" thickBot="1">
      <c r="A37" s="617" t="s">
        <v>323</v>
      </c>
      <c r="B37" s="618" t="s">
        <v>324</v>
      </c>
      <c r="C37" s="619"/>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zoomScale="80" zoomScaleNormal="80" workbookViewId="0">
      <selection activeCell="E23" sqref="E23"/>
    </sheetView>
  </sheetViews>
  <sheetFormatPr defaultColWidth="8.85546875" defaultRowHeight="15"/>
  <cols>
    <col min="1" max="1" width="11.42578125" customWidth="1"/>
    <col min="2" max="2" width="76.85546875" style="168" customWidth="1"/>
    <col min="3" max="6" width="25.42578125" customWidth="1"/>
  </cols>
  <sheetData>
    <row r="1" spans="1:6">
      <c r="A1" s="2" t="s">
        <v>30</v>
      </c>
      <c r="B1" s="3" t="str">
        <f>'Info '!C2</f>
        <v>JSC Basisbank</v>
      </c>
    </row>
    <row r="2" spans="1:6">
      <c r="A2" s="2" t="s">
        <v>31</v>
      </c>
      <c r="B2" s="191">
        <f>'1. key ratios '!B2</f>
        <v>45838</v>
      </c>
    </row>
    <row r="3" spans="1:6">
      <c r="A3" s="4"/>
      <c r="B3"/>
    </row>
    <row r="4" spans="1:6" ht="15.75" thickBot="1">
      <c r="A4" s="342" t="s">
        <v>737</v>
      </c>
    </row>
    <row r="5" spans="1:6" ht="60">
      <c r="B5" s="620"/>
      <c r="C5" s="621" t="s">
        <v>738</v>
      </c>
      <c r="D5" s="621" t="s">
        <v>740</v>
      </c>
      <c r="E5" s="621" t="s">
        <v>739</v>
      </c>
      <c r="F5" s="622" t="s">
        <v>741</v>
      </c>
    </row>
    <row r="6" spans="1:6">
      <c r="B6" s="623" t="s">
        <v>715</v>
      </c>
      <c r="C6" s="580">
        <f>IF(C7&gt;0,C7,IF(C8&gt;=0,C8,IF(C9&gt;0,C9)))</f>
        <v>0</v>
      </c>
      <c r="D6" s="580">
        <f>IF(D7&gt;0,D7,IF(D8&gt;0,D8,IF(D9&gt;0,D9)))</f>
        <v>11507.827419763042</v>
      </c>
      <c r="E6" s="580">
        <f>IF(E7&gt;0,E7,IF(E8&gt;=0,E8,IF(E9&gt;0,E9)))</f>
        <v>0</v>
      </c>
      <c r="F6" s="581">
        <f>IF(F7&gt;0,F7,IF(F8&gt;0,F8,IF(F9&gt;0,F9)))</f>
        <v>143847.84274703803</v>
      </c>
    </row>
    <row r="7" spans="1:6">
      <c r="B7" s="582" t="s">
        <v>728</v>
      </c>
      <c r="C7" s="624">
        <v>0</v>
      </c>
      <c r="D7" s="624">
        <v>11507.827419763042</v>
      </c>
      <c r="E7" s="624">
        <v>0</v>
      </c>
      <c r="F7" s="625">
        <v>143847.84274703803</v>
      </c>
    </row>
    <row r="8" spans="1:6">
      <c r="B8" s="582" t="s">
        <v>729</v>
      </c>
      <c r="C8" s="624">
        <v>0</v>
      </c>
      <c r="D8" s="624">
        <v>0</v>
      </c>
      <c r="E8" s="624">
        <v>0</v>
      </c>
      <c r="F8" s="625">
        <v>0</v>
      </c>
    </row>
    <row r="9" spans="1:6" ht="15.75" thickBot="1">
      <c r="B9" s="626" t="s">
        <v>736</v>
      </c>
      <c r="C9" s="627">
        <v>0</v>
      </c>
      <c r="D9" s="627">
        <v>0</v>
      </c>
      <c r="E9" s="627">
        <v>0</v>
      </c>
      <c r="F9" s="628">
        <v>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80" zoomScaleNormal="80" workbookViewId="0">
      <pane xSplit="2" ySplit="6" topLeftCell="C22" activePane="bottomRight" state="frozen"/>
      <selection activeCell="B19" sqref="B19"/>
      <selection pane="topRight" activeCell="B19" sqref="B19"/>
      <selection pane="bottomLeft" activeCell="B19" sqref="B19"/>
      <selection pane="bottomRight" activeCell="G56" sqref="G56"/>
    </sheetView>
  </sheetViews>
  <sheetFormatPr defaultRowHeight="15"/>
  <cols>
    <col min="1" max="1" width="8.85546875" style="89"/>
    <col min="2" max="2" width="82.5703125" style="96" customWidth="1"/>
    <col min="3" max="7" width="17.5703125" style="89" customWidth="1"/>
  </cols>
  <sheetData>
    <row r="1" spans="1:7">
      <c r="A1" s="89" t="s">
        <v>30</v>
      </c>
      <c r="B1" s="3" t="str">
        <f>'Info '!C2</f>
        <v>JSC Basisbank</v>
      </c>
    </row>
    <row r="2" spans="1:7">
      <c r="A2" s="89" t="s">
        <v>31</v>
      </c>
      <c r="B2" s="191">
        <f>'1. key ratios '!B2</f>
        <v>45838</v>
      </c>
    </row>
    <row r="4" spans="1:7" ht="15.75" thickBot="1">
      <c r="A4" s="89" t="s">
        <v>376</v>
      </c>
      <c r="B4" s="195" t="s">
        <v>337</v>
      </c>
    </row>
    <row r="5" spans="1:7">
      <c r="A5" s="196"/>
      <c r="B5" s="197"/>
      <c r="C5" s="813" t="s">
        <v>338</v>
      </c>
      <c r="D5" s="813"/>
      <c r="E5" s="813"/>
      <c r="F5" s="813"/>
      <c r="G5" s="814" t="s">
        <v>339</v>
      </c>
    </row>
    <row r="6" spans="1:7">
      <c r="A6" s="198"/>
      <c r="B6" s="199"/>
      <c r="C6" s="200" t="s">
        <v>340</v>
      </c>
      <c r="D6" s="200" t="s">
        <v>341</v>
      </c>
      <c r="E6" s="200" t="s">
        <v>342</v>
      </c>
      <c r="F6" s="200" t="s">
        <v>343</v>
      </c>
      <c r="G6" s="815"/>
    </row>
    <row r="7" spans="1:7">
      <c r="A7" s="201"/>
      <c r="B7" s="202" t="s">
        <v>344</v>
      </c>
      <c r="C7" s="203"/>
      <c r="D7" s="203"/>
      <c r="E7" s="203"/>
      <c r="F7" s="203"/>
      <c r="G7" s="204"/>
    </row>
    <row r="8" spans="1:7">
      <c r="A8" s="205">
        <v>1</v>
      </c>
      <c r="B8" s="206" t="s">
        <v>345</v>
      </c>
      <c r="C8" s="207">
        <f>SUM(C9:C10)</f>
        <v>0</v>
      </c>
      <c r="D8" s="207">
        <f>SUM(D9:D10)</f>
        <v>0</v>
      </c>
      <c r="E8" s="207">
        <f>SUM(E9:E10)</f>
        <v>0</v>
      </c>
      <c r="F8" s="207">
        <f>SUM(F9:F10)</f>
        <v>1306989387.6716547</v>
      </c>
      <c r="G8" s="208">
        <f>SUM(G9:G10)</f>
        <v>1306989387.6716547</v>
      </c>
    </row>
    <row r="9" spans="1:7">
      <c r="A9" s="205">
        <v>2</v>
      </c>
      <c r="B9" s="209" t="s">
        <v>346</v>
      </c>
      <c r="C9" s="207"/>
      <c r="D9" s="207"/>
      <c r="E9" s="207"/>
      <c r="F9" s="207">
        <v>725434650.07165468</v>
      </c>
      <c r="G9" s="208">
        <v>725434650.07165468</v>
      </c>
    </row>
    <row r="10" spans="1:7">
      <c r="A10" s="205">
        <v>3</v>
      </c>
      <c r="B10" s="209" t="s">
        <v>347</v>
      </c>
      <c r="C10" s="210"/>
      <c r="D10" s="210"/>
      <c r="E10" s="210"/>
      <c r="F10" s="207">
        <v>581554737.60000002</v>
      </c>
      <c r="G10" s="208">
        <v>581554737.60000002</v>
      </c>
    </row>
    <row r="11" spans="1:7" ht="14.45" customHeight="1">
      <c r="A11" s="205">
        <v>4</v>
      </c>
      <c r="B11" s="206" t="s">
        <v>348</v>
      </c>
      <c r="C11" s="207">
        <f t="shared" ref="C11:F11" si="0">SUM(C12:C13)</f>
        <v>367494730.70999998</v>
      </c>
      <c r="D11" s="207">
        <f t="shared" si="0"/>
        <v>523069405.03000003</v>
      </c>
      <c r="E11" s="207">
        <f t="shared" si="0"/>
        <v>321943995.69999999</v>
      </c>
      <c r="F11" s="207">
        <f t="shared" si="0"/>
        <v>0</v>
      </c>
      <c r="G11" s="208">
        <f>SUM(G12:G13)</f>
        <v>976420357.93949997</v>
      </c>
    </row>
    <row r="12" spans="1:7">
      <c r="A12" s="205">
        <v>5</v>
      </c>
      <c r="B12" s="209" t="s">
        <v>349</v>
      </c>
      <c r="C12" s="207">
        <v>224179192.38999999</v>
      </c>
      <c r="D12" s="211">
        <v>372793644.72000003</v>
      </c>
      <c r="E12" s="207">
        <v>225618923.41</v>
      </c>
      <c r="F12" s="207"/>
      <c r="G12" s="208">
        <v>781462172.48449993</v>
      </c>
    </row>
    <row r="13" spans="1:7">
      <c r="A13" s="205">
        <v>6</v>
      </c>
      <c r="B13" s="209" t="s">
        <v>350</v>
      </c>
      <c r="C13" s="207">
        <v>143315538.31999999</v>
      </c>
      <c r="D13" s="211">
        <v>150275760.31</v>
      </c>
      <c r="E13" s="207">
        <v>96325072.290000007</v>
      </c>
      <c r="F13" s="207"/>
      <c r="G13" s="208">
        <v>194958185.45500001</v>
      </c>
    </row>
    <row r="14" spans="1:7">
      <c r="A14" s="205">
        <v>7</v>
      </c>
      <c r="B14" s="206" t="s">
        <v>351</v>
      </c>
      <c r="C14" s="207">
        <f t="shared" ref="C14:F14" si="1">SUM(C15:C16)</f>
        <v>673420976.26999998</v>
      </c>
      <c r="D14" s="207">
        <f t="shared" si="1"/>
        <v>437341498.74000001</v>
      </c>
      <c r="E14" s="207">
        <f t="shared" si="1"/>
        <v>505584803.90999997</v>
      </c>
      <c r="F14" s="207">
        <f t="shared" si="1"/>
        <v>0</v>
      </c>
      <c r="G14" s="208">
        <f>SUM(G15:G16)</f>
        <v>739095456.245</v>
      </c>
    </row>
    <row r="15" spans="1:7" ht="39">
      <c r="A15" s="205">
        <v>8</v>
      </c>
      <c r="B15" s="209" t="s">
        <v>352</v>
      </c>
      <c r="C15" s="207">
        <v>649153440.96000004</v>
      </c>
      <c r="D15" s="211">
        <v>323452667.62</v>
      </c>
      <c r="E15" s="207">
        <v>407535028.89999998</v>
      </c>
      <c r="F15" s="207"/>
      <c r="G15" s="208">
        <v>690070568.74000001</v>
      </c>
    </row>
    <row r="16" spans="1:7" ht="26.25">
      <c r="A16" s="205">
        <v>9</v>
      </c>
      <c r="B16" s="209" t="s">
        <v>353</v>
      </c>
      <c r="C16" s="207">
        <v>24267535.309999999</v>
      </c>
      <c r="D16" s="211">
        <v>113888831.12</v>
      </c>
      <c r="E16" s="207">
        <v>98049775.010000005</v>
      </c>
      <c r="F16" s="207"/>
      <c r="G16" s="208">
        <v>49024887.505000003</v>
      </c>
    </row>
    <row r="17" spans="1:7">
      <c r="A17" s="205">
        <v>10</v>
      </c>
      <c r="B17" s="206" t="s">
        <v>354</v>
      </c>
      <c r="C17" s="207">
        <v>0</v>
      </c>
      <c r="D17" s="211"/>
      <c r="E17" s="207"/>
      <c r="F17" s="207"/>
      <c r="G17" s="208">
        <v>0</v>
      </c>
    </row>
    <row r="18" spans="1:7">
      <c r="A18" s="205">
        <v>11</v>
      </c>
      <c r="B18" s="206" t="s">
        <v>355</v>
      </c>
      <c r="C18" s="207">
        <v>45805287.359999999</v>
      </c>
      <c r="D18" s="211">
        <v>25404179.220000003</v>
      </c>
      <c r="E18" s="207">
        <v>13493446.82</v>
      </c>
      <c r="F18" s="207">
        <v>12096233.710000005</v>
      </c>
      <c r="G18" s="208">
        <v>0</v>
      </c>
    </row>
    <row r="19" spans="1:7">
      <c r="A19" s="205">
        <v>12</v>
      </c>
      <c r="B19" s="209" t="s">
        <v>356</v>
      </c>
      <c r="C19" s="210"/>
      <c r="D19" s="211">
        <v>19314.8</v>
      </c>
      <c r="E19" s="207">
        <v>0</v>
      </c>
      <c r="F19" s="207">
        <v>0</v>
      </c>
      <c r="G19" s="208">
        <v>0</v>
      </c>
    </row>
    <row r="20" spans="1:7">
      <c r="A20" s="205">
        <v>13</v>
      </c>
      <c r="B20" s="209" t="s">
        <v>357</v>
      </c>
      <c r="C20" s="207">
        <v>45805287.359999999</v>
      </c>
      <c r="D20" s="207">
        <v>25384864.420000002</v>
      </c>
      <c r="E20" s="207">
        <v>13493446.82</v>
      </c>
      <c r="F20" s="207">
        <v>12096233.710000005</v>
      </c>
      <c r="G20" s="208">
        <v>0</v>
      </c>
    </row>
    <row r="21" spans="1:7">
      <c r="A21" s="212">
        <v>14</v>
      </c>
      <c r="B21" s="213" t="s">
        <v>358</v>
      </c>
      <c r="C21" s="210"/>
      <c r="D21" s="210"/>
      <c r="E21" s="210"/>
      <c r="F21" s="210"/>
      <c r="G21" s="214">
        <f>SUM(G8,G11,G14,G17,G18)</f>
        <v>3022505201.8561544</v>
      </c>
    </row>
    <row r="22" spans="1:7">
      <c r="A22" s="215"/>
      <c r="B22" s="216" t="s">
        <v>359</v>
      </c>
      <c r="C22" s="217"/>
      <c r="D22" s="218"/>
      <c r="E22" s="217"/>
      <c r="F22" s="217"/>
      <c r="G22" s="219"/>
    </row>
    <row r="23" spans="1:7">
      <c r="A23" s="205">
        <v>15</v>
      </c>
      <c r="B23" s="206" t="s">
        <v>360</v>
      </c>
      <c r="C23" s="220">
        <v>696303357.49000001</v>
      </c>
      <c r="D23" s="221">
        <v>37200000</v>
      </c>
      <c r="E23" s="220">
        <v>19187500</v>
      </c>
      <c r="F23" s="220">
        <v>308043800</v>
      </c>
      <c r="G23" s="208">
        <v>34951601.797000006</v>
      </c>
    </row>
    <row r="24" spans="1:7">
      <c r="A24" s="205">
        <v>16</v>
      </c>
      <c r="B24" s="206" t="s">
        <v>361</v>
      </c>
      <c r="C24" s="207">
        <f>SUM(C25:C27,C29,C31)</f>
        <v>226611733.43000001</v>
      </c>
      <c r="D24" s="211">
        <f t="shared" ref="D24:G24" si="2">SUM(D25:D27,D29,D31)</f>
        <v>434059841.44999999</v>
      </c>
      <c r="E24" s="207">
        <f t="shared" si="2"/>
        <v>362768902.78999996</v>
      </c>
      <c r="F24" s="207">
        <f t="shared" si="2"/>
        <v>1733690223.9499998</v>
      </c>
      <c r="G24" s="208">
        <f t="shared" si="2"/>
        <v>1885897143.2195003</v>
      </c>
    </row>
    <row r="25" spans="1:7">
      <c r="A25" s="205">
        <v>17</v>
      </c>
      <c r="B25" s="209" t="s">
        <v>362</v>
      </c>
      <c r="C25" s="207">
        <v>0</v>
      </c>
      <c r="D25" s="211">
        <v>0</v>
      </c>
      <c r="E25" s="207">
        <v>0</v>
      </c>
      <c r="F25" s="207">
        <v>0</v>
      </c>
      <c r="G25" s="208">
        <v>0</v>
      </c>
    </row>
    <row r="26" spans="1:7" ht="26.25">
      <c r="A26" s="205">
        <v>18</v>
      </c>
      <c r="B26" s="209" t="s">
        <v>363</v>
      </c>
      <c r="C26" s="207">
        <v>5726042.2000000002</v>
      </c>
      <c r="D26" s="211">
        <v>101019686.93000001</v>
      </c>
      <c r="E26" s="207">
        <v>22316748.27</v>
      </c>
      <c r="F26" s="207">
        <v>12250370.039999999</v>
      </c>
      <c r="G26" s="208">
        <v>39421298.640000001</v>
      </c>
    </row>
    <row r="27" spans="1:7">
      <c r="A27" s="205">
        <v>19</v>
      </c>
      <c r="B27" s="209" t="s">
        <v>364</v>
      </c>
      <c r="C27" s="207">
        <v>189751709.40000001</v>
      </c>
      <c r="D27" s="211">
        <v>300987014.32999998</v>
      </c>
      <c r="E27" s="207">
        <v>307358169.14999998</v>
      </c>
      <c r="F27" s="207">
        <v>1376884580.1099999</v>
      </c>
      <c r="G27" s="208">
        <v>1569067367.6700001</v>
      </c>
    </row>
    <row r="28" spans="1:7">
      <c r="A28" s="205">
        <v>20</v>
      </c>
      <c r="B28" s="222" t="s">
        <v>365</v>
      </c>
      <c r="C28" s="207">
        <v>0</v>
      </c>
      <c r="D28" s="211">
        <v>0</v>
      </c>
      <c r="E28" s="207">
        <v>0</v>
      </c>
      <c r="F28" s="207">
        <v>0</v>
      </c>
      <c r="G28" s="208">
        <v>0</v>
      </c>
    </row>
    <row r="29" spans="1:7">
      <c r="A29" s="205">
        <v>21</v>
      </c>
      <c r="B29" s="209" t="s">
        <v>366</v>
      </c>
      <c r="C29" s="207">
        <v>31133981.829999998</v>
      </c>
      <c r="D29" s="211">
        <v>26795096.859999999</v>
      </c>
      <c r="E29" s="207">
        <v>28631184.690000001</v>
      </c>
      <c r="F29" s="207">
        <v>318039027.22000003</v>
      </c>
      <c r="G29" s="208">
        <v>250009237.02950001</v>
      </c>
    </row>
    <row r="30" spans="1:7">
      <c r="A30" s="205">
        <v>22</v>
      </c>
      <c r="B30" s="222" t="s">
        <v>365</v>
      </c>
      <c r="C30" s="207">
        <v>31133981.829999998</v>
      </c>
      <c r="D30" s="211">
        <v>26795096.859999999</v>
      </c>
      <c r="E30" s="207">
        <v>28631184.690000001</v>
      </c>
      <c r="F30" s="207">
        <v>318039027.22000003</v>
      </c>
      <c r="G30" s="208">
        <v>250009237.02950001</v>
      </c>
    </row>
    <row r="31" spans="1:7">
      <c r="A31" s="205">
        <v>23</v>
      </c>
      <c r="B31" s="209" t="s">
        <v>367</v>
      </c>
      <c r="C31" s="207">
        <v>0</v>
      </c>
      <c r="D31" s="211">
        <v>5258043.33</v>
      </c>
      <c r="E31" s="207">
        <v>4462800.68</v>
      </c>
      <c r="F31" s="207">
        <v>26516246.579999998</v>
      </c>
      <c r="G31" s="208">
        <v>27399239.879999999</v>
      </c>
    </row>
    <row r="32" spans="1:7">
      <c r="A32" s="205">
        <v>24</v>
      </c>
      <c r="B32" s="206" t="s">
        <v>368</v>
      </c>
      <c r="C32" s="207">
        <v>0</v>
      </c>
      <c r="D32" s="211">
        <v>0</v>
      </c>
      <c r="E32" s="207">
        <v>0</v>
      </c>
      <c r="F32" s="207">
        <v>0</v>
      </c>
      <c r="G32" s="208">
        <v>0</v>
      </c>
    </row>
    <row r="33" spans="1:7">
      <c r="A33" s="205">
        <v>25</v>
      </c>
      <c r="B33" s="206" t="s">
        <v>369</v>
      </c>
      <c r="C33" s="207">
        <f>SUM(C34:C35)</f>
        <v>18581553.170000002</v>
      </c>
      <c r="D33" s="207">
        <f>SUM(D34:D35)</f>
        <v>27851121.079999998</v>
      </c>
      <c r="E33" s="207">
        <f>SUM(E34:E35)</f>
        <v>16721303.630000001</v>
      </c>
      <c r="F33" s="207">
        <f>SUM(F34:F35)</f>
        <v>379491679.54999995</v>
      </c>
      <c r="G33" s="208">
        <f>SUM(G34:G35)</f>
        <v>393562221.82300019</v>
      </c>
    </row>
    <row r="34" spans="1:7">
      <c r="A34" s="205">
        <v>26</v>
      </c>
      <c r="B34" s="209" t="s">
        <v>370</v>
      </c>
      <c r="C34" s="210"/>
      <c r="D34" s="211">
        <v>0</v>
      </c>
      <c r="E34" s="207">
        <v>0</v>
      </c>
      <c r="F34" s="207">
        <v>1554784.15</v>
      </c>
      <c r="G34" s="208">
        <v>1554784</v>
      </c>
    </row>
    <row r="35" spans="1:7">
      <c r="A35" s="205">
        <v>27</v>
      </c>
      <c r="B35" s="209" t="s">
        <v>371</v>
      </c>
      <c r="C35" s="207">
        <v>18581553.170000002</v>
      </c>
      <c r="D35" s="211">
        <v>27851121.079999998</v>
      </c>
      <c r="E35" s="207">
        <v>16721303.630000001</v>
      </c>
      <c r="F35" s="207">
        <v>377936895.39999998</v>
      </c>
      <c r="G35" s="208">
        <v>392007437.82300019</v>
      </c>
    </row>
    <row r="36" spans="1:7">
      <c r="A36" s="205">
        <v>28</v>
      </c>
      <c r="B36" s="206" t="s">
        <v>372</v>
      </c>
      <c r="C36" s="207">
        <v>269517151.01999998</v>
      </c>
      <c r="D36" s="211">
        <v>164824274.77000001</v>
      </c>
      <c r="E36" s="207">
        <v>83979895.709999993</v>
      </c>
      <c r="F36" s="207">
        <v>93691890.760000005</v>
      </c>
      <c r="G36" s="208">
        <v>52337038.786500007</v>
      </c>
    </row>
    <row r="37" spans="1:7">
      <c r="A37" s="212">
        <v>29</v>
      </c>
      <c r="B37" s="213" t="s">
        <v>373</v>
      </c>
      <c r="C37" s="210"/>
      <c r="D37" s="210"/>
      <c r="E37" s="210"/>
      <c r="F37" s="210"/>
      <c r="G37" s="214">
        <f>SUM(G23:G24,G32:G33,G36)</f>
        <v>2366748005.6260004</v>
      </c>
    </row>
    <row r="38" spans="1:7">
      <c r="A38" s="201"/>
      <c r="B38" s="223"/>
      <c r="C38" s="224"/>
      <c r="D38" s="224"/>
      <c r="E38" s="224"/>
      <c r="F38" s="224"/>
      <c r="G38" s="225"/>
    </row>
    <row r="39" spans="1:7" ht="15.75" thickBot="1">
      <c r="A39" s="226">
        <v>30</v>
      </c>
      <c r="B39" s="227" t="s">
        <v>374</v>
      </c>
      <c r="C39" s="140"/>
      <c r="D39" s="141"/>
      <c r="E39" s="141"/>
      <c r="F39" s="142"/>
      <c r="G39" s="228">
        <f>IFERROR(G21/G37,0)</f>
        <v>1.2770709829146798</v>
      </c>
    </row>
    <row r="42" spans="1:7" ht="39">
      <c r="B42" s="96"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D36" sqref="D36"/>
    </sheetView>
  </sheetViews>
  <sheetFormatPr defaultColWidth="9.140625" defaultRowHeight="12.75"/>
  <cols>
    <col min="1" max="1" width="11.85546875" style="233" bestFit="1" customWidth="1"/>
    <col min="2" max="2" width="105.140625" style="233" bestFit="1" customWidth="1"/>
    <col min="3" max="4" width="18.85546875" style="233" bestFit="1" customWidth="1"/>
    <col min="5" max="5" width="19.28515625" style="233" bestFit="1" customWidth="1"/>
    <col min="6" max="6" width="18.85546875" style="233" bestFit="1" customWidth="1"/>
    <col min="7" max="7" width="30.42578125" style="233" customWidth="1"/>
    <col min="8" max="8" width="17.42578125" style="233" bestFit="1" customWidth="1"/>
    <col min="9" max="16384" width="9.140625" style="233"/>
  </cols>
  <sheetData>
    <row r="1" spans="1:8" ht="13.5">
      <c r="A1" s="231" t="s">
        <v>30</v>
      </c>
      <c r="B1" s="241" t="str">
        <f>'Info '!C2</f>
        <v>JSC Basisbank</v>
      </c>
    </row>
    <row r="2" spans="1:8">
      <c r="A2" s="231" t="s">
        <v>31</v>
      </c>
      <c r="B2" s="240">
        <f>'1. key ratios '!B2</f>
        <v>45838</v>
      </c>
    </row>
    <row r="3" spans="1:8">
      <c r="A3" s="232" t="s">
        <v>380</v>
      </c>
    </row>
    <row r="4" spans="1:8" ht="13.5" thickBot="1"/>
    <row r="5" spans="1:8" ht="12" customHeight="1">
      <c r="A5" s="816" t="s">
        <v>381</v>
      </c>
      <c r="B5" s="817"/>
      <c r="C5" s="822" t="s">
        <v>382</v>
      </c>
      <c r="D5" s="823"/>
      <c r="E5" s="823"/>
      <c r="F5" s="823"/>
      <c r="G5" s="823"/>
      <c r="H5" s="824"/>
    </row>
    <row r="6" spans="1:8">
      <c r="A6" s="818"/>
      <c r="B6" s="819"/>
      <c r="C6" s="825"/>
      <c r="D6" s="826"/>
      <c r="E6" s="826"/>
      <c r="F6" s="826"/>
      <c r="G6" s="826"/>
      <c r="H6" s="827"/>
    </row>
    <row r="7" spans="1:8">
      <c r="A7" s="820"/>
      <c r="B7" s="821"/>
      <c r="C7" s="629" t="s">
        <v>383</v>
      </c>
      <c r="D7" s="629" t="s">
        <v>384</v>
      </c>
      <c r="E7" s="629" t="s">
        <v>385</v>
      </c>
      <c r="F7" s="629" t="s">
        <v>386</v>
      </c>
      <c r="G7" s="629" t="s">
        <v>387</v>
      </c>
      <c r="H7" s="630" t="s">
        <v>64</v>
      </c>
    </row>
    <row r="8" spans="1:8">
      <c r="A8" s="631">
        <v>1</v>
      </c>
      <c r="B8" s="632" t="s">
        <v>51</v>
      </c>
      <c r="C8" s="633">
        <v>305033743.21090001</v>
      </c>
      <c r="D8" s="633">
        <v>14808690.4816</v>
      </c>
      <c r="E8" s="633">
        <v>296607295.30070007</v>
      </c>
      <c r="F8" s="633">
        <v>28011131.820900001</v>
      </c>
      <c r="G8" s="633">
        <v>0</v>
      </c>
      <c r="H8" s="634">
        <f t="shared" ref="H8:H21" si="0">SUM(C8:G8)</f>
        <v>644460860.81410003</v>
      </c>
    </row>
    <row r="9" spans="1:8">
      <c r="A9" s="631">
        <v>2</v>
      </c>
      <c r="B9" s="632" t="s">
        <v>52</v>
      </c>
      <c r="C9" s="633">
        <v>0</v>
      </c>
      <c r="D9" s="633">
        <v>0</v>
      </c>
      <c r="E9" s="633">
        <v>0</v>
      </c>
      <c r="F9" s="633">
        <v>0</v>
      </c>
      <c r="G9" s="633">
        <v>0</v>
      </c>
      <c r="H9" s="634">
        <f t="shared" si="0"/>
        <v>0</v>
      </c>
    </row>
    <row r="10" spans="1:8">
      <c r="A10" s="631">
        <v>3</v>
      </c>
      <c r="B10" s="632" t="s">
        <v>152</v>
      </c>
      <c r="C10" s="633">
        <v>0</v>
      </c>
      <c r="D10" s="633">
        <v>0</v>
      </c>
      <c r="E10" s="633">
        <v>65784.197</v>
      </c>
      <c r="F10" s="633">
        <v>1010870.8827</v>
      </c>
      <c r="G10" s="633">
        <v>0</v>
      </c>
      <c r="H10" s="634">
        <f t="shared" si="0"/>
        <v>1076655.0796999999</v>
      </c>
    </row>
    <row r="11" spans="1:8">
      <c r="A11" s="631">
        <v>4</v>
      </c>
      <c r="B11" s="632" t="s">
        <v>53</v>
      </c>
      <c r="C11" s="633">
        <v>0</v>
      </c>
      <c r="D11" s="633">
        <v>0</v>
      </c>
      <c r="E11" s="633">
        <v>0</v>
      </c>
      <c r="F11" s="633">
        <v>0</v>
      </c>
      <c r="G11" s="633">
        <v>0</v>
      </c>
      <c r="H11" s="634">
        <f t="shared" si="0"/>
        <v>0</v>
      </c>
    </row>
    <row r="12" spans="1:8">
      <c r="A12" s="631">
        <v>5</v>
      </c>
      <c r="B12" s="632" t="s">
        <v>54</v>
      </c>
      <c r="C12" s="633">
        <v>0</v>
      </c>
      <c r="D12" s="633">
        <v>0</v>
      </c>
      <c r="E12" s="633">
        <v>0</v>
      </c>
      <c r="F12" s="633">
        <v>0</v>
      </c>
      <c r="G12" s="633">
        <v>0</v>
      </c>
      <c r="H12" s="634">
        <f t="shared" si="0"/>
        <v>0</v>
      </c>
    </row>
    <row r="13" spans="1:8">
      <c r="A13" s="631">
        <v>6</v>
      </c>
      <c r="B13" s="632" t="s">
        <v>55</v>
      </c>
      <c r="C13" s="633">
        <v>248898193.36590001</v>
      </c>
      <c r="D13" s="633">
        <v>27407115.271699999</v>
      </c>
      <c r="E13" s="633">
        <v>10514818.081399985</v>
      </c>
      <c r="F13" s="633">
        <v>0</v>
      </c>
      <c r="G13" s="633">
        <v>0</v>
      </c>
      <c r="H13" s="634">
        <f t="shared" si="0"/>
        <v>286820126.71899998</v>
      </c>
    </row>
    <row r="14" spans="1:8">
      <c r="A14" s="631">
        <v>7</v>
      </c>
      <c r="B14" s="632" t="s">
        <v>56</v>
      </c>
      <c r="C14" s="633">
        <v>6468661.8504999997</v>
      </c>
      <c r="D14" s="633">
        <v>460958070.6092</v>
      </c>
      <c r="E14" s="633">
        <v>473174670.13069999</v>
      </c>
      <c r="F14" s="633">
        <v>886290182.43789995</v>
      </c>
      <c r="G14" s="633">
        <v>2733396.0792999999</v>
      </c>
      <c r="H14" s="634">
        <f t="shared" si="0"/>
        <v>1829624981.1075997</v>
      </c>
    </row>
    <row r="15" spans="1:8">
      <c r="A15" s="631">
        <v>8</v>
      </c>
      <c r="B15" s="635" t="s">
        <v>57</v>
      </c>
      <c r="C15" s="633">
        <v>55261.231599999999</v>
      </c>
      <c r="D15" s="633">
        <v>42031366.935800001</v>
      </c>
      <c r="E15" s="633">
        <v>168874437.2457</v>
      </c>
      <c r="F15" s="633">
        <v>143030875.82679999</v>
      </c>
      <c r="G15" s="633">
        <v>3425157.1938999998</v>
      </c>
      <c r="H15" s="634">
        <f t="shared" si="0"/>
        <v>357417098.43379998</v>
      </c>
    </row>
    <row r="16" spans="1:8">
      <c r="A16" s="631">
        <v>9</v>
      </c>
      <c r="B16" s="632" t="s">
        <v>58</v>
      </c>
      <c r="C16" s="633">
        <v>41534.253900000003</v>
      </c>
      <c r="D16" s="633">
        <v>17207657.279599998</v>
      </c>
      <c r="E16" s="633">
        <v>120903429.57879999</v>
      </c>
      <c r="F16" s="633">
        <v>346823958.19010001</v>
      </c>
      <c r="G16" s="633">
        <v>557563.36259999999</v>
      </c>
      <c r="H16" s="634">
        <f t="shared" si="0"/>
        <v>485534142.66500002</v>
      </c>
    </row>
    <row r="17" spans="1:8">
      <c r="A17" s="631">
        <v>10</v>
      </c>
      <c r="B17" s="636" t="s">
        <v>395</v>
      </c>
      <c r="C17" s="633">
        <v>6831538.7550999997</v>
      </c>
      <c r="D17" s="633">
        <v>1690999.3276327339</v>
      </c>
      <c r="E17" s="633">
        <v>14631326.8816</v>
      </c>
      <c r="F17" s="633">
        <v>23726346.5416</v>
      </c>
      <c r="G17" s="633">
        <v>1011.3861000000001</v>
      </c>
      <c r="H17" s="634">
        <f t="shared" si="0"/>
        <v>46881222.892032735</v>
      </c>
    </row>
    <row r="18" spans="1:8">
      <c r="A18" s="631">
        <v>11</v>
      </c>
      <c r="B18" s="632" t="s">
        <v>60</v>
      </c>
      <c r="C18" s="633">
        <v>0</v>
      </c>
      <c r="D18" s="633">
        <v>0</v>
      </c>
      <c r="E18" s="633">
        <v>0</v>
      </c>
      <c r="F18" s="633">
        <v>0</v>
      </c>
      <c r="G18" s="633">
        <v>985555.46</v>
      </c>
      <c r="H18" s="634">
        <f t="shared" si="0"/>
        <v>985555.46</v>
      </c>
    </row>
    <row r="19" spans="1:8">
      <c r="A19" s="631">
        <v>12</v>
      </c>
      <c r="B19" s="632" t="s">
        <v>61</v>
      </c>
      <c r="C19" s="633">
        <v>0</v>
      </c>
      <c r="D19" s="633">
        <v>26887500.395300001</v>
      </c>
      <c r="E19" s="633">
        <v>0</v>
      </c>
      <c r="F19" s="633">
        <v>0</v>
      </c>
      <c r="G19" s="633">
        <v>0</v>
      </c>
      <c r="H19" s="634">
        <f t="shared" si="0"/>
        <v>26887500.395300001</v>
      </c>
    </row>
    <row r="20" spans="1:8">
      <c r="A20" s="637">
        <v>13</v>
      </c>
      <c r="B20" s="635" t="s">
        <v>144</v>
      </c>
      <c r="C20" s="633">
        <v>0</v>
      </c>
      <c r="D20" s="633">
        <v>0</v>
      </c>
      <c r="E20" s="633">
        <v>0</v>
      </c>
      <c r="F20" s="633">
        <v>0</v>
      </c>
      <c r="G20" s="633">
        <v>0</v>
      </c>
      <c r="H20" s="634">
        <f t="shared" si="0"/>
        <v>0</v>
      </c>
    </row>
    <row r="21" spans="1:8">
      <c r="A21" s="631">
        <v>14</v>
      </c>
      <c r="B21" s="632" t="s">
        <v>63</v>
      </c>
      <c r="C21" s="633">
        <v>1884.2244000000001</v>
      </c>
      <c r="D21" s="633">
        <v>126062425.74169999</v>
      </c>
      <c r="E21" s="633">
        <v>49109275.363899998</v>
      </c>
      <c r="F21" s="633">
        <v>178821198.82339999</v>
      </c>
      <c r="G21" s="633">
        <v>246913054.60215282</v>
      </c>
      <c r="H21" s="634">
        <f t="shared" si="0"/>
        <v>600907838.75555277</v>
      </c>
    </row>
    <row r="22" spans="1:8" ht="13.5" thickBot="1">
      <c r="A22" s="638">
        <v>15</v>
      </c>
      <c r="B22" s="639" t="s">
        <v>64</v>
      </c>
      <c r="C22" s="640">
        <f>SUM(C18:C21)+SUM(C8:C16)</f>
        <v>560499278.13720012</v>
      </c>
      <c r="D22" s="640">
        <f t="shared" ref="D22:H22" si="1">SUM(D18:D21)+SUM(D8:D16)</f>
        <v>715362826.71490002</v>
      </c>
      <c r="E22" s="640">
        <f t="shared" si="1"/>
        <v>1119249709.8982</v>
      </c>
      <c r="F22" s="640">
        <f t="shared" si="1"/>
        <v>1583988217.9818001</v>
      </c>
      <c r="G22" s="640">
        <f t="shared" si="1"/>
        <v>254614726.69795284</v>
      </c>
      <c r="H22" s="641">
        <f t="shared" si="1"/>
        <v>4233714759.4300523</v>
      </c>
    </row>
    <row r="26" spans="1:8" ht="25.5">
      <c r="B26" s="235"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G32" sqref="G32"/>
    </sheetView>
  </sheetViews>
  <sheetFormatPr defaultColWidth="9.140625" defaultRowHeight="12.75"/>
  <cols>
    <col min="1" max="1" width="11.85546875" style="242" bestFit="1" customWidth="1"/>
    <col min="2" max="2" width="86.85546875" style="233" customWidth="1"/>
    <col min="3" max="4" width="31.5703125" style="233" customWidth="1"/>
    <col min="5" max="5" width="15.140625" style="233" bestFit="1" customWidth="1"/>
    <col min="6" max="6" width="11.85546875" style="233" bestFit="1" customWidth="1"/>
    <col min="7" max="7" width="21.5703125" style="233" bestFit="1" customWidth="1"/>
    <col min="8" max="8" width="41.42578125" style="233" customWidth="1"/>
    <col min="9" max="16384" width="9.140625" style="233"/>
  </cols>
  <sheetData>
    <row r="1" spans="1:8" ht="13.5">
      <c r="A1" s="231" t="s">
        <v>30</v>
      </c>
      <c r="B1" s="241" t="str">
        <f>'Info '!C2</f>
        <v>JSC Basisbank</v>
      </c>
      <c r="C1" s="246"/>
      <c r="D1" s="246"/>
      <c r="E1" s="246"/>
      <c r="F1" s="246"/>
      <c r="G1" s="246"/>
      <c r="H1" s="246"/>
    </row>
    <row r="2" spans="1:8">
      <c r="A2" s="231" t="s">
        <v>31</v>
      </c>
      <c r="B2" s="240">
        <f>'1. key ratios '!B2</f>
        <v>45838</v>
      </c>
      <c r="C2" s="246"/>
      <c r="D2" s="246"/>
      <c r="E2" s="246"/>
      <c r="F2" s="246"/>
      <c r="G2" s="246"/>
      <c r="H2" s="246"/>
    </row>
    <row r="3" spans="1:8">
      <c r="A3" s="232" t="s">
        <v>388</v>
      </c>
      <c r="B3" s="246"/>
      <c r="C3" s="246"/>
      <c r="D3" s="246"/>
      <c r="E3" s="246"/>
      <c r="F3" s="246"/>
      <c r="G3" s="246"/>
      <c r="H3" s="246"/>
    </row>
    <row r="4" spans="1:8" ht="13.5" thickBot="1">
      <c r="A4" s="247"/>
      <c r="B4" s="246"/>
      <c r="C4" s="642" t="s">
        <v>0</v>
      </c>
      <c r="D4" s="642" t="s">
        <v>1</v>
      </c>
      <c r="E4" s="642" t="s">
        <v>2</v>
      </c>
      <c r="F4" s="642" t="s">
        <v>3</v>
      </c>
      <c r="G4" s="642" t="s">
        <v>4</v>
      </c>
      <c r="H4" s="642" t="s">
        <v>5</v>
      </c>
    </row>
    <row r="5" spans="1:8" ht="33.950000000000003" customHeight="1">
      <c r="A5" s="816" t="s">
        <v>389</v>
      </c>
      <c r="B5" s="817"/>
      <c r="C5" s="830" t="s">
        <v>390</v>
      </c>
      <c r="D5" s="830"/>
      <c r="E5" s="830" t="s">
        <v>627</v>
      </c>
      <c r="F5" s="828" t="s">
        <v>391</v>
      </c>
      <c r="G5" s="828" t="s">
        <v>392</v>
      </c>
      <c r="H5" s="643" t="s">
        <v>626</v>
      </c>
    </row>
    <row r="6" spans="1:8" ht="25.5">
      <c r="A6" s="820"/>
      <c r="B6" s="821"/>
      <c r="C6" s="644" t="s">
        <v>393</v>
      </c>
      <c r="D6" s="644" t="s">
        <v>394</v>
      </c>
      <c r="E6" s="831"/>
      <c r="F6" s="829"/>
      <c r="G6" s="829"/>
      <c r="H6" s="645" t="s">
        <v>625</v>
      </c>
    </row>
    <row r="7" spans="1:8">
      <c r="A7" s="646">
        <v>1</v>
      </c>
      <c r="B7" s="632" t="s">
        <v>51</v>
      </c>
      <c r="C7" s="647">
        <v>0</v>
      </c>
      <c r="D7" s="647">
        <v>643389046.91720009</v>
      </c>
      <c r="E7" s="648">
        <v>373755.50309999997</v>
      </c>
      <c r="F7" s="648"/>
      <c r="G7" s="647">
        <v>0</v>
      </c>
      <c r="H7" s="649">
        <f>C7+D7-E7-F7</f>
        <v>643015291.41410005</v>
      </c>
    </row>
    <row r="8" spans="1:8">
      <c r="A8" s="646">
        <v>2</v>
      </c>
      <c r="B8" s="632" t="s">
        <v>52</v>
      </c>
      <c r="C8" s="647">
        <v>0</v>
      </c>
      <c r="D8" s="647">
        <v>0</v>
      </c>
      <c r="E8" s="648">
        <v>0</v>
      </c>
      <c r="F8" s="648"/>
      <c r="G8" s="647">
        <v>0</v>
      </c>
      <c r="H8" s="649">
        <f t="shared" ref="H8:H20" si="0">C8+D8-E8-F8</f>
        <v>0</v>
      </c>
    </row>
    <row r="9" spans="1:8">
      <c r="A9" s="646">
        <v>3</v>
      </c>
      <c r="B9" s="632" t="s">
        <v>152</v>
      </c>
      <c r="C9" s="647">
        <v>0</v>
      </c>
      <c r="D9" s="647">
        <v>1077991.7895</v>
      </c>
      <c r="E9" s="648">
        <v>1336.7098000000001</v>
      </c>
      <c r="F9" s="648"/>
      <c r="G9" s="647">
        <v>0</v>
      </c>
      <c r="H9" s="649">
        <f t="shared" si="0"/>
        <v>1076655.0796999999</v>
      </c>
    </row>
    <row r="10" spans="1:8">
      <c r="A10" s="646">
        <v>4</v>
      </c>
      <c r="B10" s="632" t="s">
        <v>53</v>
      </c>
      <c r="C10" s="647">
        <v>0</v>
      </c>
      <c r="D10" s="647">
        <v>0</v>
      </c>
      <c r="E10" s="648">
        <v>0</v>
      </c>
      <c r="F10" s="648"/>
      <c r="G10" s="647">
        <v>0</v>
      </c>
      <c r="H10" s="649">
        <f t="shared" si="0"/>
        <v>0</v>
      </c>
    </row>
    <row r="11" spans="1:8">
      <c r="A11" s="646">
        <v>5</v>
      </c>
      <c r="B11" s="632" t="s">
        <v>54</v>
      </c>
      <c r="C11" s="647">
        <v>0</v>
      </c>
      <c r="D11" s="647">
        <v>0</v>
      </c>
      <c r="E11" s="648">
        <v>0</v>
      </c>
      <c r="F11" s="648"/>
      <c r="G11" s="647">
        <v>0</v>
      </c>
      <c r="H11" s="649">
        <f t="shared" si="0"/>
        <v>0</v>
      </c>
    </row>
    <row r="12" spans="1:8">
      <c r="A12" s="646">
        <v>6</v>
      </c>
      <c r="B12" s="632" t="s">
        <v>55</v>
      </c>
      <c r="C12" s="647">
        <v>0</v>
      </c>
      <c r="D12" s="647">
        <v>286984059.83899999</v>
      </c>
      <c r="E12" s="648">
        <v>163933.12</v>
      </c>
      <c r="F12" s="648"/>
      <c r="G12" s="647">
        <v>0</v>
      </c>
      <c r="H12" s="649">
        <f t="shared" si="0"/>
        <v>286820126.71899998</v>
      </c>
    </row>
    <row r="13" spans="1:8">
      <c r="A13" s="646">
        <v>7</v>
      </c>
      <c r="B13" s="632" t="s">
        <v>56</v>
      </c>
      <c r="C13" s="647">
        <v>22204641.9969</v>
      </c>
      <c r="D13" s="647">
        <v>1819951882.9419999</v>
      </c>
      <c r="E13" s="648">
        <v>12531543.8308203</v>
      </c>
      <c r="F13" s="648"/>
      <c r="G13" s="647">
        <v>603.19000000000005</v>
      </c>
      <c r="H13" s="649">
        <f t="shared" si="0"/>
        <v>1829624981.1080797</v>
      </c>
    </row>
    <row r="14" spans="1:8">
      <c r="A14" s="646">
        <v>8</v>
      </c>
      <c r="B14" s="635" t="s">
        <v>57</v>
      </c>
      <c r="C14" s="647">
        <v>34882419.212848</v>
      </c>
      <c r="D14" s="647">
        <v>335434323.80094498</v>
      </c>
      <c r="E14" s="648">
        <v>12899644.578367099</v>
      </c>
      <c r="F14" s="648"/>
      <c r="G14" s="647">
        <v>1977024.427535</v>
      </c>
      <c r="H14" s="649">
        <f t="shared" si="0"/>
        <v>357417098.43542588</v>
      </c>
    </row>
    <row r="15" spans="1:8">
      <c r="A15" s="646">
        <v>9</v>
      </c>
      <c r="B15" s="632" t="s">
        <v>58</v>
      </c>
      <c r="C15" s="647">
        <v>25309846.508164801</v>
      </c>
      <c r="D15" s="647">
        <v>465900234.84887302</v>
      </c>
      <c r="E15" s="648">
        <v>5675938.6934463698</v>
      </c>
      <c r="F15" s="648"/>
      <c r="G15" s="647">
        <v>0</v>
      </c>
      <c r="H15" s="649">
        <f t="shared" si="0"/>
        <v>485534142.66359144</v>
      </c>
    </row>
    <row r="16" spans="1:8">
      <c r="A16" s="646">
        <v>10</v>
      </c>
      <c r="B16" s="636" t="s">
        <v>395</v>
      </c>
      <c r="C16" s="647">
        <v>64789677.6184</v>
      </c>
      <c r="D16" s="647">
        <v>385142.29524352978</v>
      </c>
      <c r="E16" s="648">
        <v>18293597.0216108</v>
      </c>
      <c r="F16" s="648"/>
      <c r="G16" s="647">
        <v>0</v>
      </c>
      <c r="H16" s="649">
        <f t="shared" si="0"/>
        <v>46881222.892032728</v>
      </c>
    </row>
    <row r="17" spans="1:8">
      <c r="A17" s="646">
        <v>11</v>
      </c>
      <c r="B17" s="632" t="s">
        <v>60</v>
      </c>
      <c r="C17" s="647">
        <v>0</v>
      </c>
      <c r="D17" s="647">
        <v>985555.46</v>
      </c>
      <c r="E17" s="648">
        <v>0</v>
      </c>
      <c r="F17" s="648"/>
      <c r="G17" s="647">
        <v>0</v>
      </c>
      <c r="H17" s="649">
        <f t="shared" si="0"/>
        <v>985555.46</v>
      </c>
    </row>
    <row r="18" spans="1:8">
      <c r="A18" s="646">
        <v>12</v>
      </c>
      <c r="B18" s="632" t="s">
        <v>61</v>
      </c>
      <c r="C18" s="647">
        <v>0</v>
      </c>
      <c r="D18" s="647">
        <v>26952973.938700002</v>
      </c>
      <c r="E18" s="648">
        <v>65473.542200000004</v>
      </c>
      <c r="F18" s="648"/>
      <c r="G18" s="647">
        <v>0</v>
      </c>
      <c r="H18" s="649">
        <f t="shared" si="0"/>
        <v>26887500.396500003</v>
      </c>
    </row>
    <row r="19" spans="1:8">
      <c r="A19" s="650">
        <v>13</v>
      </c>
      <c r="B19" s="635" t="s">
        <v>144</v>
      </c>
      <c r="C19" s="647">
        <v>0</v>
      </c>
      <c r="D19" s="647">
        <v>0</v>
      </c>
      <c r="E19" s="648">
        <v>0</v>
      </c>
      <c r="F19" s="648"/>
      <c r="G19" s="647">
        <v>0</v>
      </c>
      <c r="H19" s="649">
        <f t="shared" si="0"/>
        <v>0</v>
      </c>
    </row>
    <row r="20" spans="1:8">
      <c r="A20" s="646">
        <v>14</v>
      </c>
      <c r="B20" s="632" t="s">
        <v>63</v>
      </c>
      <c r="C20" s="647">
        <v>17182499.131987199</v>
      </c>
      <c r="D20" s="647">
        <v>623889609.00845969</v>
      </c>
      <c r="E20" s="648">
        <v>6398606.51069149</v>
      </c>
      <c r="F20" s="648"/>
      <c r="G20" s="647">
        <v>0</v>
      </c>
      <c r="H20" s="649">
        <f t="shared" si="0"/>
        <v>634673501.62975538</v>
      </c>
    </row>
    <row r="21" spans="1:8" s="243" customFormat="1">
      <c r="A21" s="651">
        <v>15</v>
      </c>
      <c r="B21" s="652" t="s">
        <v>64</v>
      </c>
      <c r="C21" s="653">
        <f t="shared" ref="C21:H21" si="1">SUM(C7:C15)+SUM(C17:C20)</f>
        <v>99579406.849899992</v>
      </c>
      <c r="D21" s="653">
        <f t="shared" si="1"/>
        <v>4204565678.5446777</v>
      </c>
      <c r="E21" s="653">
        <f t="shared" si="1"/>
        <v>38110232.488425262</v>
      </c>
      <c r="F21" s="653">
        <f t="shared" si="1"/>
        <v>0</v>
      </c>
      <c r="G21" s="653">
        <f t="shared" si="1"/>
        <v>1977627.617535</v>
      </c>
      <c r="H21" s="649">
        <f t="shared" si="1"/>
        <v>4266034852.9061527</v>
      </c>
    </row>
    <row r="22" spans="1:8">
      <c r="A22" s="654">
        <v>16</v>
      </c>
      <c r="B22" s="655" t="s">
        <v>396</v>
      </c>
      <c r="C22" s="647">
        <v>98259124.576600105</v>
      </c>
      <c r="D22" s="647">
        <v>2955501327.1202002</v>
      </c>
      <c r="E22" s="648">
        <v>36094260.589999996</v>
      </c>
      <c r="F22" s="648"/>
      <c r="G22" s="647">
        <v>1977627.617535</v>
      </c>
      <c r="H22" s="649">
        <f>C22+D22-E22-F22</f>
        <v>3017666191.1068001</v>
      </c>
    </row>
    <row r="23" spans="1:8" ht="13.5" thickBot="1">
      <c r="A23" s="656">
        <v>17</v>
      </c>
      <c r="B23" s="657" t="s">
        <v>397</v>
      </c>
      <c r="C23" s="658">
        <v>0</v>
      </c>
      <c r="D23" s="658">
        <v>412628030.13299996</v>
      </c>
      <c r="E23" s="404">
        <v>352616.44070000004</v>
      </c>
      <c r="F23" s="404"/>
      <c r="G23" s="658">
        <v>0</v>
      </c>
      <c r="H23" s="659">
        <f>C23+D23-E23-F23</f>
        <v>412275413.69229996</v>
      </c>
    </row>
    <row r="26" spans="1:8" ht="42.6" customHeight="1">
      <c r="B26" s="235"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6"/>
  <sheetViews>
    <sheetView showGridLines="0" zoomScale="80" zoomScaleNormal="80" workbookViewId="0">
      <selection activeCell="B38" sqref="B38"/>
    </sheetView>
  </sheetViews>
  <sheetFormatPr defaultColWidth="9.140625" defaultRowHeight="12.75"/>
  <cols>
    <col min="1" max="1" width="11" style="233" bestFit="1" customWidth="1"/>
    <col min="2" max="2" width="93.42578125" style="233" customWidth="1"/>
    <col min="3" max="4" width="35" style="233" customWidth="1"/>
    <col min="5" max="5" width="15.140625" style="233" bestFit="1" customWidth="1"/>
    <col min="6" max="6" width="11.85546875" style="233" bestFit="1" customWidth="1"/>
    <col min="7" max="7" width="22" style="233" customWidth="1"/>
    <col min="8" max="8" width="19.85546875" style="233" customWidth="1"/>
    <col min="9" max="16384" width="9.140625" style="233"/>
  </cols>
  <sheetData>
    <row r="1" spans="1:8" ht="13.5">
      <c r="A1" s="231" t="s">
        <v>30</v>
      </c>
      <c r="B1" s="241" t="str">
        <f>'Info '!C2</f>
        <v>JSC Basisbank</v>
      </c>
      <c r="C1" s="246"/>
      <c r="D1" s="246"/>
      <c r="E1" s="246"/>
      <c r="F1" s="246"/>
      <c r="G1" s="246"/>
      <c r="H1" s="246"/>
    </row>
    <row r="2" spans="1:8">
      <c r="A2" s="231" t="s">
        <v>31</v>
      </c>
      <c r="B2" s="240">
        <f>'1. key ratios '!B2</f>
        <v>45838</v>
      </c>
      <c r="C2" s="246"/>
      <c r="D2" s="246"/>
      <c r="E2" s="246"/>
      <c r="F2" s="246"/>
      <c r="G2" s="246"/>
      <c r="H2" s="246"/>
    </row>
    <row r="3" spans="1:8">
      <c r="A3" s="232" t="s">
        <v>398</v>
      </c>
      <c r="B3" s="246"/>
      <c r="C3" s="246"/>
      <c r="D3" s="246"/>
      <c r="E3" s="246"/>
      <c r="F3" s="246"/>
      <c r="G3" s="246"/>
      <c r="H3" s="246"/>
    </row>
    <row r="4" spans="1:8" ht="13.5" thickBot="1">
      <c r="A4" s="247"/>
      <c r="B4" s="246"/>
      <c r="C4" s="642" t="s">
        <v>0</v>
      </c>
      <c r="D4" s="642" t="s">
        <v>1</v>
      </c>
      <c r="E4" s="642" t="s">
        <v>2</v>
      </c>
      <c r="F4" s="642" t="s">
        <v>3</v>
      </c>
      <c r="G4" s="642" t="s">
        <v>4</v>
      </c>
      <c r="H4" s="642" t="s">
        <v>5</v>
      </c>
    </row>
    <row r="5" spans="1:8" ht="41.45" customHeight="1">
      <c r="A5" s="816" t="s">
        <v>389</v>
      </c>
      <c r="B5" s="817"/>
      <c r="C5" s="830" t="s">
        <v>390</v>
      </c>
      <c r="D5" s="830"/>
      <c r="E5" s="830" t="s">
        <v>627</v>
      </c>
      <c r="F5" s="828" t="s">
        <v>391</v>
      </c>
      <c r="G5" s="828" t="s">
        <v>392</v>
      </c>
      <c r="H5" s="643" t="s">
        <v>626</v>
      </c>
    </row>
    <row r="6" spans="1:8" ht="25.5">
      <c r="A6" s="820"/>
      <c r="B6" s="821"/>
      <c r="C6" s="644" t="s">
        <v>393</v>
      </c>
      <c r="D6" s="644" t="s">
        <v>394</v>
      </c>
      <c r="E6" s="831"/>
      <c r="F6" s="829"/>
      <c r="G6" s="829"/>
      <c r="H6" s="645" t="s">
        <v>625</v>
      </c>
    </row>
    <row r="7" spans="1:8">
      <c r="A7" s="660">
        <v>1</v>
      </c>
      <c r="B7" s="661" t="s">
        <v>486</v>
      </c>
      <c r="C7" s="647">
        <v>2870358.165</v>
      </c>
      <c r="D7" s="647">
        <v>703230661.37180102</v>
      </c>
      <c r="E7" s="647">
        <v>1586961.3784644399</v>
      </c>
      <c r="F7" s="647">
        <v>0</v>
      </c>
      <c r="G7" s="647">
        <v>94923.410999999993</v>
      </c>
      <c r="H7" s="662">
        <f t="shared" ref="H7:H34" si="0">C7+D7-E7-F7</f>
        <v>704514058.15833652</v>
      </c>
    </row>
    <row r="8" spans="1:8">
      <c r="A8" s="660">
        <v>2</v>
      </c>
      <c r="B8" s="661" t="s">
        <v>399</v>
      </c>
      <c r="C8" s="647">
        <v>4322551.5477999998</v>
      </c>
      <c r="D8" s="647">
        <v>516401212.495</v>
      </c>
      <c r="E8" s="647">
        <v>1894229.5427441599</v>
      </c>
      <c r="F8" s="647">
        <v>0</v>
      </c>
      <c r="G8" s="647">
        <v>52709.627</v>
      </c>
      <c r="H8" s="662">
        <f t="shared" si="0"/>
        <v>518829534.50005585</v>
      </c>
    </row>
    <row r="9" spans="1:8">
      <c r="A9" s="660">
        <v>3</v>
      </c>
      <c r="B9" s="661" t="s">
        <v>400</v>
      </c>
      <c r="C9" s="647">
        <v>0</v>
      </c>
      <c r="D9" s="647">
        <v>94483.780400000003</v>
      </c>
      <c r="E9" s="647">
        <v>6.3373974630000003</v>
      </c>
      <c r="F9" s="647">
        <v>0</v>
      </c>
      <c r="G9" s="647">
        <v>0</v>
      </c>
      <c r="H9" s="662">
        <f t="shared" si="0"/>
        <v>94477.443002537009</v>
      </c>
    </row>
    <row r="10" spans="1:8">
      <c r="A10" s="660">
        <v>4</v>
      </c>
      <c r="B10" s="661" t="s">
        <v>487</v>
      </c>
      <c r="C10" s="647">
        <v>7434583.9610000001</v>
      </c>
      <c r="D10" s="647">
        <v>266146559.94029999</v>
      </c>
      <c r="E10" s="647">
        <v>2166203.14431503</v>
      </c>
      <c r="F10" s="647">
        <v>0</v>
      </c>
      <c r="G10" s="647">
        <v>20502.88</v>
      </c>
      <c r="H10" s="662">
        <f t="shared" si="0"/>
        <v>271414940.75698501</v>
      </c>
    </row>
    <row r="11" spans="1:8">
      <c r="A11" s="660">
        <v>5</v>
      </c>
      <c r="B11" s="661" t="s">
        <v>401</v>
      </c>
      <c r="C11" s="647">
        <v>4266790.5415000003</v>
      </c>
      <c r="D11" s="647">
        <v>238545610.52860001</v>
      </c>
      <c r="E11" s="647">
        <v>1022714.12281227</v>
      </c>
      <c r="F11" s="647">
        <v>0</v>
      </c>
      <c r="G11" s="647">
        <v>837.197</v>
      </c>
      <c r="H11" s="662">
        <f t="shared" si="0"/>
        <v>241789686.94728774</v>
      </c>
    </row>
    <row r="12" spans="1:8">
      <c r="A12" s="660">
        <v>6</v>
      </c>
      <c r="B12" s="661" t="s">
        <v>402</v>
      </c>
      <c r="C12" s="647">
        <v>2979532.7889</v>
      </c>
      <c r="D12" s="647">
        <v>69897904.587599993</v>
      </c>
      <c r="E12" s="647">
        <v>1206005.11605031</v>
      </c>
      <c r="F12" s="647">
        <v>0</v>
      </c>
      <c r="G12" s="647">
        <v>4275.0720000000001</v>
      </c>
      <c r="H12" s="662">
        <f t="shared" si="0"/>
        <v>71671432.260449693</v>
      </c>
    </row>
    <row r="13" spans="1:8">
      <c r="A13" s="660">
        <v>7</v>
      </c>
      <c r="B13" s="661" t="s">
        <v>403</v>
      </c>
      <c r="C13" s="647">
        <v>126551.7136</v>
      </c>
      <c r="D13" s="647">
        <v>84577237.703199998</v>
      </c>
      <c r="E13" s="647">
        <v>377079.679234676</v>
      </c>
      <c r="F13" s="647">
        <v>0</v>
      </c>
      <c r="G13" s="647">
        <v>0</v>
      </c>
      <c r="H13" s="662">
        <f t="shared" si="0"/>
        <v>84326709.737565324</v>
      </c>
    </row>
    <row r="14" spans="1:8">
      <c r="A14" s="660">
        <v>8</v>
      </c>
      <c r="B14" s="661" t="s">
        <v>404</v>
      </c>
      <c r="C14" s="647">
        <v>2128549.9382000002</v>
      </c>
      <c r="D14" s="647">
        <v>137241384.35800001</v>
      </c>
      <c r="E14" s="647">
        <v>1048373.4681962701</v>
      </c>
      <c r="F14" s="647">
        <v>0</v>
      </c>
      <c r="G14" s="647">
        <v>31160.093000000001</v>
      </c>
      <c r="H14" s="662">
        <f t="shared" si="0"/>
        <v>138321560.82800373</v>
      </c>
    </row>
    <row r="15" spans="1:8">
      <c r="A15" s="660">
        <v>9</v>
      </c>
      <c r="B15" s="661" t="s">
        <v>405</v>
      </c>
      <c r="C15" s="647">
        <v>640087.51870000002</v>
      </c>
      <c r="D15" s="647">
        <v>84452735.580599993</v>
      </c>
      <c r="E15" s="647">
        <v>555943.11350696394</v>
      </c>
      <c r="F15" s="647">
        <v>0</v>
      </c>
      <c r="G15" s="647">
        <v>0</v>
      </c>
      <c r="H15" s="662">
        <f t="shared" si="0"/>
        <v>84536879.985793039</v>
      </c>
    </row>
    <row r="16" spans="1:8">
      <c r="A16" s="660">
        <v>10</v>
      </c>
      <c r="B16" s="661" t="s">
        <v>406</v>
      </c>
      <c r="C16" s="647">
        <v>98857.0821</v>
      </c>
      <c r="D16" s="647">
        <v>31915441.687199999</v>
      </c>
      <c r="E16" s="647">
        <v>59516.476607968798</v>
      </c>
      <c r="F16" s="647">
        <v>0</v>
      </c>
      <c r="G16" s="647">
        <v>0</v>
      </c>
      <c r="H16" s="662">
        <f t="shared" si="0"/>
        <v>31954782.292692032</v>
      </c>
    </row>
    <row r="17" spans="1:8">
      <c r="A17" s="660">
        <v>11</v>
      </c>
      <c r="B17" s="661" t="s">
        <v>407</v>
      </c>
      <c r="C17" s="647">
        <v>180542.1593</v>
      </c>
      <c r="D17" s="647">
        <v>3772346.2102000001</v>
      </c>
      <c r="E17" s="647">
        <v>75198.199682827006</v>
      </c>
      <c r="F17" s="647">
        <v>0</v>
      </c>
      <c r="G17" s="647">
        <v>0</v>
      </c>
      <c r="H17" s="662">
        <f t="shared" si="0"/>
        <v>3877690.1698171729</v>
      </c>
    </row>
    <row r="18" spans="1:8">
      <c r="A18" s="660">
        <v>12</v>
      </c>
      <c r="B18" s="661" t="s">
        <v>408</v>
      </c>
      <c r="C18" s="647">
        <v>1014950.5501</v>
      </c>
      <c r="D18" s="647">
        <v>76689734.056799904</v>
      </c>
      <c r="E18" s="647">
        <v>483855.13272527198</v>
      </c>
      <c r="F18" s="647">
        <v>0</v>
      </c>
      <c r="G18" s="647">
        <v>108013.53599999999</v>
      </c>
      <c r="H18" s="662">
        <f t="shared" si="0"/>
        <v>77220829.474174634</v>
      </c>
    </row>
    <row r="19" spans="1:8">
      <c r="A19" s="660">
        <v>13</v>
      </c>
      <c r="B19" s="661" t="s">
        <v>409</v>
      </c>
      <c r="C19" s="647">
        <v>712494.08620000002</v>
      </c>
      <c r="D19" s="647">
        <v>75488906.094999999</v>
      </c>
      <c r="E19" s="647">
        <v>486061.78329221299</v>
      </c>
      <c r="F19" s="647">
        <v>0</v>
      </c>
      <c r="G19" s="647">
        <v>40146.101000000002</v>
      </c>
      <c r="H19" s="662">
        <f t="shared" si="0"/>
        <v>75715338.397907779</v>
      </c>
    </row>
    <row r="20" spans="1:8">
      <c r="A20" s="660">
        <v>14</v>
      </c>
      <c r="B20" s="661" t="s">
        <v>410</v>
      </c>
      <c r="C20" s="647">
        <v>21864738.0414</v>
      </c>
      <c r="D20" s="647">
        <v>188839390.61660001</v>
      </c>
      <c r="E20" s="647">
        <v>6802586.4721026001</v>
      </c>
      <c r="F20" s="647">
        <v>0</v>
      </c>
      <c r="G20" s="647">
        <v>37963.29</v>
      </c>
      <c r="H20" s="662">
        <f t="shared" si="0"/>
        <v>203901542.18589738</v>
      </c>
    </row>
    <row r="21" spans="1:8">
      <c r="A21" s="660">
        <v>15</v>
      </c>
      <c r="B21" s="661" t="s">
        <v>411</v>
      </c>
      <c r="C21" s="647">
        <v>1017502.1605999999</v>
      </c>
      <c r="D21" s="647">
        <v>66946766.748999998</v>
      </c>
      <c r="E21" s="647">
        <v>152667.86990590199</v>
      </c>
      <c r="F21" s="647">
        <v>0</v>
      </c>
      <c r="G21" s="647">
        <v>3601.3249999999998</v>
      </c>
      <c r="H21" s="662">
        <f t="shared" si="0"/>
        <v>67811601.039694101</v>
      </c>
    </row>
    <row r="22" spans="1:8">
      <c r="A22" s="660">
        <v>16</v>
      </c>
      <c r="B22" s="661" t="s">
        <v>412</v>
      </c>
      <c r="C22" s="647">
        <v>56.33</v>
      </c>
      <c r="D22" s="647">
        <v>10915235.3212</v>
      </c>
      <c r="E22" s="647">
        <v>132899.18270188701</v>
      </c>
      <c r="F22" s="647">
        <v>0</v>
      </c>
      <c r="G22" s="647">
        <v>0</v>
      </c>
      <c r="H22" s="662">
        <f t="shared" si="0"/>
        <v>10782392.468498113</v>
      </c>
    </row>
    <row r="23" spans="1:8">
      <c r="A23" s="660">
        <v>17</v>
      </c>
      <c r="B23" s="661" t="s">
        <v>490</v>
      </c>
      <c r="C23" s="647">
        <v>353543.58299999998</v>
      </c>
      <c r="D23" s="647">
        <v>73089396.933300003</v>
      </c>
      <c r="E23" s="647">
        <v>456427.67340000003</v>
      </c>
      <c r="F23" s="647">
        <v>0</v>
      </c>
      <c r="G23" s="647">
        <v>0</v>
      </c>
      <c r="H23" s="662">
        <f t="shared" si="0"/>
        <v>72986512.842900008</v>
      </c>
    </row>
    <row r="24" spans="1:8">
      <c r="A24" s="660">
        <v>18</v>
      </c>
      <c r="B24" s="661" t="s">
        <v>413</v>
      </c>
      <c r="C24" s="647">
        <v>1021431.0041</v>
      </c>
      <c r="D24" s="647">
        <v>219825684.44119999</v>
      </c>
      <c r="E24" s="647">
        <v>940280.85611957696</v>
      </c>
      <c r="F24" s="647">
        <v>0</v>
      </c>
      <c r="G24" s="647">
        <v>33048.006000000001</v>
      </c>
      <c r="H24" s="662">
        <f t="shared" si="0"/>
        <v>219906834.58918041</v>
      </c>
    </row>
    <row r="25" spans="1:8">
      <c r="A25" s="660">
        <v>19</v>
      </c>
      <c r="B25" s="661" t="s">
        <v>414</v>
      </c>
      <c r="C25" s="647">
        <v>0</v>
      </c>
      <c r="D25" s="647">
        <v>9616351.71199999</v>
      </c>
      <c r="E25" s="647">
        <v>39274.529498994401</v>
      </c>
      <c r="F25" s="647">
        <v>0</v>
      </c>
      <c r="G25" s="647">
        <v>0</v>
      </c>
      <c r="H25" s="662">
        <f t="shared" si="0"/>
        <v>9577077.1825009957</v>
      </c>
    </row>
    <row r="26" spans="1:8">
      <c r="A26" s="660">
        <v>20</v>
      </c>
      <c r="B26" s="661" t="s">
        <v>489</v>
      </c>
      <c r="C26" s="647">
        <v>1750520.4010999999</v>
      </c>
      <c r="D26" s="647">
        <v>161744256.1859</v>
      </c>
      <c r="E26" s="647">
        <v>980792.19668426097</v>
      </c>
      <c r="F26" s="647">
        <v>0</v>
      </c>
      <c r="G26" s="647">
        <v>51030.256999999998</v>
      </c>
      <c r="H26" s="662">
        <f t="shared" si="0"/>
        <v>162513984.39031574</v>
      </c>
    </row>
    <row r="27" spans="1:8">
      <c r="A27" s="660">
        <v>21</v>
      </c>
      <c r="B27" s="661" t="s">
        <v>415</v>
      </c>
      <c r="C27" s="647">
        <v>755303.83319999999</v>
      </c>
      <c r="D27" s="647">
        <v>40175474.884800002</v>
      </c>
      <c r="E27" s="647">
        <v>234861.975296177</v>
      </c>
      <c r="F27" s="647">
        <v>0</v>
      </c>
      <c r="G27" s="647">
        <v>0</v>
      </c>
      <c r="H27" s="662">
        <f t="shared" si="0"/>
        <v>40695916.742703825</v>
      </c>
    </row>
    <row r="28" spans="1:8">
      <c r="A28" s="660">
        <v>22</v>
      </c>
      <c r="B28" s="661" t="s">
        <v>416</v>
      </c>
      <c r="C28" s="647">
        <v>86375.965599999996</v>
      </c>
      <c r="D28" s="647">
        <v>5212501.5839999998</v>
      </c>
      <c r="E28" s="647">
        <v>53657.1650121606</v>
      </c>
      <c r="F28" s="647">
        <v>0</v>
      </c>
      <c r="G28" s="647">
        <v>0</v>
      </c>
      <c r="H28" s="662">
        <f t="shared" si="0"/>
        <v>5245220.3845878392</v>
      </c>
    </row>
    <row r="29" spans="1:8">
      <c r="A29" s="660">
        <v>23</v>
      </c>
      <c r="B29" s="661" t="s">
        <v>417</v>
      </c>
      <c r="C29" s="647">
        <v>11048270.475400001</v>
      </c>
      <c r="D29" s="647">
        <v>356718731.30599898</v>
      </c>
      <c r="E29" s="647">
        <v>3864122.1358709498</v>
      </c>
      <c r="F29" s="647">
        <v>0</v>
      </c>
      <c r="G29" s="647">
        <v>543040.64599999995</v>
      </c>
      <c r="H29" s="662">
        <f t="shared" si="0"/>
        <v>363902879.64552808</v>
      </c>
    </row>
    <row r="30" spans="1:8">
      <c r="A30" s="660">
        <v>24</v>
      </c>
      <c r="B30" s="661" t="s">
        <v>488</v>
      </c>
      <c r="C30" s="647">
        <v>4975533.8483999996</v>
      </c>
      <c r="D30" s="647">
        <v>169113221.9199</v>
      </c>
      <c r="E30" s="647">
        <v>2123223.1994012599</v>
      </c>
      <c r="F30" s="647">
        <v>0</v>
      </c>
      <c r="G30" s="647">
        <v>603.19000000000005</v>
      </c>
      <c r="H30" s="662">
        <f t="shared" si="0"/>
        <v>171965532.56889874</v>
      </c>
    </row>
    <row r="31" spans="1:8">
      <c r="A31" s="660">
        <v>25</v>
      </c>
      <c r="B31" s="661" t="s">
        <v>418</v>
      </c>
      <c r="C31" s="647">
        <v>15518516.5219</v>
      </c>
      <c r="D31" s="647">
        <v>240073586.06220001</v>
      </c>
      <c r="E31" s="647">
        <v>5574526.9597541196</v>
      </c>
      <c r="F31" s="647">
        <v>0</v>
      </c>
      <c r="G31" s="647">
        <v>329612.49200000003</v>
      </c>
      <c r="H31" s="662">
        <f t="shared" si="0"/>
        <v>250017575.6243459</v>
      </c>
    </row>
    <row r="32" spans="1:8">
      <c r="A32" s="660">
        <v>26</v>
      </c>
      <c r="B32" s="661" t="s">
        <v>485</v>
      </c>
      <c r="C32" s="647">
        <v>13091482.3595002</v>
      </c>
      <c r="D32" s="647">
        <v>120001168.63</v>
      </c>
      <c r="E32" s="647">
        <v>4444720.5067476099</v>
      </c>
      <c r="F32" s="647">
        <v>0</v>
      </c>
      <c r="G32" s="647">
        <v>626160.49453500006</v>
      </c>
      <c r="H32" s="662">
        <f t="shared" si="0"/>
        <v>128647930.48275259</v>
      </c>
    </row>
    <row r="33" spans="1:8">
      <c r="A33" s="660">
        <v>27</v>
      </c>
      <c r="B33" s="663" t="s">
        <v>419</v>
      </c>
      <c r="C33" s="647">
        <v>1320282.2733</v>
      </c>
      <c r="D33" s="647">
        <v>253839693.56152561</v>
      </c>
      <c r="E33" s="647">
        <v>1348044.2708999999</v>
      </c>
      <c r="F33" s="647">
        <v>0</v>
      </c>
      <c r="G33" s="647">
        <v>0</v>
      </c>
      <c r="H33" s="662">
        <f t="shared" si="0"/>
        <v>253811931.56392559</v>
      </c>
    </row>
    <row r="34" spans="1:8" ht="13.5" thickBot="1">
      <c r="A34" s="664">
        <v>28</v>
      </c>
      <c r="B34" s="665" t="s">
        <v>64</v>
      </c>
      <c r="C34" s="666">
        <f>SUM(C7:C33)</f>
        <v>99579406.849900201</v>
      </c>
      <c r="D34" s="666">
        <f>SUM(D7:D33)</f>
        <v>4204565678.3023257</v>
      </c>
      <c r="E34" s="666">
        <f>SUM(E7:E33)</f>
        <v>38110232.488425359</v>
      </c>
      <c r="F34" s="666">
        <f>SUM(F7:F33)</f>
        <v>0</v>
      </c>
      <c r="G34" s="666">
        <f>SUM(G7:G33)</f>
        <v>1977627.617535</v>
      </c>
      <c r="H34" s="667">
        <f t="shared" si="0"/>
        <v>4266034852.6638002</v>
      </c>
    </row>
    <row r="36" spans="1:8">
      <c r="B36" s="249"/>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E35" sqref="E35"/>
    </sheetView>
  </sheetViews>
  <sheetFormatPr defaultColWidth="9.140625" defaultRowHeight="12.75"/>
  <cols>
    <col min="1" max="1" width="11.85546875" style="233" bestFit="1" customWidth="1"/>
    <col min="2" max="2" width="108" style="233" bestFit="1" customWidth="1"/>
    <col min="3" max="3" width="35.5703125" style="233" customWidth="1"/>
    <col min="4" max="4" width="38.42578125" style="233" customWidth="1"/>
    <col min="5" max="16384" width="9.140625" style="233"/>
  </cols>
  <sheetData>
    <row r="1" spans="1:4" ht="13.5">
      <c r="A1" s="231" t="s">
        <v>30</v>
      </c>
      <c r="B1" s="241" t="str">
        <f>'Info '!C2</f>
        <v>JSC Basisbank</v>
      </c>
    </row>
    <row r="2" spans="1:4">
      <c r="A2" s="231" t="s">
        <v>31</v>
      </c>
      <c r="B2" s="240">
        <f>'1. key ratios '!B2</f>
        <v>45838</v>
      </c>
    </row>
    <row r="3" spans="1:4">
      <c r="A3" s="232" t="s">
        <v>420</v>
      </c>
    </row>
    <row r="4" spans="1:4" ht="13.5" thickBot="1"/>
    <row r="5" spans="1:4">
      <c r="A5" s="832" t="s">
        <v>634</v>
      </c>
      <c r="B5" s="833"/>
      <c r="C5" s="668" t="s">
        <v>437</v>
      </c>
      <c r="D5" s="669" t="s">
        <v>478</v>
      </c>
    </row>
    <row r="6" spans="1:4">
      <c r="A6" s="670">
        <v>1</v>
      </c>
      <c r="B6" s="671" t="s">
        <v>633</v>
      </c>
      <c r="C6" s="633">
        <v>35686157.10539633</v>
      </c>
      <c r="D6" s="672">
        <v>294183.42809615924</v>
      </c>
    </row>
    <row r="7" spans="1:4">
      <c r="A7" s="673">
        <v>2</v>
      </c>
      <c r="B7" s="671" t="s">
        <v>632</v>
      </c>
      <c r="C7" s="633">
        <f>SUM(C8:C9)</f>
        <v>7221952.3515853407</v>
      </c>
      <c r="D7" s="672">
        <f>SUM(D8:D9)</f>
        <v>17922.253263093386</v>
      </c>
    </row>
    <row r="8" spans="1:4">
      <c r="A8" s="674">
        <v>2.1</v>
      </c>
      <c r="B8" s="675" t="s">
        <v>493</v>
      </c>
      <c r="C8" s="633">
        <v>906779.60359252361</v>
      </c>
      <c r="D8" s="672">
        <v>17922.253263093386</v>
      </c>
    </row>
    <row r="9" spans="1:4">
      <c r="A9" s="674">
        <v>2.2000000000000002</v>
      </c>
      <c r="B9" s="675" t="s">
        <v>491</v>
      </c>
      <c r="C9" s="633">
        <v>6315172.7479928173</v>
      </c>
      <c r="D9" s="672">
        <v>0</v>
      </c>
    </row>
    <row r="10" spans="1:4">
      <c r="A10" s="670">
        <v>3</v>
      </c>
      <c r="B10" s="671" t="s">
        <v>631</v>
      </c>
      <c r="C10" s="633">
        <f>SUM(C11:C13)</f>
        <v>6736934.0407736767</v>
      </c>
      <c r="D10" s="672">
        <f>SUM(D11:D13)</f>
        <v>55371.556657997411</v>
      </c>
    </row>
    <row r="11" spans="1:4">
      <c r="A11" s="674">
        <v>3.1</v>
      </c>
      <c r="B11" s="675" t="s">
        <v>422</v>
      </c>
      <c r="C11" s="633">
        <v>1977627.617535</v>
      </c>
      <c r="D11" s="672">
        <v>0</v>
      </c>
    </row>
    <row r="12" spans="1:4">
      <c r="A12" s="674">
        <v>3.2</v>
      </c>
      <c r="B12" s="675" t="s">
        <v>630</v>
      </c>
      <c r="C12" s="633">
        <v>3867847.854909901</v>
      </c>
      <c r="D12" s="672">
        <v>55371.556657997411</v>
      </c>
    </row>
    <row r="13" spans="1:4">
      <c r="A13" s="674">
        <v>3.3</v>
      </c>
      <c r="B13" s="675" t="s">
        <v>492</v>
      </c>
      <c r="C13" s="633">
        <v>891458.568328775</v>
      </c>
      <c r="D13" s="672">
        <v>0</v>
      </c>
    </row>
    <row r="14" spans="1:4">
      <c r="A14" s="673">
        <v>4</v>
      </c>
      <c r="B14" s="676" t="s">
        <v>629</v>
      </c>
      <c r="C14" s="633">
        <v>-76914.826207999984</v>
      </c>
      <c r="D14" s="672">
        <v>0</v>
      </c>
    </row>
    <row r="15" spans="1:4" ht="13.5" thickBot="1">
      <c r="A15" s="677">
        <v>5</v>
      </c>
      <c r="B15" s="678" t="s">
        <v>628</v>
      </c>
      <c r="C15" s="640">
        <f>C6+C7-C10+C14</f>
        <v>36094260.589999996</v>
      </c>
      <c r="D15" s="641">
        <f>D6+D7-D10+D14</f>
        <v>256734.12470125523</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D25" sqref="D25"/>
    </sheetView>
  </sheetViews>
  <sheetFormatPr defaultColWidth="9.140625" defaultRowHeight="12.75"/>
  <cols>
    <col min="1" max="1" width="11.85546875" style="233" bestFit="1" customWidth="1"/>
    <col min="2" max="2" width="73.42578125" style="233" customWidth="1"/>
    <col min="3" max="3" width="37" style="233" customWidth="1"/>
    <col min="4" max="4" width="50.5703125" style="233" customWidth="1"/>
    <col min="5" max="16384" width="9.140625" style="233"/>
  </cols>
  <sheetData>
    <row r="1" spans="1:4" ht="13.5">
      <c r="A1" s="231" t="s">
        <v>30</v>
      </c>
      <c r="B1" s="241" t="str">
        <f>'Info '!C2</f>
        <v>JSC Basisbank</v>
      </c>
    </row>
    <row r="2" spans="1:4">
      <c r="A2" s="231" t="s">
        <v>31</v>
      </c>
      <c r="B2" s="240">
        <f>'1. key ratios '!B2</f>
        <v>45838</v>
      </c>
    </row>
    <row r="3" spans="1:4">
      <c r="A3" s="232" t="s">
        <v>424</v>
      </c>
    </row>
    <row r="4" spans="1:4" ht="13.5" thickBot="1">
      <c r="A4" s="232"/>
    </row>
    <row r="5" spans="1:4" ht="15" customHeight="1">
      <c r="A5" s="834" t="s">
        <v>494</v>
      </c>
      <c r="B5" s="835"/>
      <c r="C5" s="838" t="s">
        <v>425</v>
      </c>
      <c r="D5" s="840" t="s">
        <v>426</v>
      </c>
    </row>
    <row r="6" spans="1:4">
      <c r="A6" s="836"/>
      <c r="B6" s="837"/>
      <c r="C6" s="839"/>
      <c r="D6" s="841"/>
    </row>
    <row r="7" spans="1:4">
      <c r="A7" s="679">
        <v>1</v>
      </c>
      <c r="B7" s="680" t="s">
        <v>421</v>
      </c>
      <c r="C7" s="647">
        <v>100577660.7143998</v>
      </c>
      <c r="D7" s="681"/>
    </row>
    <row r="8" spans="1:4">
      <c r="A8" s="682">
        <v>2</v>
      </c>
      <c r="B8" s="683" t="s">
        <v>427</v>
      </c>
      <c r="C8" s="647">
        <v>15120362.423800811</v>
      </c>
      <c r="D8" s="681"/>
    </row>
    <row r="9" spans="1:4">
      <c r="A9" s="682">
        <v>3</v>
      </c>
      <c r="B9" s="684" t="s">
        <v>637</v>
      </c>
      <c r="C9" s="647">
        <v>3.637978807091713E-11</v>
      </c>
      <c r="D9" s="681"/>
    </row>
    <row r="10" spans="1:4">
      <c r="A10" s="682">
        <v>4</v>
      </c>
      <c r="B10" s="683" t="s">
        <v>428</v>
      </c>
      <c r="C10" s="647">
        <f>SUM(C11:C17)</f>
        <v>17438898.569606319</v>
      </c>
      <c r="D10" s="681"/>
    </row>
    <row r="11" spans="1:4">
      <c r="A11" s="682">
        <v>5</v>
      </c>
      <c r="B11" s="685" t="s">
        <v>636</v>
      </c>
      <c r="C11" s="647">
        <v>3992829.1817000001</v>
      </c>
      <c r="D11" s="681"/>
    </row>
    <row r="12" spans="1:4">
      <c r="A12" s="682">
        <v>6</v>
      </c>
      <c r="B12" s="685" t="s">
        <v>429</v>
      </c>
      <c r="C12" s="647">
        <v>5786608.8747591348</v>
      </c>
      <c r="D12" s="681"/>
    </row>
    <row r="13" spans="1:4">
      <c r="A13" s="682">
        <v>7</v>
      </c>
      <c r="B13" s="685" t="s">
        <v>432</v>
      </c>
      <c r="C13" s="647">
        <v>1977627.617535</v>
      </c>
      <c r="D13" s="681"/>
    </row>
    <row r="14" spans="1:4">
      <c r="A14" s="682">
        <v>8</v>
      </c>
      <c r="B14" s="685" t="s">
        <v>430</v>
      </c>
      <c r="C14" s="647">
        <v>5668268.624584456</v>
      </c>
      <c r="D14" s="686">
        <v>5668268.624584456</v>
      </c>
    </row>
    <row r="15" spans="1:4">
      <c r="A15" s="682">
        <v>9</v>
      </c>
      <c r="B15" s="685" t="s">
        <v>431</v>
      </c>
      <c r="C15" s="647">
        <v>0</v>
      </c>
      <c r="D15" s="686">
        <v>0</v>
      </c>
    </row>
    <row r="16" spans="1:4">
      <c r="A16" s="682">
        <v>10</v>
      </c>
      <c r="B16" s="685" t="s">
        <v>433</v>
      </c>
      <c r="C16" s="647">
        <v>0</v>
      </c>
      <c r="D16" s="686">
        <v>0</v>
      </c>
    </row>
    <row r="17" spans="1:4">
      <c r="A17" s="682">
        <v>11</v>
      </c>
      <c r="B17" s="685" t="s">
        <v>635</v>
      </c>
      <c r="C17" s="647">
        <v>13564.271027728901</v>
      </c>
      <c r="D17" s="681"/>
    </row>
    <row r="18" spans="1:4" ht="13.5" thickBot="1">
      <c r="A18" s="687">
        <v>12</v>
      </c>
      <c r="B18" s="688" t="s">
        <v>423</v>
      </c>
      <c r="C18" s="666">
        <f>C7+C8+C9-C10</f>
        <v>98259124.568594292</v>
      </c>
      <c r="D18" s="689"/>
    </row>
    <row r="21" spans="1:4">
      <c r="B21" s="231"/>
    </row>
    <row r="22" spans="1:4">
      <c r="B22" s="231"/>
    </row>
    <row r="23" spans="1:4">
      <c r="B23" s="23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B14" sqref="B14"/>
    </sheetView>
  </sheetViews>
  <sheetFormatPr defaultColWidth="9.140625" defaultRowHeight="12.75"/>
  <cols>
    <col min="1" max="1" width="11.85546875" style="246" bestFit="1" customWidth="1"/>
    <col min="2" max="2" width="51.5703125" style="246" customWidth="1"/>
    <col min="3" max="3" width="17.85546875" style="246" bestFit="1" customWidth="1"/>
    <col min="4" max="18" width="22.140625" style="246" customWidth="1"/>
    <col min="19" max="19" width="23.140625" style="246" bestFit="1" customWidth="1"/>
    <col min="20" max="26" width="22.140625" style="246" customWidth="1"/>
    <col min="27" max="27" width="23.140625" style="246" bestFit="1" customWidth="1"/>
    <col min="28" max="28" width="20" style="246" customWidth="1"/>
    <col min="29" max="16384" width="9.140625" style="246"/>
  </cols>
  <sheetData>
    <row r="1" spans="1:28" ht="13.5">
      <c r="A1" s="231" t="s">
        <v>30</v>
      </c>
      <c r="B1" s="241" t="str">
        <f>'Info '!C2</f>
        <v>JSC Basisbank</v>
      </c>
    </row>
    <row r="2" spans="1:28">
      <c r="A2" s="231" t="s">
        <v>31</v>
      </c>
      <c r="B2" s="240">
        <f>'1. key ratios '!B2</f>
        <v>45838</v>
      </c>
      <c r="C2" s="247"/>
    </row>
    <row r="3" spans="1:28">
      <c r="A3" s="232" t="s">
        <v>434</v>
      </c>
    </row>
    <row r="4" spans="1:28" ht="13.5" thickBot="1"/>
    <row r="5" spans="1:28" ht="15" customHeight="1">
      <c r="A5" s="844" t="s">
        <v>649</v>
      </c>
      <c r="B5" s="845"/>
      <c r="C5" s="850" t="s">
        <v>435</v>
      </c>
      <c r="D5" s="851"/>
      <c r="E5" s="851"/>
      <c r="F5" s="851"/>
      <c r="G5" s="851"/>
      <c r="H5" s="851"/>
      <c r="I5" s="851"/>
      <c r="J5" s="851"/>
      <c r="K5" s="851"/>
      <c r="L5" s="851"/>
      <c r="M5" s="851"/>
      <c r="N5" s="851"/>
      <c r="O5" s="851"/>
      <c r="P5" s="851"/>
      <c r="Q5" s="851"/>
      <c r="R5" s="851"/>
      <c r="S5" s="851"/>
      <c r="T5" s="690"/>
      <c r="U5" s="690"/>
      <c r="V5" s="690"/>
      <c r="W5" s="690"/>
      <c r="X5" s="690"/>
      <c r="Y5" s="690"/>
      <c r="Z5" s="690"/>
      <c r="AA5" s="691"/>
      <c r="AB5" s="250"/>
    </row>
    <row r="6" spans="1:28" ht="12" customHeight="1">
      <c r="A6" s="846"/>
      <c r="B6" s="847"/>
      <c r="C6" s="852" t="s">
        <v>64</v>
      </c>
      <c r="D6" s="854" t="s">
        <v>648</v>
      </c>
      <c r="E6" s="854"/>
      <c r="F6" s="854"/>
      <c r="G6" s="854"/>
      <c r="H6" s="854" t="s">
        <v>647</v>
      </c>
      <c r="I6" s="854"/>
      <c r="J6" s="854"/>
      <c r="K6" s="854"/>
      <c r="L6" s="692"/>
      <c r="M6" s="855" t="s">
        <v>646</v>
      </c>
      <c r="N6" s="855"/>
      <c r="O6" s="855"/>
      <c r="P6" s="855"/>
      <c r="Q6" s="855"/>
      <c r="R6" s="855"/>
      <c r="S6" s="829"/>
      <c r="T6" s="693"/>
      <c r="U6" s="842" t="s">
        <v>645</v>
      </c>
      <c r="V6" s="842"/>
      <c r="W6" s="842"/>
      <c r="X6" s="842"/>
      <c r="Y6" s="842"/>
      <c r="Z6" s="842"/>
      <c r="AA6" s="843"/>
      <c r="AB6" s="253"/>
    </row>
    <row r="7" spans="1:28" ht="25.5">
      <c r="A7" s="848"/>
      <c r="B7" s="849"/>
      <c r="C7" s="853"/>
      <c r="D7" s="252"/>
      <c r="E7" s="694" t="s">
        <v>436</v>
      </c>
      <c r="F7" s="694" t="s">
        <v>643</v>
      </c>
      <c r="G7" s="695" t="s">
        <v>644</v>
      </c>
      <c r="H7" s="696"/>
      <c r="I7" s="694" t="s">
        <v>436</v>
      </c>
      <c r="J7" s="694" t="s">
        <v>643</v>
      </c>
      <c r="K7" s="695" t="s">
        <v>644</v>
      </c>
      <c r="L7" s="428"/>
      <c r="M7" s="694" t="s">
        <v>436</v>
      </c>
      <c r="N7" s="694" t="s">
        <v>643</v>
      </c>
      <c r="O7" s="694" t="s">
        <v>642</v>
      </c>
      <c r="P7" s="694" t="s">
        <v>641</v>
      </c>
      <c r="Q7" s="694" t="s">
        <v>640</v>
      </c>
      <c r="R7" s="694" t="s">
        <v>639</v>
      </c>
      <c r="S7" s="694" t="s">
        <v>638</v>
      </c>
      <c r="T7" s="428"/>
      <c r="U7" s="694" t="s">
        <v>436</v>
      </c>
      <c r="V7" s="694" t="s">
        <v>643</v>
      </c>
      <c r="W7" s="694" t="s">
        <v>642</v>
      </c>
      <c r="X7" s="694" t="s">
        <v>641</v>
      </c>
      <c r="Y7" s="694" t="s">
        <v>640</v>
      </c>
      <c r="Z7" s="694" t="s">
        <v>639</v>
      </c>
      <c r="AA7" s="645" t="s">
        <v>638</v>
      </c>
      <c r="AB7" s="250"/>
    </row>
    <row r="8" spans="1:28">
      <c r="A8" s="697">
        <v>1</v>
      </c>
      <c r="B8" s="652" t="s">
        <v>437</v>
      </c>
      <c r="C8" s="653">
        <v>3053760451.5003948</v>
      </c>
      <c r="D8" s="653">
        <v>2811248598.2108006</v>
      </c>
      <c r="E8" s="653">
        <v>51520348.984599963</v>
      </c>
      <c r="F8" s="653">
        <v>5286812.0947999991</v>
      </c>
      <c r="G8" s="653">
        <v>0</v>
      </c>
      <c r="H8" s="653">
        <v>144252728.72099996</v>
      </c>
      <c r="I8" s="653">
        <v>34157772.450199999</v>
      </c>
      <c r="J8" s="653">
        <v>27052710.424199995</v>
      </c>
      <c r="K8" s="653">
        <v>0</v>
      </c>
      <c r="L8" s="653">
        <v>98259124.568594232</v>
      </c>
      <c r="M8" s="653">
        <v>7268273.4214000041</v>
      </c>
      <c r="N8" s="653">
        <v>8573398.3458000012</v>
      </c>
      <c r="O8" s="653">
        <v>20650901.404900007</v>
      </c>
      <c r="P8" s="653">
        <v>15806450.500900015</v>
      </c>
      <c r="Q8" s="653">
        <v>9723362.736200003</v>
      </c>
      <c r="R8" s="653">
        <v>14494905.233400004</v>
      </c>
      <c r="S8" s="653">
        <v>133692.53419999999</v>
      </c>
      <c r="T8" s="653">
        <v>0</v>
      </c>
      <c r="U8" s="653">
        <v>0</v>
      </c>
      <c r="V8" s="653">
        <v>0</v>
      </c>
      <c r="W8" s="653">
        <v>0</v>
      </c>
      <c r="X8" s="653">
        <v>0</v>
      </c>
      <c r="Y8" s="653">
        <v>0</v>
      </c>
      <c r="Z8" s="653">
        <v>0</v>
      </c>
      <c r="AA8" s="698">
        <v>0</v>
      </c>
    </row>
    <row r="9" spans="1:28">
      <c r="A9" s="660">
        <v>1.1000000000000001</v>
      </c>
      <c r="B9" s="699" t="s">
        <v>438</v>
      </c>
      <c r="C9" s="700">
        <v>0</v>
      </c>
      <c r="D9" s="647">
        <v>0</v>
      </c>
      <c r="E9" s="647">
        <v>0</v>
      </c>
      <c r="F9" s="647">
        <v>0</v>
      </c>
      <c r="G9" s="647">
        <v>0</v>
      </c>
      <c r="H9" s="647">
        <v>0</v>
      </c>
      <c r="I9" s="647">
        <v>0</v>
      </c>
      <c r="J9" s="647">
        <v>0</v>
      </c>
      <c r="K9" s="647">
        <v>0</v>
      </c>
      <c r="L9" s="647">
        <v>0</v>
      </c>
      <c r="M9" s="647">
        <v>0</v>
      </c>
      <c r="N9" s="647">
        <v>0</v>
      </c>
      <c r="O9" s="647">
        <v>0</v>
      </c>
      <c r="P9" s="647">
        <v>0</v>
      </c>
      <c r="Q9" s="647">
        <v>0</v>
      </c>
      <c r="R9" s="647">
        <v>0</v>
      </c>
      <c r="S9" s="647">
        <v>0</v>
      </c>
      <c r="T9" s="647"/>
      <c r="U9" s="647"/>
      <c r="V9" s="647"/>
      <c r="W9" s="647"/>
      <c r="X9" s="647"/>
      <c r="Y9" s="647"/>
      <c r="Z9" s="647"/>
      <c r="AA9" s="701"/>
    </row>
    <row r="10" spans="1:28">
      <c r="A10" s="660">
        <v>1.2</v>
      </c>
      <c r="B10" s="699" t="s">
        <v>439</v>
      </c>
      <c r="C10" s="700">
        <v>0</v>
      </c>
      <c r="D10" s="647">
        <v>0</v>
      </c>
      <c r="E10" s="647">
        <v>0</v>
      </c>
      <c r="F10" s="647">
        <v>0</v>
      </c>
      <c r="G10" s="647">
        <v>0</v>
      </c>
      <c r="H10" s="647">
        <v>0</v>
      </c>
      <c r="I10" s="647">
        <v>0</v>
      </c>
      <c r="J10" s="647">
        <v>0</v>
      </c>
      <c r="K10" s="647">
        <v>0</v>
      </c>
      <c r="L10" s="647">
        <v>0</v>
      </c>
      <c r="M10" s="647">
        <v>0</v>
      </c>
      <c r="N10" s="647">
        <v>0</v>
      </c>
      <c r="O10" s="647">
        <v>0</v>
      </c>
      <c r="P10" s="647">
        <v>0</v>
      </c>
      <c r="Q10" s="647">
        <v>0</v>
      </c>
      <c r="R10" s="647">
        <v>0</v>
      </c>
      <c r="S10" s="647">
        <v>0</v>
      </c>
      <c r="T10" s="647"/>
      <c r="U10" s="647"/>
      <c r="V10" s="647"/>
      <c r="W10" s="647"/>
      <c r="X10" s="647"/>
      <c r="Y10" s="647"/>
      <c r="Z10" s="647"/>
      <c r="AA10" s="701"/>
    </row>
    <row r="11" spans="1:28">
      <c r="A11" s="660">
        <v>1.3</v>
      </c>
      <c r="B11" s="699" t="s">
        <v>440</v>
      </c>
      <c r="C11" s="700">
        <v>27336294.558800001</v>
      </c>
      <c r="D11" s="647">
        <v>27336294.558800001</v>
      </c>
      <c r="E11" s="647">
        <v>0</v>
      </c>
      <c r="F11" s="647">
        <v>0</v>
      </c>
      <c r="G11" s="647">
        <v>0</v>
      </c>
      <c r="H11" s="647">
        <v>0</v>
      </c>
      <c r="I11" s="647">
        <v>0</v>
      </c>
      <c r="J11" s="647">
        <v>0</v>
      </c>
      <c r="K11" s="647">
        <v>0</v>
      </c>
      <c r="L11" s="647">
        <v>0</v>
      </c>
      <c r="M11" s="647">
        <v>0</v>
      </c>
      <c r="N11" s="647">
        <v>0</v>
      </c>
      <c r="O11" s="647">
        <v>0</v>
      </c>
      <c r="P11" s="647">
        <v>0</v>
      </c>
      <c r="Q11" s="647">
        <v>0</v>
      </c>
      <c r="R11" s="647">
        <v>0</v>
      </c>
      <c r="S11" s="647">
        <v>0</v>
      </c>
      <c r="T11" s="647"/>
      <c r="U11" s="647"/>
      <c r="V11" s="647"/>
      <c r="W11" s="647"/>
      <c r="X11" s="647"/>
      <c r="Y11" s="647"/>
      <c r="Z11" s="647"/>
      <c r="AA11" s="701"/>
    </row>
    <row r="12" spans="1:28">
      <c r="A12" s="660">
        <v>1.4</v>
      </c>
      <c r="B12" s="699" t="s">
        <v>441</v>
      </c>
      <c r="C12" s="700">
        <v>112657358.54489999</v>
      </c>
      <c r="D12" s="647">
        <v>111623236.40959999</v>
      </c>
      <c r="E12" s="647">
        <v>1506540.2021000001</v>
      </c>
      <c r="F12" s="647">
        <v>0</v>
      </c>
      <c r="G12" s="647">
        <v>0</v>
      </c>
      <c r="H12" s="647">
        <v>1034122.1353</v>
      </c>
      <c r="I12" s="647">
        <v>0</v>
      </c>
      <c r="J12" s="647">
        <v>0</v>
      </c>
      <c r="K12" s="647">
        <v>0</v>
      </c>
      <c r="L12" s="647">
        <v>0</v>
      </c>
      <c r="M12" s="647">
        <v>0</v>
      </c>
      <c r="N12" s="647">
        <v>0</v>
      </c>
      <c r="O12" s="647">
        <v>0</v>
      </c>
      <c r="P12" s="647">
        <v>0</v>
      </c>
      <c r="Q12" s="647">
        <v>0</v>
      </c>
      <c r="R12" s="647">
        <v>0</v>
      </c>
      <c r="S12" s="647">
        <v>0</v>
      </c>
      <c r="T12" s="647"/>
      <c r="U12" s="647"/>
      <c r="V12" s="647"/>
      <c r="W12" s="647"/>
      <c r="X12" s="647"/>
      <c r="Y12" s="647"/>
      <c r="Z12" s="647"/>
      <c r="AA12" s="701"/>
    </row>
    <row r="13" spans="1:28">
      <c r="A13" s="660">
        <v>1.5</v>
      </c>
      <c r="B13" s="699" t="s">
        <v>442</v>
      </c>
      <c r="C13" s="700">
        <v>1787894558.2179022</v>
      </c>
      <c r="D13" s="647">
        <v>1665995415.536602</v>
      </c>
      <c r="E13" s="647">
        <v>29878114.932300001</v>
      </c>
      <c r="F13" s="647">
        <v>5286812.0947999991</v>
      </c>
      <c r="G13" s="647">
        <v>0</v>
      </c>
      <c r="H13" s="647">
        <v>101336694.94229999</v>
      </c>
      <c r="I13" s="647">
        <v>28529235.131400004</v>
      </c>
      <c r="J13" s="647">
        <v>20069427.376899999</v>
      </c>
      <c r="K13" s="647">
        <v>0</v>
      </c>
      <c r="L13" s="647">
        <v>20562447.738999993</v>
      </c>
      <c r="M13" s="647">
        <v>1106582.2932</v>
      </c>
      <c r="N13" s="647">
        <v>803576.51780000003</v>
      </c>
      <c r="O13" s="647">
        <v>10439387.690300003</v>
      </c>
      <c r="P13" s="647">
        <v>1670801.7254999999</v>
      </c>
      <c r="Q13" s="647">
        <v>986997.23369999998</v>
      </c>
      <c r="R13" s="647">
        <v>2915112.9278000002</v>
      </c>
      <c r="S13" s="647">
        <v>133692.53419999999</v>
      </c>
      <c r="T13" s="647"/>
      <c r="U13" s="647"/>
      <c r="V13" s="647"/>
      <c r="W13" s="647"/>
      <c r="X13" s="647"/>
      <c r="Y13" s="647"/>
      <c r="Z13" s="647"/>
      <c r="AA13" s="701"/>
    </row>
    <row r="14" spans="1:28">
      <c r="A14" s="660">
        <v>1.6</v>
      </c>
      <c r="B14" s="699" t="s">
        <v>443</v>
      </c>
      <c r="C14" s="700">
        <v>1125872240.1787927</v>
      </c>
      <c r="D14" s="647">
        <v>1006293651.7057985</v>
      </c>
      <c r="E14" s="647">
        <v>20135693.85019996</v>
      </c>
      <c r="F14" s="647">
        <v>0</v>
      </c>
      <c r="G14" s="647">
        <v>0</v>
      </c>
      <c r="H14" s="647">
        <v>41881911.643399969</v>
      </c>
      <c r="I14" s="647">
        <v>5628537.3187999949</v>
      </c>
      <c r="J14" s="647">
        <v>6983283.0472999969</v>
      </c>
      <c r="K14" s="647">
        <v>0</v>
      </c>
      <c r="L14" s="647">
        <v>77696676.82959424</v>
      </c>
      <c r="M14" s="647">
        <v>6161691.1282000039</v>
      </c>
      <c r="N14" s="647">
        <v>7769821.8280000007</v>
      </c>
      <c r="O14" s="647">
        <v>10211513.714600002</v>
      </c>
      <c r="P14" s="647">
        <v>14135648.775400015</v>
      </c>
      <c r="Q14" s="647">
        <v>8736365.5025000032</v>
      </c>
      <c r="R14" s="647">
        <v>11579792.305600004</v>
      </c>
      <c r="S14" s="647">
        <v>0</v>
      </c>
      <c r="T14" s="647"/>
      <c r="U14" s="647"/>
      <c r="V14" s="647"/>
      <c r="W14" s="647"/>
      <c r="X14" s="647"/>
      <c r="Y14" s="647"/>
      <c r="Z14" s="647"/>
      <c r="AA14" s="701"/>
    </row>
    <row r="15" spans="1:28">
      <c r="A15" s="697">
        <v>2</v>
      </c>
      <c r="B15" s="652" t="s">
        <v>444</v>
      </c>
      <c r="C15" s="653">
        <v>412628030.13300002</v>
      </c>
      <c r="D15" s="653">
        <v>412628030.13300002</v>
      </c>
      <c r="E15" s="653">
        <v>0</v>
      </c>
      <c r="F15" s="653">
        <v>0</v>
      </c>
      <c r="G15" s="653">
        <v>0</v>
      </c>
      <c r="H15" s="653">
        <v>0</v>
      </c>
      <c r="I15" s="653">
        <v>0</v>
      </c>
      <c r="J15" s="653">
        <v>0</v>
      </c>
      <c r="K15" s="653">
        <v>0</v>
      </c>
      <c r="L15" s="653">
        <v>0</v>
      </c>
      <c r="M15" s="653">
        <v>0</v>
      </c>
      <c r="N15" s="653">
        <v>0</v>
      </c>
      <c r="O15" s="653">
        <v>0</v>
      </c>
      <c r="P15" s="653">
        <v>0</v>
      </c>
      <c r="Q15" s="653">
        <v>0</v>
      </c>
      <c r="R15" s="653">
        <v>0</v>
      </c>
      <c r="S15" s="653">
        <v>0</v>
      </c>
      <c r="T15" s="653">
        <v>0</v>
      </c>
      <c r="U15" s="653">
        <v>0</v>
      </c>
      <c r="V15" s="653">
        <v>0</v>
      </c>
      <c r="W15" s="647">
        <v>0</v>
      </c>
      <c r="X15" s="647">
        <v>0</v>
      </c>
      <c r="Y15" s="647">
        <v>0</v>
      </c>
      <c r="Z15" s="647">
        <v>0</v>
      </c>
      <c r="AA15" s="701">
        <v>0</v>
      </c>
    </row>
    <row r="16" spans="1:28">
      <c r="A16" s="660">
        <v>2.1</v>
      </c>
      <c r="B16" s="699" t="s">
        <v>438</v>
      </c>
      <c r="C16" s="700">
        <v>0</v>
      </c>
      <c r="D16" s="647"/>
      <c r="E16" s="647"/>
      <c r="F16" s="647"/>
      <c r="G16" s="647"/>
      <c r="H16" s="647"/>
      <c r="I16" s="647"/>
      <c r="J16" s="647"/>
      <c r="K16" s="647"/>
      <c r="L16" s="647"/>
      <c r="M16" s="647"/>
      <c r="N16" s="647"/>
      <c r="O16" s="647"/>
      <c r="P16" s="647"/>
      <c r="Q16" s="647"/>
      <c r="R16" s="647"/>
      <c r="S16" s="647"/>
      <c r="T16" s="647"/>
      <c r="U16" s="647"/>
      <c r="V16" s="647"/>
      <c r="W16" s="647"/>
      <c r="X16" s="647"/>
      <c r="Y16" s="647"/>
      <c r="Z16" s="647"/>
      <c r="AA16" s="701"/>
    </row>
    <row r="17" spans="1:27">
      <c r="A17" s="660">
        <v>2.2000000000000002</v>
      </c>
      <c r="B17" s="699" t="s">
        <v>439</v>
      </c>
      <c r="C17" s="700">
        <v>338075177.51965868</v>
      </c>
      <c r="D17" s="647">
        <v>338075177.51965868</v>
      </c>
      <c r="E17" s="647"/>
      <c r="F17" s="647"/>
      <c r="G17" s="647"/>
      <c r="H17" s="647"/>
      <c r="I17" s="647"/>
      <c r="J17" s="647"/>
      <c r="K17" s="647"/>
      <c r="L17" s="647"/>
      <c r="M17" s="647"/>
      <c r="N17" s="647"/>
      <c r="O17" s="647"/>
      <c r="P17" s="647"/>
      <c r="Q17" s="647"/>
      <c r="R17" s="647"/>
      <c r="S17" s="647"/>
      <c r="T17" s="647"/>
      <c r="U17" s="647"/>
      <c r="V17" s="647"/>
      <c r="W17" s="647"/>
      <c r="X17" s="647"/>
      <c r="Y17" s="647"/>
      <c r="Z17" s="647"/>
      <c r="AA17" s="701"/>
    </row>
    <row r="18" spans="1:27">
      <c r="A18" s="660">
        <v>2.2999999999999998</v>
      </c>
      <c r="B18" s="699" t="s">
        <v>440</v>
      </c>
      <c r="C18" s="700">
        <v>10576580.699050467</v>
      </c>
      <c r="D18" s="647">
        <v>10576580.699050467</v>
      </c>
      <c r="E18" s="647"/>
      <c r="F18" s="647"/>
      <c r="G18" s="647"/>
      <c r="H18" s="647"/>
      <c r="I18" s="647"/>
      <c r="J18" s="647"/>
      <c r="K18" s="647"/>
      <c r="L18" s="647"/>
      <c r="M18" s="647"/>
      <c r="N18" s="647"/>
      <c r="O18" s="647"/>
      <c r="P18" s="647"/>
      <c r="Q18" s="647"/>
      <c r="R18" s="647"/>
      <c r="S18" s="647"/>
      <c r="T18" s="647"/>
      <c r="U18" s="647"/>
      <c r="V18" s="647"/>
      <c r="W18" s="647"/>
      <c r="X18" s="647"/>
      <c r="Y18" s="647"/>
      <c r="Z18" s="647"/>
      <c r="AA18" s="701"/>
    </row>
    <row r="19" spans="1:27">
      <c r="A19" s="660">
        <v>2.4</v>
      </c>
      <c r="B19" s="699" t="s">
        <v>441</v>
      </c>
      <c r="C19" s="700">
        <v>24597544.88955307</v>
      </c>
      <c r="D19" s="647">
        <v>24597544.88955307</v>
      </c>
      <c r="E19" s="647"/>
      <c r="F19" s="647"/>
      <c r="G19" s="647"/>
      <c r="H19" s="647"/>
      <c r="I19" s="647"/>
      <c r="J19" s="647"/>
      <c r="K19" s="647"/>
      <c r="L19" s="647"/>
      <c r="M19" s="647"/>
      <c r="N19" s="647"/>
      <c r="O19" s="647"/>
      <c r="P19" s="647"/>
      <c r="Q19" s="647"/>
      <c r="R19" s="647"/>
      <c r="S19" s="647"/>
      <c r="T19" s="647"/>
      <c r="U19" s="647"/>
      <c r="V19" s="647"/>
      <c r="W19" s="647"/>
      <c r="X19" s="647"/>
      <c r="Y19" s="647"/>
      <c r="Z19" s="647"/>
      <c r="AA19" s="701"/>
    </row>
    <row r="20" spans="1:27">
      <c r="A20" s="660">
        <v>2.5</v>
      </c>
      <c r="B20" s="699" t="s">
        <v>442</v>
      </c>
      <c r="C20" s="700">
        <v>39378727.02473776</v>
      </c>
      <c r="D20" s="647">
        <v>39378727.02473776</v>
      </c>
      <c r="E20" s="647"/>
      <c r="F20" s="647"/>
      <c r="G20" s="647"/>
      <c r="H20" s="647"/>
      <c r="I20" s="647"/>
      <c r="J20" s="647"/>
      <c r="K20" s="647"/>
      <c r="L20" s="647"/>
      <c r="M20" s="647"/>
      <c r="N20" s="647"/>
      <c r="O20" s="647"/>
      <c r="P20" s="647"/>
      <c r="Q20" s="647"/>
      <c r="R20" s="647"/>
      <c r="S20" s="647"/>
      <c r="T20" s="647"/>
      <c r="U20" s="647"/>
      <c r="V20" s="647"/>
      <c r="W20" s="647"/>
      <c r="X20" s="647"/>
      <c r="Y20" s="647"/>
      <c r="Z20" s="647"/>
      <c r="AA20" s="701"/>
    </row>
    <row r="21" spans="1:27">
      <c r="A21" s="660">
        <v>2.6</v>
      </c>
      <c r="B21" s="699" t="s">
        <v>443</v>
      </c>
      <c r="C21" s="700">
        <v>0</v>
      </c>
      <c r="D21" s="647"/>
      <c r="E21" s="647"/>
      <c r="F21" s="647"/>
      <c r="G21" s="647"/>
      <c r="H21" s="647"/>
      <c r="I21" s="647"/>
      <c r="J21" s="647"/>
      <c r="K21" s="647"/>
      <c r="L21" s="647"/>
      <c r="M21" s="647"/>
      <c r="N21" s="647"/>
      <c r="O21" s="647"/>
      <c r="P21" s="647"/>
      <c r="Q21" s="647"/>
      <c r="R21" s="647"/>
      <c r="S21" s="647"/>
      <c r="T21" s="647"/>
      <c r="U21" s="647"/>
      <c r="V21" s="647"/>
      <c r="W21" s="647"/>
      <c r="X21" s="647"/>
      <c r="Y21" s="647"/>
      <c r="Z21" s="647"/>
      <c r="AA21" s="701"/>
    </row>
    <row r="22" spans="1:27">
      <c r="A22" s="697">
        <v>3</v>
      </c>
      <c r="B22" s="652" t="s">
        <v>484</v>
      </c>
      <c r="C22" s="653">
        <v>613589759.86560011</v>
      </c>
      <c r="D22" s="653">
        <v>576132869.44570029</v>
      </c>
      <c r="E22" s="702"/>
      <c r="F22" s="702"/>
      <c r="G22" s="702"/>
      <c r="H22" s="653">
        <v>33780867.389900006</v>
      </c>
      <c r="I22" s="702"/>
      <c r="J22" s="702"/>
      <c r="K22" s="702"/>
      <c r="L22" s="653">
        <v>3676023.03</v>
      </c>
      <c r="M22" s="702"/>
      <c r="N22" s="702"/>
      <c r="O22" s="702"/>
      <c r="P22" s="702"/>
      <c r="Q22" s="702"/>
      <c r="R22" s="702"/>
      <c r="S22" s="702"/>
      <c r="T22" s="653">
        <v>0</v>
      </c>
      <c r="U22" s="702"/>
      <c r="V22" s="702"/>
      <c r="W22" s="702"/>
      <c r="X22" s="702"/>
      <c r="Y22" s="702"/>
      <c r="Z22" s="702"/>
      <c r="AA22" s="703"/>
    </row>
    <row r="23" spans="1:27">
      <c r="A23" s="660">
        <v>3.1</v>
      </c>
      <c r="B23" s="699" t="s">
        <v>438</v>
      </c>
      <c r="C23" s="700">
        <v>0</v>
      </c>
      <c r="D23" s="653">
        <v>0</v>
      </c>
      <c r="E23" s="702"/>
      <c r="F23" s="702"/>
      <c r="G23" s="702"/>
      <c r="H23" s="653">
        <v>0</v>
      </c>
      <c r="I23" s="702"/>
      <c r="J23" s="702"/>
      <c r="K23" s="702"/>
      <c r="L23" s="653">
        <v>0</v>
      </c>
      <c r="M23" s="702"/>
      <c r="N23" s="702"/>
      <c r="O23" s="702"/>
      <c r="P23" s="702"/>
      <c r="Q23" s="702"/>
      <c r="R23" s="702"/>
      <c r="S23" s="702"/>
      <c r="T23" s="653">
        <v>0</v>
      </c>
      <c r="U23" s="702"/>
      <c r="V23" s="702"/>
      <c r="W23" s="702"/>
      <c r="X23" s="702"/>
      <c r="Y23" s="702"/>
      <c r="Z23" s="702"/>
      <c r="AA23" s="703"/>
    </row>
    <row r="24" spans="1:27">
      <c r="A24" s="660">
        <v>3.2</v>
      </c>
      <c r="B24" s="699" t="s">
        <v>439</v>
      </c>
      <c r="C24" s="700">
        <v>0</v>
      </c>
      <c r="D24" s="653">
        <v>0</v>
      </c>
      <c r="E24" s="702"/>
      <c r="F24" s="702"/>
      <c r="G24" s="702"/>
      <c r="H24" s="653">
        <v>0</v>
      </c>
      <c r="I24" s="702"/>
      <c r="J24" s="702"/>
      <c r="K24" s="702"/>
      <c r="L24" s="653">
        <v>0</v>
      </c>
      <c r="M24" s="702"/>
      <c r="N24" s="702"/>
      <c r="O24" s="702"/>
      <c r="P24" s="702"/>
      <c r="Q24" s="702"/>
      <c r="R24" s="702"/>
      <c r="S24" s="702"/>
      <c r="T24" s="653">
        <v>0</v>
      </c>
      <c r="U24" s="702"/>
      <c r="V24" s="702"/>
      <c r="W24" s="702"/>
      <c r="X24" s="702"/>
      <c r="Y24" s="702"/>
      <c r="Z24" s="702"/>
      <c r="AA24" s="703"/>
    </row>
    <row r="25" spans="1:27">
      <c r="A25" s="660">
        <v>3.3</v>
      </c>
      <c r="B25" s="699" t="s">
        <v>440</v>
      </c>
      <c r="C25" s="700">
        <v>0</v>
      </c>
      <c r="D25" s="653">
        <v>0</v>
      </c>
      <c r="E25" s="702"/>
      <c r="F25" s="702"/>
      <c r="G25" s="702"/>
      <c r="H25" s="653">
        <v>0</v>
      </c>
      <c r="I25" s="702"/>
      <c r="J25" s="702"/>
      <c r="K25" s="702"/>
      <c r="L25" s="653">
        <v>0</v>
      </c>
      <c r="M25" s="702"/>
      <c r="N25" s="702"/>
      <c r="O25" s="702"/>
      <c r="P25" s="702"/>
      <c r="Q25" s="702"/>
      <c r="R25" s="702"/>
      <c r="S25" s="702"/>
      <c r="T25" s="653">
        <v>0</v>
      </c>
      <c r="U25" s="702"/>
      <c r="V25" s="702"/>
      <c r="W25" s="702"/>
      <c r="X25" s="702"/>
      <c r="Y25" s="702"/>
      <c r="Z25" s="702"/>
      <c r="AA25" s="703"/>
    </row>
    <row r="26" spans="1:27">
      <c r="A26" s="660">
        <v>3.4</v>
      </c>
      <c r="B26" s="699" t="s">
        <v>441</v>
      </c>
      <c r="C26" s="700">
        <v>36425719.417999998</v>
      </c>
      <c r="D26" s="647">
        <v>36425719.417999998</v>
      </c>
      <c r="E26" s="702"/>
      <c r="F26" s="702"/>
      <c r="G26" s="702"/>
      <c r="H26" s="647">
        <v>0</v>
      </c>
      <c r="I26" s="702"/>
      <c r="J26" s="702"/>
      <c r="K26" s="702"/>
      <c r="L26" s="647">
        <v>0</v>
      </c>
      <c r="M26" s="702"/>
      <c r="N26" s="702"/>
      <c r="O26" s="702"/>
      <c r="P26" s="702"/>
      <c r="Q26" s="702"/>
      <c r="R26" s="702"/>
      <c r="S26" s="702"/>
      <c r="T26" s="647">
        <v>0</v>
      </c>
      <c r="U26" s="702"/>
      <c r="V26" s="702"/>
      <c r="W26" s="702"/>
      <c r="X26" s="702"/>
      <c r="Y26" s="702"/>
      <c r="Z26" s="702"/>
      <c r="AA26" s="703"/>
    </row>
    <row r="27" spans="1:27">
      <c r="A27" s="660">
        <v>3.5</v>
      </c>
      <c r="B27" s="699" t="s">
        <v>442</v>
      </c>
      <c r="C27" s="700">
        <v>540392985.78249991</v>
      </c>
      <c r="D27" s="647">
        <v>503152422.02459997</v>
      </c>
      <c r="E27" s="702"/>
      <c r="F27" s="702"/>
      <c r="G27" s="702"/>
      <c r="H27" s="647">
        <v>33625798.847900003</v>
      </c>
      <c r="I27" s="702"/>
      <c r="J27" s="702"/>
      <c r="K27" s="702"/>
      <c r="L27" s="647">
        <v>3614764.9099999997</v>
      </c>
      <c r="M27" s="702"/>
      <c r="N27" s="702"/>
      <c r="O27" s="702"/>
      <c r="P27" s="702"/>
      <c r="Q27" s="702"/>
      <c r="R27" s="702"/>
      <c r="S27" s="702"/>
      <c r="T27" s="647">
        <v>0</v>
      </c>
      <c r="U27" s="702"/>
      <c r="V27" s="702"/>
      <c r="W27" s="702"/>
      <c r="X27" s="702"/>
      <c r="Y27" s="702"/>
      <c r="Z27" s="702"/>
      <c r="AA27" s="703"/>
    </row>
    <row r="28" spans="1:27" ht="13.5" thickBot="1">
      <c r="A28" s="664">
        <v>3.6</v>
      </c>
      <c r="B28" s="704" t="s">
        <v>443</v>
      </c>
      <c r="C28" s="705">
        <v>36771054.665100276</v>
      </c>
      <c r="D28" s="658">
        <v>36554728.003100276</v>
      </c>
      <c r="E28" s="706"/>
      <c r="F28" s="706"/>
      <c r="G28" s="706"/>
      <c r="H28" s="658">
        <v>155068.54199999999</v>
      </c>
      <c r="I28" s="706"/>
      <c r="J28" s="706"/>
      <c r="K28" s="706"/>
      <c r="L28" s="658">
        <v>61258.119999999995</v>
      </c>
      <c r="M28" s="706"/>
      <c r="N28" s="706"/>
      <c r="O28" s="706"/>
      <c r="P28" s="706"/>
      <c r="Q28" s="706"/>
      <c r="R28" s="706"/>
      <c r="S28" s="706"/>
      <c r="T28" s="658">
        <v>0</v>
      </c>
      <c r="U28" s="706"/>
      <c r="V28" s="706"/>
      <c r="W28" s="706"/>
      <c r="X28" s="706"/>
      <c r="Y28" s="706"/>
      <c r="Z28" s="706"/>
      <c r="AA28" s="70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2"/>
  <sheetViews>
    <sheetView showGridLines="0" zoomScale="80" zoomScaleNormal="80" workbookViewId="0">
      <selection activeCell="A5" sqref="A5:B7"/>
    </sheetView>
  </sheetViews>
  <sheetFormatPr defaultColWidth="9.140625" defaultRowHeight="12.75"/>
  <cols>
    <col min="1" max="1" width="11.85546875" style="246" bestFit="1" customWidth="1"/>
    <col min="2" max="2" width="90.140625" style="246" bestFit="1" customWidth="1"/>
    <col min="3" max="3" width="21.42578125" style="246" bestFit="1" customWidth="1"/>
    <col min="4" max="4" width="22.140625" style="246" customWidth="1"/>
    <col min="5" max="7" width="17.140625" style="246" customWidth="1"/>
    <col min="8" max="8" width="22.140625" style="246" customWidth="1"/>
    <col min="9" max="10" width="17.140625" style="246" customWidth="1"/>
    <col min="11" max="27" width="22.140625" style="246" customWidth="1"/>
    <col min="28" max="16384" width="9.140625" style="246"/>
  </cols>
  <sheetData>
    <row r="1" spans="1:27" ht="13.5">
      <c r="A1" s="231" t="s">
        <v>30</v>
      </c>
      <c r="B1" s="241" t="str">
        <f>'Info '!C2</f>
        <v>JSC Basisbank</v>
      </c>
    </row>
    <row r="2" spans="1:27">
      <c r="A2" s="231" t="s">
        <v>31</v>
      </c>
      <c r="B2" s="240">
        <f>'1. key ratios '!B2</f>
        <v>45838</v>
      </c>
    </row>
    <row r="3" spans="1:27">
      <c r="A3" s="232" t="s">
        <v>446</v>
      </c>
      <c r="C3" s="248"/>
    </row>
    <row r="4" spans="1:27" ht="13.5" thickBot="1">
      <c r="A4" s="232"/>
      <c r="B4" s="248"/>
      <c r="C4" s="248"/>
    </row>
    <row r="5" spans="1:27" ht="13.5" customHeight="1">
      <c r="A5" s="858" t="s">
        <v>652</v>
      </c>
      <c r="B5" s="859"/>
      <c r="C5" s="868" t="s">
        <v>651</v>
      </c>
      <c r="D5" s="869"/>
      <c r="E5" s="869"/>
      <c r="F5" s="869"/>
      <c r="G5" s="869"/>
      <c r="H5" s="869"/>
      <c r="I5" s="869"/>
      <c r="J5" s="869"/>
      <c r="K5" s="869"/>
      <c r="L5" s="869"/>
      <c r="M5" s="869"/>
      <c r="N5" s="869"/>
      <c r="O5" s="869"/>
      <c r="P5" s="869"/>
      <c r="Q5" s="869"/>
      <c r="R5" s="869"/>
      <c r="S5" s="870"/>
      <c r="T5" s="255"/>
      <c r="U5" s="255"/>
      <c r="V5" s="255"/>
      <c r="W5" s="255"/>
      <c r="X5" s="255"/>
      <c r="Y5" s="255"/>
      <c r="Z5" s="255"/>
      <c r="AA5" s="254"/>
    </row>
    <row r="6" spans="1:27" ht="12" customHeight="1">
      <c r="A6" s="860"/>
      <c r="B6" s="861"/>
      <c r="C6" s="864" t="s">
        <v>64</v>
      </c>
      <c r="D6" s="854" t="s">
        <v>648</v>
      </c>
      <c r="E6" s="854"/>
      <c r="F6" s="854"/>
      <c r="G6" s="854"/>
      <c r="H6" s="854" t="s">
        <v>647</v>
      </c>
      <c r="I6" s="854"/>
      <c r="J6" s="854"/>
      <c r="K6" s="854"/>
      <c r="L6" s="253"/>
      <c r="M6" s="866" t="s">
        <v>646</v>
      </c>
      <c r="N6" s="866"/>
      <c r="O6" s="866"/>
      <c r="P6" s="866"/>
      <c r="Q6" s="866"/>
      <c r="R6" s="866"/>
      <c r="S6" s="867"/>
      <c r="T6" s="255"/>
      <c r="U6" s="856" t="s">
        <v>645</v>
      </c>
      <c r="V6" s="856"/>
      <c r="W6" s="856"/>
      <c r="X6" s="856"/>
      <c r="Y6" s="856"/>
      <c r="Z6" s="856"/>
      <c r="AA6" s="857"/>
    </row>
    <row r="7" spans="1:27" ht="25.5">
      <c r="A7" s="862"/>
      <c r="B7" s="863"/>
      <c r="C7" s="865"/>
      <c r="D7" s="252"/>
      <c r="E7" s="244" t="s">
        <v>436</v>
      </c>
      <c r="F7" s="244" t="s">
        <v>643</v>
      </c>
      <c r="G7" s="245" t="s">
        <v>644</v>
      </c>
      <c r="H7" s="247"/>
      <c r="I7" s="244" t="s">
        <v>436</v>
      </c>
      <c r="J7" s="244" t="s">
        <v>643</v>
      </c>
      <c r="K7" s="245" t="s">
        <v>644</v>
      </c>
      <c r="L7" s="251"/>
      <c r="M7" s="244" t="s">
        <v>436</v>
      </c>
      <c r="N7" s="244" t="s">
        <v>643</v>
      </c>
      <c r="O7" s="244" t="s">
        <v>642</v>
      </c>
      <c r="P7" s="244" t="s">
        <v>641</v>
      </c>
      <c r="Q7" s="244" t="s">
        <v>640</v>
      </c>
      <c r="R7" s="244" t="s">
        <v>639</v>
      </c>
      <c r="S7" s="280" t="s">
        <v>638</v>
      </c>
      <c r="T7" s="279"/>
      <c r="U7" s="244" t="s">
        <v>436</v>
      </c>
      <c r="V7" s="244" t="s">
        <v>643</v>
      </c>
      <c r="W7" s="244" t="s">
        <v>642</v>
      </c>
      <c r="X7" s="244" t="s">
        <v>641</v>
      </c>
      <c r="Y7" s="244" t="s">
        <v>640</v>
      </c>
      <c r="Z7" s="244" t="s">
        <v>639</v>
      </c>
      <c r="AA7" s="244" t="s">
        <v>638</v>
      </c>
    </row>
    <row r="8" spans="1:27">
      <c r="A8" s="278">
        <v>1</v>
      </c>
      <c r="B8" s="277" t="s">
        <v>437</v>
      </c>
      <c r="C8" s="391">
        <v>3053760451.5005584</v>
      </c>
      <c r="D8" s="390">
        <v>2811248598.2108006</v>
      </c>
      <c r="E8" s="390">
        <v>51520348.984599963</v>
      </c>
      <c r="F8" s="390">
        <v>5286812.0947999991</v>
      </c>
      <c r="G8" s="390">
        <v>0</v>
      </c>
      <c r="H8" s="390">
        <v>144252728.72099996</v>
      </c>
      <c r="I8" s="390">
        <v>34157772.450199999</v>
      </c>
      <c r="J8" s="390">
        <v>27052710.424199995</v>
      </c>
      <c r="K8" s="390">
        <v>0</v>
      </c>
      <c r="L8" s="390">
        <v>98259124.568594232</v>
      </c>
      <c r="M8" s="390">
        <v>7268273.4214000041</v>
      </c>
      <c r="N8" s="390">
        <v>8573398.3458000012</v>
      </c>
      <c r="O8" s="390">
        <v>20650901.404900007</v>
      </c>
      <c r="P8" s="390">
        <v>15806450.500900015</v>
      </c>
      <c r="Q8" s="390">
        <v>9723362.736200003</v>
      </c>
      <c r="R8" s="390">
        <v>14494905.233400004</v>
      </c>
      <c r="S8" s="390">
        <v>133692.53419999999</v>
      </c>
      <c r="T8" s="390">
        <v>0</v>
      </c>
      <c r="U8" s="390">
        <v>0</v>
      </c>
      <c r="V8" s="390">
        <v>0</v>
      </c>
      <c r="W8" s="390">
        <v>0</v>
      </c>
      <c r="X8" s="390">
        <v>0</v>
      </c>
      <c r="Y8" s="390">
        <v>0</v>
      </c>
      <c r="Z8" s="390">
        <v>0</v>
      </c>
      <c r="AA8" s="392">
        <v>0</v>
      </c>
    </row>
    <row r="9" spans="1:27">
      <c r="A9" s="270">
        <v>1.1000000000000001</v>
      </c>
      <c r="B9" s="276" t="s">
        <v>447</v>
      </c>
      <c r="C9" s="393">
        <v>2573605730.6612997</v>
      </c>
      <c r="D9" s="388">
        <v>2341125553.4389</v>
      </c>
      <c r="E9" s="388">
        <v>48548895.259499997</v>
      </c>
      <c r="F9" s="388">
        <v>5286812.0948000001</v>
      </c>
      <c r="G9" s="388">
        <v>0</v>
      </c>
      <c r="H9" s="388">
        <v>141621030.45070001</v>
      </c>
      <c r="I9" s="388">
        <v>33648060.762800001</v>
      </c>
      <c r="J9" s="388">
        <v>26224066.659699999</v>
      </c>
      <c r="K9" s="388">
        <v>0</v>
      </c>
      <c r="L9" s="388">
        <v>90859146.771699995</v>
      </c>
      <c r="M9" s="388">
        <v>6892815.1112000002</v>
      </c>
      <c r="N9" s="388">
        <v>7733271.0810000002</v>
      </c>
      <c r="O9" s="388">
        <v>18630380.881700002</v>
      </c>
      <c r="P9" s="388">
        <v>13832901.5649</v>
      </c>
      <c r="Q9" s="388">
        <v>9677364.3695</v>
      </c>
      <c r="R9" s="388">
        <v>14494905.2334</v>
      </c>
      <c r="S9" s="388">
        <v>133692.53419999999</v>
      </c>
      <c r="T9" s="388">
        <v>0</v>
      </c>
      <c r="U9" s="388"/>
      <c r="V9" s="388"/>
      <c r="W9" s="388"/>
      <c r="X9" s="388"/>
      <c r="Y9" s="388"/>
      <c r="Z9" s="388"/>
      <c r="AA9" s="394"/>
    </row>
    <row r="10" spans="1:27">
      <c r="A10" s="274" t="s">
        <v>14</v>
      </c>
      <c r="B10" s="275" t="s">
        <v>448</v>
      </c>
      <c r="C10" s="395">
        <v>2541402024.585</v>
      </c>
      <c r="D10" s="388">
        <v>2309607229.3280001</v>
      </c>
      <c r="E10" s="388">
        <v>47020139.722599998</v>
      </c>
      <c r="F10" s="388">
        <v>5286812.0948000001</v>
      </c>
      <c r="G10" s="388">
        <v>0</v>
      </c>
      <c r="H10" s="388">
        <v>141519402.8373</v>
      </c>
      <c r="I10" s="388">
        <v>33640763.5436</v>
      </c>
      <c r="J10" s="388">
        <v>26129736.265500002</v>
      </c>
      <c r="K10" s="388">
        <v>0</v>
      </c>
      <c r="L10" s="388">
        <v>90275392.419699997</v>
      </c>
      <c r="M10" s="388">
        <v>6851353.0235000001</v>
      </c>
      <c r="N10" s="388">
        <v>7673790.2073999997</v>
      </c>
      <c r="O10" s="388">
        <v>18319792.084100001</v>
      </c>
      <c r="P10" s="388">
        <v>13790347.1423</v>
      </c>
      <c r="Q10" s="388">
        <v>9649249.6177999992</v>
      </c>
      <c r="R10" s="388">
        <v>14494905.2334</v>
      </c>
      <c r="S10" s="388">
        <v>133692.53419999999</v>
      </c>
      <c r="T10" s="388">
        <v>0</v>
      </c>
      <c r="U10" s="388">
        <v>0</v>
      </c>
      <c r="V10" s="388">
        <v>0</v>
      </c>
      <c r="W10" s="388">
        <v>0</v>
      </c>
      <c r="X10" s="388">
        <v>0</v>
      </c>
      <c r="Y10" s="388">
        <v>0</v>
      </c>
      <c r="Z10" s="388">
        <v>0</v>
      </c>
      <c r="AA10" s="394">
        <v>0</v>
      </c>
    </row>
    <row r="11" spans="1:27">
      <c r="A11" s="272" t="s">
        <v>449</v>
      </c>
      <c r="B11" s="273" t="s">
        <v>450</v>
      </c>
      <c r="C11" s="396">
        <v>1796529462.7356999</v>
      </c>
      <c r="D11" s="388">
        <v>1618036727.0774</v>
      </c>
      <c r="E11" s="388">
        <v>41516502.301799998</v>
      </c>
      <c r="F11" s="388">
        <v>0</v>
      </c>
      <c r="G11" s="388">
        <v>0</v>
      </c>
      <c r="H11" s="388">
        <v>115784198.87450001</v>
      </c>
      <c r="I11" s="388">
        <v>33104733.4298</v>
      </c>
      <c r="J11" s="388">
        <v>24608745.2368</v>
      </c>
      <c r="K11" s="388">
        <v>0</v>
      </c>
      <c r="L11" s="388">
        <v>62708536.783799998</v>
      </c>
      <c r="M11" s="388">
        <v>5703619.9007000001</v>
      </c>
      <c r="N11" s="388">
        <v>5955326.2792999996</v>
      </c>
      <c r="O11" s="388">
        <v>15173232.2948</v>
      </c>
      <c r="P11" s="388">
        <v>9089113.5935999993</v>
      </c>
      <c r="Q11" s="388">
        <v>5800074.5218000002</v>
      </c>
      <c r="R11" s="388">
        <v>5989663.8526999997</v>
      </c>
      <c r="S11" s="388">
        <v>133692.53419999999</v>
      </c>
      <c r="T11" s="388"/>
      <c r="U11" s="388"/>
      <c r="V11" s="388"/>
      <c r="W11" s="388"/>
      <c r="X11" s="388"/>
      <c r="Y11" s="388"/>
      <c r="Z11" s="388"/>
      <c r="AA11" s="394"/>
    </row>
    <row r="12" spans="1:27">
      <c r="A12" s="272" t="s">
        <v>451</v>
      </c>
      <c r="B12" s="273" t="s">
        <v>452</v>
      </c>
      <c r="C12" s="396">
        <v>267861953.11769998</v>
      </c>
      <c r="D12" s="388">
        <v>239856841.05679998</v>
      </c>
      <c r="E12" s="388">
        <v>2400013.6318000001</v>
      </c>
      <c r="F12" s="388">
        <v>5286812.0948000001</v>
      </c>
      <c r="G12" s="388">
        <v>0</v>
      </c>
      <c r="H12" s="388">
        <v>12086105.296999998</v>
      </c>
      <c r="I12" s="388">
        <v>249836.8229</v>
      </c>
      <c r="J12" s="388">
        <v>1380253.0989000001</v>
      </c>
      <c r="K12" s="388">
        <v>0</v>
      </c>
      <c r="L12" s="388">
        <v>15919006.763900001</v>
      </c>
      <c r="M12" s="388">
        <v>361409.59669999999</v>
      </c>
      <c r="N12" s="388">
        <v>1389153.7781</v>
      </c>
      <c r="O12" s="388">
        <v>1567525.2238</v>
      </c>
      <c r="P12" s="388">
        <v>2919443.1970000002</v>
      </c>
      <c r="Q12" s="388">
        <v>1637214.5776</v>
      </c>
      <c r="R12" s="388">
        <v>4829458.2955999998</v>
      </c>
      <c r="S12" s="388">
        <v>0</v>
      </c>
      <c r="T12" s="388"/>
      <c r="U12" s="388"/>
      <c r="V12" s="388"/>
      <c r="W12" s="388"/>
      <c r="X12" s="388"/>
      <c r="Y12" s="388"/>
      <c r="Z12" s="388"/>
      <c r="AA12" s="394"/>
    </row>
    <row r="13" spans="1:27">
      <c r="A13" s="272" t="s">
        <v>453</v>
      </c>
      <c r="B13" s="273" t="s">
        <v>454</v>
      </c>
      <c r="C13" s="396">
        <v>105811319.8427</v>
      </c>
      <c r="D13" s="388">
        <v>97539826.168200001</v>
      </c>
      <c r="E13" s="388">
        <v>1128280.4922</v>
      </c>
      <c r="F13" s="388">
        <v>0</v>
      </c>
      <c r="G13" s="388">
        <v>0</v>
      </c>
      <c r="H13" s="388">
        <v>875197.13809999998</v>
      </c>
      <c r="I13" s="388">
        <v>286193.29090000002</v>
      </c>
      <c r="J13" s="388">
        <v>117156.70759999999</v>
      </c>
      <c r="K13" s="388">
        <v>0</v>
      </c>
      <c r="L13" s="388">
        <v>7396296.5363999996</v>
      </c>
      <c r="M13" s="388">
        <v>616367.2365</v>
      </c>
      <c r="N13" s="388">
        <v>95987.297300000006</v>
      </c>
      <c r="O13" s="388">
        <v>776503.71889999998</v>
      </c>
      <c r="P13" s="388">
        <v>1714877.2694999999</v>
      </c>
      <c r="Q13" s="388">
        <v>1760682.7511</v>
      </c>
      <c r="R13" s="388">
        <v>2189779.7895</v>
      </c>
      <c r="S13" s="388">
        <v>0</v>
      </c>
      <c r="T13" s="388"/>
      <c r="U13" s="388"/>
      <c r="V13" s="388"/>
      <c r="W13" s="388"/>
      <c r="X13" s="388"/>
      <c r="Y13" s="388"/>
      <c r="Z13" s="388"/>
      <c r="AA13" s="394"/>
    </row>
    <row r="14" spans="1:27">
      <c r="A14" s="272" t="s">
        <v>455</v>
      </c>
      <c r="B14" s="273" t="s">
        <v>456</v>
      </c>
      <c r="C14" s="396">
        <v>371199288.88890004</v>
      </c>
      <c r="D14" s="388">
        <v>354173835.02560002</v>
      </c>
      <c r="E14" s="388">
        <v>1975343.2967999999</v>
      </c>
      <c r="F14" s="388">
        <v>0</v>
      </c>
      <c r="G14" s="388">
        <v>0</v>
      </c>
      <c r="H14" s="388">
        <v>12773901.527700001</v>
      </c>
      <c r="I14" s="388">
        <v>0</v>
      </c>
      <c r="J14" s="388">
        <v>23581.2222</v>
      </c>
      <c r="K14" s="388">
        <v>0</v>
      </c>
      <c r="L14" s="388">
        <v>4251552.3355999999</v>
      </c>
      <c r="M14" s="388">
        <v>169956.28959999999</v>
      </c>
      <c r="N14" s="388">
        <v>233322.85269999999</v>
      </c>
      <c r="O14" s="388">
        <v>802530.84660000005</v>
      </c>
      <c r="P14" s="388">
        <v>66913.082200000004</v>
      </c>
      <c r="Q14" s="388">
        <v>451277.76730000001</v>
      </c>
      <c r="R14" s="388">
        <v>1486003.2956000001</v>
      </c>
      <c r="S14" s="388">
        <v>0</v>
      </c>
      <c r="T14" s="388"/>
      <c r="U14" s="388"/>
      <c r="V14" s="388"/>
      <c r="W14" s="388"/>
      <c r="X14" s="388"/>
      <c r="Y14" s="388"/>
      <c r="Z14" s="388"/>
      <c r="AA14" s="394"/>
    </row>
    <row r="15" spans="1:27">
      <c r="A15" s="271">
        <v>1.2</v>
      </c>
      <c r="B15" s="269" t="s">
        <v>650</v>
      </c>
      <c r="C15" s="397">
        <v>25666585.318572432</v>
      </c>
      <c r="D15" s="388">
        <v>4569531.9479790404</v>
      </c>
      <c r="E15" s="388">
        <v>71815.426881840001</v>
      </c>
      <c r="F15" s="388">
        <v>132940.73027416001</v>
      </c>
      <c r="G15" s="388">
        <v>0</v>
      </c>
      <c r="H15" s="388">
        <v>1373439.8897496301</v>
      </c>
      <c r="I15" s="388">
        <v>280333.77814806002</v>
      </c>
      <c r="J15" s="388">
        <v>199313.92708361</v>
      </c>
      <c r="K15" s="388">
        <v>0</v>
      </c>
      <c r="L15" s="388">
        <v>19723613.48084376</v>
      </c>
      <c r="M15" s="388">
        <v>1186655.25049677</v>
      </c>
      <c r="N15" s="388">
        <v>1200931.2941278799</v>
      </c>
      <c r="O15" s="388">
        <v>5436200.0346312802</v>
      </c>
      <c r="P15" s="388">
        <v>2740624.5996580198</v>
      </c>
      <c r="Q15" s="388">
        <v>2077973.90607021</v>
      </c>
      <c r="R15" s="388">
        <v>3605503.9330944498</v>
      </c>
      <c r="S15" s="388">
        <v>6684.6267099999995</v>
      </c>
      <c r="T15" s="388">
        <v>0</v>
      </c>
      <c r="U15" s="388"/>
      <c r="V15" s="388"/>
      <c r="W15" s="388"/>
      <c r="X15" s="388"/>
      <c r="Y15" s="388"/>
      <c r="Z15" s="388"/>
      <c r="AA15" s="394"/>
    </row>
    <row r="16" spans="1:27">
      <c r="A16" s="270">
        <v>1.3</v>
      </c>
      <c r="B16" s="269" t="s">
        <v>495</v>
      </c>
      <c r="C16" s="268"/>
      <c r="D16" s="266"/>
      <c r="E16" s="266"/>
      <c r="F16" s="266"/>
      <c r="G16" s="266"/>
      <c r="H16" s="266"/>
      <c r="I16" s="266"/>
      <c r="J16" s="266"/>
      <c r="K16" s="266"/>
      <c r="L16" s="266"/>
      <c r="M16" s="266"/>
      <c r="N16" s="266"/>
      <c r="O16" s="266"/>
      <c r="P16" s="266"/>
      <c r="Q16" s="266"/>
      <c r="R16" s="266"/>
      <c r="S16" s="265"/>
      <c r="T16" s="267"/>
      <c r="U16" s="266"/>
      <c r="V16" s="266"/>
      <c r="W16" s="266"/>
      <c r="X16" s="266"/>
      <c r="Y16" s="266"/>
      <c r="Z16" s="266"/>
      <c r="AA16" s="265"/>
    </row>
    <row r="17" spans="1:27">
      <c r="A17" s="262" t="s">
        <v>457</v>
      </c>
      <c r="B17" s="264" t="s">
        <v>458</v>
      </c>
      <c r="C17" s="398">
        <v>2480980424.4744673</v>
      </c>
      <c r="D17" s="389">
        <v>2250335345.323648</v>
      </c>
      <c r="E17" s="389">
        <v>46417894.670808002</v>
      </c>
      <c r="F17" s="389">
        <v>5286812.0948000001</v>
      </c>
      <c r="G17" s="389">
        <v>0</v>
      </c>
      <c r="H17" s="389">
        <v>140179325.28235999</v>
      </c>
      <c r="I17" s="389">
        <v>33648060.762800001</v>
      </c>
      <c r="J17" s="389">
        <v>26200488.1611</v>
      </c>
      <c r="K17" s="389">
        <v>0</v>
      </c>
      <c r="L17" s="389">
        <v>90465753.868459001</v>
      </c>
      <c r="M17" s="389">
        <v>6867209.6216000002</v>
      </c>
      <c r="N17" s="389">
        <v>7705752.9768989999</v>
      </c>
      <c r="O17" s="389">
        <v>18630380.881700002</v>
      </c>
      <c r="P17" s="389">
        <v>13825907.682700001</v>
      </c>
      <c r="Q17" s="389">
        <v>9585240.6430590004</v>
      </c>
      <c r="R17" s="389">
        <v>14331298.824000999</v>
      </c>
      <c r="S17" s="389">
        <v>133692.53419999999</v>
      </c>
      <c r="T17" s="389"/>
      <c r="U17" s="389"/>
      <c r="V17" s="389"/>
      <c r="W17" s="389"/>
      <c r="X17" s="389"/>
      <c r="Y17" s="389"/>
      <c r="Z17" s="389"/>
      <c r="AA17" s="399"/>
    </row>
    <row r="18" spans="1:27">
      <c r="A18" s="260" t="s">
        <v>459</v>
      </c>
      <c r="B18" s="261" t="s">
        <v>460</v>
      </c>
      <c r="C18" s="400">
        <v>2375416317.0005236</v>
      </c>
      <c r="D18" s="389">
        <v>2149810287.9511914</v>
      </c>
      <c r="E18" s="389">
        <v>46305017.302601002</v>
      </c>
      <c r="F18" s="389">
        <v>5286812.0948000001</v>
      </c>
      <c r="G18" s="389">
        <v>0</v>
      </c>
      <c r="H18" s="389">
        <v>136371929.07051301</v>
      </c>
      <c r="I18" s="389">
        <v>33640763.5436</v>
      </c>
      <c r="J18" s="389">
        <v>26106157.766899999</v>
      </c>
      <c r="K18" s="389">
        <v>0</v>
      </c>
      <c r="L18" s="389">
        <v>89234099.978819013</v>
      </c>
      <c r="M18" s="389">
        <v>6825747.5339000002</v>
      </c>
      <c r="N18" s="389">
        <v>7646272.1032990003</v>
      </c>
      <c r="O18" s="389">
        <v>18174555.488595001</v>
      </c>
      <c r="P18" s="389">
        <v>13783353.2601</v>
      </c>
      <c r="Q18" s="389">
        <v>9580640.6430590004</v>
      </c>
      <c r="R18" s="389">
        <v>14050059.538962999</v>
      </c>
      <c r="S18" s="389">
        <v>133692.53419999999</v>
      </c>
      <c r="T18" s="389"/>
      <c r="U18" s="389"/>
      <c r="V18" s="389"/>
      <c r="W18" s="389"/>
      <c r="X18" s="389"/>
      <c r="Y18" s="389"/>
      <c r="Z18" s="389"/>
      <c r="AA18" s="399"/>
    </row>
    <row r="19" spans="1:27">
      <c r="A19" s="262" t="s">
        <v>461</v>
      </c>
      <c r="B19" s="263" t="s">
        <v>462</v>
      </c>
      <c r="C19" s="401">
        <v>4046704653.0795264</v>
      </c>
      <c r="D19" s="389">
        <v>3684648751.5045004</v>
      </c>
      <c r="E19" s="389">
        <v>85717118.114180997</v>
      </c>
      <c r="F19" s="389">
        <v>1955515.3887390001</v>
      </c>
      <c r="G19" s="389">
        <v>0</v>
      </c>
      <c r="H19" s="389">
        <v>233325462.84319001</v>
      </c>
      <c r="I19" s="389">
        <v>26762397.644384999</v>
      </c>
      <c r="J19" s="389">
        <v>51524989.841388002</v>
      </c>
      <c r="K19" s="389">
        <v>0</v>
      </c>
      <c r="L19" s="389">
        <v>128730438.73183602</v>
      </c>
      <c r="M19" s="389">
        <v>12107017.447644999</v>
      </c>
      <c r="N19" s="389">
        <v>9991256.3128859997</v>
      </c>
      <c r="O19" s="389">
        <v>24610609.892556999</v>
      </c>
      <c r="P19" s="389">
        <v>14496083.877993001</v>
      </c>
      <c r="Q19" s="389">
        <v>13290126.973413</v>
      </c>
      <c r="R19" s="389">
        <v>11520565.781935001</v>
      </c>
      <c r="S19" s="389">
        <v>390653.34136800002</v>
      </c>
      <c r="T19" s="389"/>
      <c r="U19" s="389"/>
      <c r="V19" s="389"/>
      <c r="W19" s="389"/>
      <c r="X19" s="389"/>
      <c r="Y19" s="389"/>
      <c r="Z19" s="389"/>
      <c r="AA19" s="399"/>
    </row>
    <row r="20" spans="1:27">
      <c r="A20" s="260" t="s">
        <v>463</v>
      </c>
      <c r="B20" s="261" t="s">
        <v>460</v>
      </c>
      <c r="C20" s="400">
        <v>3655552746.3134341</v>
      </c>
      <c r="D20" s="389">
        <v>3335250919.9633541</v>
      </c>
      <c r="E20" s="389">
        <v>79977956.603475004</v>
      </c>
      <c r="F20" s="389">
        <v>1955515.3887390001</v>
      </c>
      <c r="G20" s="389">
        <v>0</v>
      </c>
      <c r="H20" s="389">
        <v>194783438.45760301</v>
      </c>
      <c r="I20" s="389">
        <v>26742757.648467999</v>
      </c>
      <c r="J20" s="389">
        <v>51382438.835588001</v>
      </c>
      <c r="K20" s="389">
        <v>0</v>
      </c>
      <c r="L20" s="389">
        <v>125518387.89247701</v>
      </c>
      <c r="M20" s="389">
        <v>11977237.786131</v>
      </c>
      <c r="N20" s="389">
        <v>9752655.8530180007</v>
      </c>
      <c r="O20" s="389">
        <v>22402697.587134</v>
      </c>
      <c r="P20" s="389">
        <v>14475498.300593</v>
      </c>
      <c r="Q20" s="389">
        <v>13290126.973413</v>
      </c>
      <c r="R20" s="389">
        <v>11415053.866993001</v>
      </c>
      <c r="S20" s="389">
        <v>390653.34136800002</v>
      </c>
      <c r="T20" s="389"/>
      <c r="U20" s="389"/>
      <c r="V20" s="389"/>
      <c r="W20" s="389"/>
      <c r="X20" s="389"/>
      <c r="Y20" s="389"/>
      <c r="Z20" s="389"/>
      <c r="AA20" s="399"/>
    </row>
    <row r="21" spans="1:27">
      <c r="A21" s="259">
        <v>1.4</v>
      </c>
      <c r="B21" s="258" t="s">
        <v>464</v>
      </c>
      <c r="C21" s="402">
        <v>11036.376820000001</v>
      </c>
      <c r="D21" s="389">
        <v>0</v>
      </c>
      <c r="E21" s="389">
        <v>0</v>
      </c>
      <c r="F21" s="389">
        <v>0</v>
      </c>
      <c r="G21" s="389">
        <v>0</v>
      </c>
      <c r="H21" s="389">
        <v>0</v>
      </c>
      <c r="I21" s="389">
        <v>0</v>
      </c>
      <c r="J21" s="389">
        <v>0</v>
      </c>
      <c r="K21" s="389">
        <v>0</v>
      </c>
      <c r="L21" s="389">
        <v>0</v>
      </c>
      <c r="M21" s="389">
        <v>0</v>
      </c>
      <c r="N21" s="389">
        <v>0</v>
      </c>
      <c r="O21" s="389">
        <v>11036.376820000001</v>
      </c>
      <c r="P21" s="389">
        <v>0</v>
      </c>
      <c r="Q21" s="389">
        <v>0</v>
      </c>
      <c r="R21" s="389">
        <v>0</v>
      </c>
      <c r="S21" s="389">
        <v>0</v>
      </c>
      <c r="T21" s="389">
        <v>0</v>
      </c>
      <c r="U21" s="389"/>
      <c r="V21" s="389"/>
      <c r="W21" s="389"/>
      <c r="X21" s="389"/>
      <c r="Y21" s="389"/>
      <c r="Z21" s="389"/>
      <c r="AA21" s="399"/>
    </row>
    <row r="22" spans="1:27" ht="13.5" thickBot="1">
      <c r="A22" s="257">
        <v>1.5</v>
      </c>
      <c r="B22" s="256" t="s">
        <v>465</v>
      </c>
      <c r="C22" s="403">
        <v>27323072.54209999</v>
      </c>
      <c r="D22" s="404">
        <v>27323072.54209999</v>
      </c>
      <c r="E22" s="404">
        <v>27323072.54209999</v>
      </c>
      <c r="F22" s="404">
        <v>0</v>
      </c>
      <c r="G22" s="404">
        <v>0</v>
      </c>
      <c r="H22" s="404">
        <v>0</v>
      </c>
      <c r="I22" s="404">
        <v>0</v>
      </c>
      <c r="J22" s="404">
        <v>0</v>
      </c>
      <c r="K22" s="404">
        <v>0</v>
      </c>
      <c r="L22" s="404">
        <v>0</v>
      </c>
      <c r="M22" s="404">
        <v>0</v>
      </c>
      <c r="N22" s="404">
        <v>0</v>
      </c>
      <c r="O22" s="404">
        <v>0</v>
      </c>
      <c r="P22" s="404">
        <v>0</v>
      </c>
      <c r="Q22" s="404">
        <v>0</v>
      </c>
      <c r="R22" s="404">
        <v>0</v>
      </c>
      <c r="S22" s="404">
        <v>0</v>
      </c>
      <c r="T22" s="404"/>
      <c r="U22" s="404"/>
      <c r="V22" s="404"/>
      <c r="W22" s="404"/>
      <c r="X22" s="404"/>
      <c r="Y22" s="404"/>
      <c r="Z22" s="404"/>
      <c r="AA22" s="405"/>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69"/>
  <sheetViews>
    <sheetView zoomScale="80" zoomScaleNormal="80" workbookViewId="0">
      <selection activeCell="O17" sqref="O17"/>
    </sheetView>
  </sheetViews>
  <sheetFormatPr defaultColWidth="8.85546875" defaultRowHeight="15"/>
  <cols>
    <col min="1" max="1" width="8.85546875" style="336"/>
    <col min="2" max="2" width="69.140625" style="337" customWidth="1"/>
    <col min="3" max="8" width="15.140625" style="330" bestFit="1" customWidth="1"/>
    <col min="9" max="16384" width="8.85546875" style="330"/>
  </cols>
  <sheetData>
    <row r="1" spans="1:8">
      <c r="A1" s="87" t="s">
        <v>30</v>
      </c>
      <c r="B1" s="329" t="str">
        <f>'Info '!C2</f>
        <v>JSC Basisbank</v>
      </c>
      <c r="C1" s="329"/>
    </row>
    <row r="2" spans="1:8">
      <c r="A2" s="87" t="s">
        <v>31</v>
      </c>
      <c r="B2" s="331">
        <f>'1. key ratios '!B2</f>
        <v>45838</v>
      </c>
      <c r="C2" s="329"/>
    </row>
    <row r="3" spans="1:8" ht="15.75" thickBot="1">
      <c r="A3" s="87"/>
      <c r="B3" s="329"/>
      <c r="C3" s="329"/>
    </row>
    <row r="4" spans="1:8" ht="21" customHeight="1">
      <c r="A4" s="754" t="s">
        <v>6</v>
      </c>
      <c r="B4" s="756" t="s">
        <v>521</v>
      </c>
      <c r="C4" s="758" t="s">
        <v>522</v>
      </c>
      <c r="D4" s="758"/>
      <c r="E4" s="758"/>
      <c r="F4" s="758" t="s">
        <v>523</v>
      </c>
      <c r="G4" s="758"/>
      <c r="H4" s="759"/>
    </row>
    <row r="5" spans="1:8" ht="21" customHeight="1">
      <c r="A5" s="755"/>
      <c r="B5" s="757"/>
      <c r="C5" s="443" t="s">
        <v>32</v>
      </c>
      <c r="D5" s="443" t="s">
        <v>33</v>
      </c>
      <c r="E5" s="443" t="s">
        <v>34</v>
      </c>
      <c r="F5" s="443" t="s">
        <v>32</v>
      </c>
      <c r="G5" s="443" t="s">
        <v>33</v>
      </c>
      <c r="H5" s="444" t="s">
        <v>34</v>
      </c>
    </row>
    <row r="6" spans="1:8" ht="26.45" customHeight="1">
      <c r="A6" s="755"/>
      <c r="B6" s="445" t="s">
        <v>524</v>
      </c>
      <c r="C6" s="760"/>
      <c r="D6" s="761"/>
      <c r="E6" s="761"/>
      <c r="F6" s="761"/>
      <c r="G6" s="761"/>
      <c r="H6" s="762"/>
    </row>
    <row r="7" spans="1:8" ht="23.1" customHeight="1">
      <c r="A7" s="446">
        <v>1</v>
      </c>
      <c r="B7" s="429" t="s">
        <v>525</v>
      </c>
      <c r="C7" s="447">
        <f>SUM(C8:C10)</f>
        <v>52317367.948200002</v>
      </c>
      <c r="D7" s="447">
        <f>SUM(D8:D10)</f>
        <v>558449269.10330009</v>
      </c>
      <c r="E7" s="448">
        <f>C7+D7</f>
        <v>610766637.05150008</v>
      </c>
      <c r="F7" s="447">
        <f>SUM(F8:F10)</f>
        <v>102332299.4799</v>
      </c>
      <c r="G7" s="447">
        <f>SUM(G8:G10)</f>
        <v>326241549.77850002</v>
      </c>
      <c r="H7" s="449">
        <f>F7+G7</f>
        <v>428573849.25840002</v>
      </c>
    </row>
    <row r="8" spans="1:8">
      <c r="A8" s="446">
        <v>1.1000000000000001</v>
      </c>
      <c r="B8" s="430" t="s">
        <v>526</v>
      </c>
      <c r="C8" s="447">
        <v>29601875</v>
      </c>
      <c r="D8" s="447">
        <v>27232825.475000001</v>
      </c>
      <c r="E8" s="448">
        <f t="shared" ref="E8:E36" si="0">C8+D8</f>
        <v>56834700.475000001</v>
      </c>
      <c r="F8" s="447">
        <v>27550187.900000002</v>
      </c>
      <c r="G8" s="447">
        <v>29727818.694399998</v>
      </c>
      <c r="H8" s="449">
        <f t="shared" ref="H8:H36" si="1">F8+G8</f>
        <v>57278006.594400004</v>
      </c>
    </row>
    <row r="9" spans="1:8">
      <c r="A9" s="446">
        <v>1.2</v>
      </c>
      <c r="B9" s="430" t="s">
        <v>527</v>
      </c>
      <c r="C9" s="447">
        <v>22191430.1479</v>
      </c>
      <c r="D9" s="447">
        <v>282842313.0625</v>
      </c>
      <c r="E9" s="448">
        <f t="shared" si="0"/>
        <v>305033743.21039999</v>
      </c>
      <c r="F9" s="447">
        <v>63624622.452999994</v>
      </c>
      <c r="G9" s="447">
        <v>209493401.7791</v>
      </c>
      <c r="H9" s="449">
        <f t="shared" si="1"/>
        <v>273118024.23210001</v>
      </c>
    </row>
    <row r="10" spans="1:8">
      <c r="A10" s="446">
        <v>1.3</v>
      </c>
      <c r="B10" s="430" t="s">
        <v>528</v>
      </c>
      <c r="C10" s="447">
        <v>524062.8003</v>
      </c>
      <c r="D10" s="447">
        <v>248374130.56580001</v>
      </c>
      <c r="E10" s="448">
        <f t="shared" si="0"/>
        <v>248898193.36610001</v>
      </c>
      <c r="F10" s="447">
        <v>11157489.1269</v>
      </c>
      <c r="G10" s="447">
        <v>87020329.305000007</v>
      </c>
      <c r="H10" s="449">
        <f t="shared" si="1"/>
        <v>98177818.43190001</v>
      </c>
    </row>
    <row r="11" spans="1:8">
      <c r="A11" s="446">
        <v>2</v>
      </c>
      <c r="B11" s="431" t="s">
        <v>529</v>
      </c>
      <c r="C11" s="447">
        <v>1554784.15</v>
      </c>
      <c r="D11" s="447">
        <v>0</v>
      </c>
      <c r="E11" s="448">
        <f t="shared" si="0"/>
        <v>1554784.15</v>
      </c>
      <c r="F11" s="447">
        <v>0</v>
      </c>
      <c r="G11" s="447">
        <v>0</v>
      </c>
      <c r="H11" s="449">
        <f t="shared" si="1"/>
        <v>0</v>
      </c>
    </row>
    <row r="12" spans="1:8">
      <c r="A12" s="446">
        <v>2.1</v>
      </c>
      <c r="B12" s="432" t="s">
        <v>530</v>
      </c>
      <c r="C12" s="447">
        <v>1554784.15</v>
      </c>
      <c r="D12" s="447">
        <v>0</v>
      </c>
      <c r="E12" s="448">
        <f t="shared" si="0"/>
        <v>1554784.15</v>
      </c>
      <c r="F12" s="447">
        <v>0</v>
      </c>
      <c r="G12" s="447">
        <v>0</v>
      </c>
      <c r="H12" s="449">
        <f t="shared" si="1"/>
        <v>0</v>
      </c>
    </row>
    <row r="13" spans="1:8" ht="26.45" customHeight="1">
      <c r="A13" s="446">
        <v>3</v>
      </c>
      <c r="B13" s="433" t="s">
        <v>531</v>
      </c>
      <c r="C13" s="447"/>
      <c r="D13" s="447"/>
      <c r="E13" s="448">
        <f t="shared" si="0"/>
        <v>0</v>
      </c>
      <c r="F13" s="447">
        <v>0</v>
      </c>
      <c r="G13" s="447">
        <v>0</v>
      </c>
      <c r="H13" s="449">
        <f t="shared" si="1"/>
        <v>0</v>
      </c>
    </row>
    <row r="14" spans="1:8" ht="26.45" customHeight="1">
      <c r="A14" s="446">
        <v>4</v>
      </c>
      <c r="B14" s="434" t="s">
        <v>532</v>
      </c>
      <c r="C14" s="447"/>
      <c r="D14" s="447"/>
      <c r="E14" s="448">
        <f t="shared" si="0"/>
        <v>0</v>
      </c>
      <c r="F14" s="447">
        <v>0</v>
      </c>
      <c r="G14" s="447">
        <v>0</v>
      </c>
      <c r="H14" s="449">
        <f t="shared" si="1"/>
        <v>0</v>
      </c>
    </row>
    <row r="15" spans="1:8" ht="24.6" customHeight="1">
      <c r="A15" s="446">
        <v>5</v>
      </c>
      <c r="B15" s="435" t="s">
        <v>533</v>
      </c>
      <c r="C15" s="450">
        <f>SUM(C16:C18)</f>
        <v>228225875.40000001</v>
      </c>
      <c r="D15" s="450">
        <f>SUM(D16:D18)</f>
        <v>0</v>
      </c>
      <c r="E15" s="451">
        <f t="shared" si="0"/>
        <v>228225875.40000001</v>
      </c>
      <c r="F15" s="450">
        <f>SUM(F16:F18)</f>
        <v>216490634.88</v>
      </c>
      <c r="G15" s="450">
        <f>SUM(G16:G18)</f>
        <v>0</v>
      </c>
      <c r="H15" s="452">
        <f t="shared" si="1"/>
        <v>216490634.88</v>
      </c>
    </row>
    <row r="16" spans="1:8">
      <c r="A16" s="446">
        <v>5.0999999999999996</v>
      </c>
      <c r="B16" s="436" t="s">
        <v>534</v>
      </c>
      <c r="C16" s="447"/>
      <c r="D16" s="447"/>
      <c r="E16" s="448">
        <f t="shared" si="0"/>
        <v>0</v>
      </c>
      <c r="F16" s="447">
        <v>0</v>
      </c>
      <c r="G16" s="447">
        <v>0</v>
      </c>
      <c r="H16" s="449">
        <f t="shared" si="1"/>
        <v>0</v>
      </c>
    </row>
    <row r="17" spans="1:8">
      <c r="A17" s="446">
        <v>5.2</v>
      </c>
      <c r="B17" s="436" t="s">
        <v>535</v>
      </c>
      <c r="C17" s="447">
        <v>228225875.40000001</v>
      </c>
      <c r="D17" s="447">
        <v>0</v>
      </c>
      <c r="E17" s="448">
        <f t="shared" si="0"/>
        <v>228225875.40000001</v>
      </c>
      <c r="F17" s="447">
        <v>216490634.88</v>
      </c>
      <c r="G17" s="447">
        <v>0</v>
      </c>
      <c r="H17" s="449">
        <f t="shared" si="1"/>
        <v>216490634.88</v>
      </c>
    </row>
    <row r="18" spans="1:8">
      <c r="A18" s="446">
        <v>5.3</v>
      </c>
      <c r="B18" s="437" t="s">
        <v>536</v>
      </c>
      <c r="C18" s="447"/>
      <c r="D18" s="447"/>
      <c r="E18" s="448">
        <f t="shared" si="0"/>
        <v>0</v>
      </c>
      <c r="F18" s="447">
        <v>0</v>
      </c>
      <c r="G18" s="447">
        <v>0</v>
      </c>
      <c r="H18" s="449">
        <f t="shared" si="1"/>
        <v>0</v>
      </c>
    </row>
    <row r="19" spans="1:8">
      <c r="A19" s="446">
        <v>6</v>
      </c>
      <c r="B19" s="433" t="s">
        <v>537</v>
      </c>
      <c r="C19" s="447">
        <f>SUM(C20:C21)</f>
        <v>1715912594.162169</v>
      </c>
      <c r="D19" s="447">
        <f>SUM(D20:D21)</f>
        <v>1492106351.2435653</v>
      </c>
      <c r="E19" s="448">
        <f t="shared" si="0"/>
        <v>3208018945.4057341</v>
      </c>
      <c r="F19" s="447">
        <f>SUM(F20:F21)</f>
        <v>1454855718.1005998</v>
      </c>
      <c r="G19" s="447">
        <f>SUM(G20:G21)</f>
        <v>1319555168.2399998</v>
      </c>
      <c r="H19" s="449">
        <f t="shared" si="1"/>
        <v>2774410886.3405995</v>
      </c>
    </row>
    <row r="20" spans="1:8">
      <c r="A20" s="446">
        <v>6.1</v>
      </c>
      <c r="B20" s="436" t="s">
        <v>535</v>
      </c>
      <c r="C20" s="447">
        <v>184049538.29229999</v>
      </c>
      <c r="D20" s="447">
        <v>0</v>
      </c>
      <c r="E20" s="448">
        <f t="shared" si="0"/>
        <v>184049538.29229999</v>
      </c>
      <c r="F20" s="447">
        <v>122697443.7306</v>
      </c>
      <c r="G20" s="447">
        <v>0</v>
      </c>
      <c r="H20" s="449">
        <v>122697443.7306</v>
      </c>
    </row>
    <row r="21" spans="1:8">
      <c r="A21" s="446">
        <v>6.2</v>
      </c>
      <c r="B21" s="437" t="s">
        <v>536</v>
      </c>
      <c r="C21" s="447">
        <v>1531863055.869869</v>
      </c>
      <c r="D21" s="447">
        <v>1492106351.2435653</v>
      </c>
      <c r="E21" s="448">
        <f t="shared" si="0"/>
        <v>3023969407.1134343</v>
      </c>
      <c r="F21" s="447">
        <v>1332158274.3699999</v>
      </c>
      <c r="G21" s="447">
        <v>1319555168.2399998</v>
      </c>
      <c r="H21" s="449">
        <v>2651713442.6099997</v>
      </c>
    </row>
    <row r="22" spans="1:8">
      <c r="A22" s="446">
        <v>7</v>
      </c>
      <c r="B22" s="431" t="s">
        <v>538</v>
      </c>
      <c r="C22" s="447">
        <v>27859354.66</v>
      </c>
      <c r="D22" s="447">
        <v>0</v>
      </c>
      <c r="E22" s="448">
        <f t="shared" si="0"/>
        <v>27859354.66</v>
      </c>
      <c r="F22" s="447">
        <v>27859354.66</v>
      </c>
      <c r="G22" s="447">
        <v>0</v>
      </c>
      <c r="H22" s="449">
        <v>27859354.66</v>
      </c>
    </row>
    <row r="23" spans="1:8">
      <c r="A23" s="446">
        <v>8</v>
      </c>
      <c r="B23" s="431" t="s">
        <v>539</v>
      </c>
      <c r="C23" s="447">
        <v>624167.41</v>
      </c>
      <c r="D23" s="447">
        <v>0</v>
      </c>
      <c r="E23" s="448">
        <f t="shared" si="0"/>
        <v>624167.41</v>
      </c>
      <c r="F23" s="447">
        <v>390568.08847110043</v>
      </c>
      <c r="G23" s="447">
        <v>0</v>
      </c>
      <c r="H23" s="449">
        <v>390568.08847110043</v>
      </c>
    </row>
    <row r="24" spans="1:8">
      <c r="A24" s="446">
        <v>9</v>
      </c>
      <c r="B24" s="434" t="s">
        <v>540</v>
      </c>
      <c r="C24" s="447">
        <f>SUM(C25:C26)</f>
        <v>124293149.2</v>
      </c>
      <c r="D24" s="447">
        <f>SUM(D25:D26)</f>
        <v>0</v>
      </c>
      <c r="E24" s="448">
        <f t="shared" si="0"/>
        <v>124293149.2</v>
      </c>
      <c r="F24" s="447">
        <f>SUM(F25:F26)</f>
        <v>111351455.01999998</v>
      </c>
      <c r="G24" s="447">
        <f>SUM(G25:G26)</f>
        <v>0</v>
      </c>
      <c r="H24" s="449">
        <f t="shared" si="1"/>
        <v>111351455.01999998</v>
      </c>
    </row>
    <row r="25" spans="1:8">
      <c r="A25" s="446">
        <v>9.1</v>
      </c>
      <c r="B25" s="436" t="s">
        <v>541</v>
      </c>
      <c r="C25" s="447">
        <v>124293149.2</v>
      </c>
      <c r="D25" s="447">
        <v>0</v>
      </c>
      <c r="E25" s="448">
        <f t="shared" si="0"/>
        <v>124293149.2</v>
      </c>
      <c r="F25" s="447">
        <v>111351455.01999998</v>
      </c>
      <c r="G25" s="447">
        <v>0</v>
      </c>
      <c r="H25" s="449">
        <f t="shared" si="1"/>
        <v>111351455.01999998</v>
      </c>
    </row>
    <row r="26" spans="1:8">
      <c r="A26" s="446">
        <v>9.1999999999999993</v>
      </c>
      <c r="B26" s="436" t="s">
        <v>542</v>
      </c>
      <c r="C26" s="447">
        <v>0</v>
      </c>
      <c r="D26" s="447">
        <v>0</v>
      </c>
      <c r="E26" s="448">
        <f t="shared" si="0"/>
        <v>0</v>
      </c>
      <c r="F26" s="447">
        <v>0</v>
      </c>
      <c r="G26" s="447">
        <v>0</v>
      </c>
      <c r="H26" s="449">
        <f t="shared" si="1"/>
        <v>0</v>
      </c>
    </row>
    <row r="27" spans="1:8">
      <c r="A27" s="446">
        <v>10</v>
      </c>
      <c r="B27" s="434" t="s">
        <v>543</v>
      </c>
      <c r="C27" s="447">
        <f>SUM(C28:C29)</f>
        <v>15607009.770000001</v>
      </c>
      <c r="D27" s="447">
        <f>SUM(D28:D29)</f>
        <v>0</v>
      </c>
      <c r="E27" s="448">
        <f t="shared" si="0"/>
        <v>15607009.770000001</v>
      </c>
      <c r="F27" s="447">
        <f>SUM(F28:F29)</f>
        <v>12120508.469999999</v>
      </c>
      <c r="G27" s="447">
        <f>SUM(G28:G29)</f>
        <v>0</v>
      </c>
      <c r="H27" s="449">
        <f t="shared" si="1"/>
        <v>12120508.469999999</v>
      </c>
    </row>
    <row r="28" spans="1:8">
      <c r="A28" s="446">
        <v>10.1</v>
      </c>
      <c r="B28" s="436" t="s">
        <v>544</v>
      </c>
      <c r="C28" s="447"/>
      <c r="D28" s="447"/>
      <c r="E28" s="448">
        <f t="shared" si="0"/>
        <v>0</v>
      </c>
      <c r="F28" s="447">
        <v>0</v>
      </c>
      <c r="G28" s="447">
        <v>0</v>
      </c>
      <c r="H28" s="449">
        <f t="shared" si="1"/>
        <v>0</v>
      </c>
    </row>
    <row r="29" spans="1:8">
      <c r="A29" s="446">
        <v>10.199999999999999</v>
      </c>
      <c r="B29" s="436" t="s">
        <v>545</v>
      </c>
      <c r="C29" s="447">
        <v>15607009.770000001</v>
      </c>
      <c r="D29" s="447">
        <v>0</v>
      </c>
      <c r="E29" s="448">
        <f t="shared" si="0"/>
        <v>15607009.770000001</v>
      </c>
      <c r="F29" s="447">
        <v>12120508.469999999</v>
      </c>
      <c r="G29" s="447">
        <v>0</v>
      </c>
      <c r="H29" s="449">
        <f t="shared" si="1"/>
        <v>12120508.469999999</v>
      </c>
    </row>
    <row r="30" spans="1:8">
      <c r="A30" s="446">
        <v>11</v>
      </c>
      <c r="B30" s="434" t="s">
        <v>546</v>
      </c>
      <c r="C30" s="447">
        <f>SUM(C31:C32)</f>
        <v>4623190.3899999997</v>
      </c>
      <c r="D30" s="447">
        <f>SUM(D31:D32)</f>
        <v>0</v>
      </c>
      <c r="E30" s="448">
        <f t="shared" si="0"/>
        <v>4623190.3899999997</v>
      </c>
      <c r="F30" s="447">
        <f>SUM(F31:F32)</f>
        <v>5607447.2300000004</v>
      </c>
      <c r="G30" s="447">
        <f>SUM(G31:G32)</f>
        <v>0</v>
      </c>
      <c r="H30" s="449">
        <f t="shared" si="1"/>
        <v>5607447.2300000004</v>
      </c>
    </row>
    <row r="31" spans="1:8">
      <c r="A31" s="446">
        <v>11.1</v>
      </c>
      <c r="B31" s="436" t="s">
        <v>547</v>
      </c>
      <c r="C31" s="447">
        <v>4623190.3899999997</v>
      </c>
      <c r="D31" s="447">
        <v>0</v>
      </c>
      <c r="E31" s="448">
        <f t="shared" si="0"/>
        <v>4623190.3899999997</v>
      </c>
      <c r="F31" s="447">
        <v>5607447.2300000004</v>
      </c>
      <c r="G31" s="447">
        <v>0</v>
      </c>
      <c r="H31" s="449">
        <f t="shared" si="1"/>
        <v>5607447.2300000004</v>
      </c>
    </row>
    <row r="32" spans="1:8">
      <c r="A32" s="446">
        <v>11.2</v>
      </c>
      <c r="B32" s="436" t="s">
        <v>548</v>
      </c>
      <c r="C32" s="447">
        <v>0</v>
      </c>
      <c r="D32" s="447">
        <v>0</v>
      </c>
      <c r="E32" s="448">
        <f t="shared" si="0"/>
        <v>0</v>
      </c>
      <c r="F32" s="447">
        <v>0</v>
      </c>
      <c r="G32" s="447">
        <v>0</v>
      </c>
      <c r="H32" s="449">
        <f t="shared" si="1"/>
        <v>0</v>
      </c>
    </row>
    <row r="33" spans="1:8">
      <c r="A33" s="446">
        <v>13</v>
      </c>
      <c r="B33" s="434" t="s">
        <v>549</v>
      </c>
      <c r="C33" s="447">
        <v>42239864.710131168</v>
      </c>
      <c r="D33" s="447">
        <v>2221874.5164347715</v>
      </c>
      <c r="E33" s="448">
        <f t="shared" si="0"/>
        <v>44461739.226565942</v>
      </c>
      <c r="F33" s="447">
        <v>30185847.039999999</v>
      </c>
      <c r="G33" s="447">
        <v>3994141.4537313888</v>
      </c>
      <c r="H33" s="449">
        <f t="shared" si="1"/>
        <v>34179988.493731387</v>
      </c>
    </row>
    <row r="34" spans="1:8">
      <c r="A34" s="446">
        <v>13.1</v>
      </c>
      <c r="B34" s="438" t="s">
        <v>550</v>
      </c>
      <c r="C34" s="447">
        <v>29872045.440000001</v>
      </c>
      <c r="D34" s="447">
        <v>0</v>
      </c>
      <c r="E34" s="448">
        <f t="shared" si="0"/>
        <v>29872045.440000001</v>
      </c>
      <c r="F34" s="447">
        <v>20573266.57</v>
      </c>
      <c r="G34" s="447">
        <v>0</v>
      </c>
      <c r="H34" s="449">
        <f t="shared" si="1"/>
        <v>20573266.57</v>
      </c>
    </row>
    <row r="35" spans="1:8">
      <c r="A35" s="446">
        <v>13.2</v>
      </c>
      <c r="B35" s="438" t="s">
        <v>551</v>
      </c>
      <c r="C35" s="447"/>
      <c r="D35" s="447"/>
      <c r="E35" s="448">
        <f t="shared" si="0"/>
        <v>0</v>
      </c>
      <c r="F35" s="447">
        <v>0</v>
      </c>
      <c r="G35" s="447">
        <v>0</v>
      </c>
      <c r="H35" s="449">
        <f t="shared" si="1"/>
        <v>0</v>
      </c>
    </row>
    <row r="36" spans="1:8">
      <c r="A36" s="446">
        <v>14</v>
      </c>
      <c r="B36" s="434" t="s">
        <v>552</v>
      </c>
      <c r="C36" s="447">
        <f>SUM(C7,C11,C13,C14,C15,C19,C22,C23,C24,C27,C30,C33)</f>
        <v>2213257357.8004999</v>
      </c>
      <c r="D36" s="447">
        <f>SUM(D7,D11,D13,D14,D15,D19,D22,D23,D24,D27,D30,D33)</f>
        <v>2052777494.8633001</v>
      </c>
      <c r="E36" s="448">
        <f t="shared" si="0"/>
        <v>4266034852.6638002</v>
      </c>
      <c r="F36" s="447">
        <f>SUM(F7,F11,F13,F14,F15,F19,F22,F23,F24,F27,F30,F33)</f>
        <v>1961193832.968971</v>
      </c>
      <c r="G36" s="447">
        <f>SUM(G7,G11,G13,G14,G15,G19,G22,G23,G24,G27,G30,G33)</f>
        <v>1649790859.4722311</v>
      </c>
      <c r="H36" s="449">
        <f t="shared" si="1"/>
        <v>3610984692.4412022</v>
      </c>
    </row>
    <row r="37" spans="1:8" ht="22.5" customHeight="1">
      <c r="A37" s="446"/>
      <c r="B37" s="439" t="s">
        <v>553</v>
      </c>
      <c r="C37" s="751"/>
      <c r="D37" s="752"/>
      <c r="E37" s="752"/>
      <c r="F37" s="752"/>
      <c r="G37" s="752"/>
      <c r="H37" s="753"/>
    </row>
    <row r="38" spans="1:8">
      <c r="A38" s="446">
        <v>15</v>
      </c>
      <c r="B38" s="431" t="s">
        <v>554</v>
      </c>
      <c r="C38" s="447">
        <v>-493985.19</v>
      </c>
      <c r="D38" s="447"/>
      <c r="E38" s="448">
        <f>C38+D38</f>
        <v>-493985.19</v>
      </c>
      <c r="F38" s="447">
        <v>0</v>
      </c>
      <c r="G38" s="447">
        <v>0</v>
      </c>
      <c r="H38" s="449">
        <f>F38+G38</f>
        <v>0</v>
      </c>
    </row>
    <row r="39" spans="1:8">
      <c r="A39" s="446">
        <v>15.1</v>
      </c>
      <c r="B39" s="432" t="s">
        <v>530</v>
      </c>
      <c r="C39" s="447">
        <v>-493985.19</v>
      </c>
      <c r="D39" s="447"/>
      <c r="E39" s="448">
        <f t="shared" ref="E39:E53" si="2">C39+D39</f>
        <v>-493985.19</v>
      </c>
      <c r="F39" s="447">
        <v>0</v>
      </c>
      <c r="G39" s="447">
        <v>0</v>
      </c>
      <c r="H39" s="449">
        <f t="shared" ref="H39:H53" si="3">F39+G39</f>
        <v>0</v>
      </c>
    </row>
    <row r="40" spans="1:8" ht="24" customHeight="1">
      <c r="A40" s="446">
        <v>16</v>
      </c>
      <c r="B40" s="431" t="s">
        <v>555</v>
      </c>
      <c r="C40" s="447"/>
      <c r="D40" s="447"/>
      <c r="E40" s="448">
        <f t="shared" si="2"/>
        <v>0</v>
      </c>
      <c r="F40" s="447">
        <v>0</v>
      </c>
      <c r="G40" s="447">
        <v>0</v>
      </c>
      <c r="H40" s="449">
        <f t="shared" si="3"/>
        <v>0</v>
      </c>
    </row>
    <row r="41" spans="1:8">
      <c r="A41" s="446">
        <v>17</v>
      </c>
      <c r="B41" s="431" t="s">
        <v>556</v>
      </c>
      <c r="C41" s="447">
        <f>SUM(C42:C45)</f>
        <v>1527196899.4782999</v>
      </c>
      <c r="D41" s="447">
        <f>SUM(D42:D45)</f>
        <v>1905309605.1799979</v>
      </c>
      <c r="E41" s="448">
        <f t="shared" si="2"/>
        <v>3432506504.6582975</v>
      </c>
      <c r="F41" s="447">
        <f>SUM(F42:F45)</f>
        <v>1375769126.8793006</v>
      </c>
      <c r="G41" s="447">
        <f>SUM(G42:G45)</f>
        <v>1522141271.1419022</v>
      </c>
      <c r="H41" s="449">
        <f t="shared" si="3"/>
        <v>2897910398.021203</v>
      </c>
    </row>
    <row r="42" spans="1:8">
      <c r="A42" s="446">
        <v>17.100000000000001</v>
      </c>
      <c r="B42" s="440" t="s">
        <v>557</v>
      </c>
      <c r="C42" s="447">
        <v>1498916276.4099998</v>
      </c>
      <c r="D42" s="447">
        <v>1384194923.4094977</v>
      </c>
      <c r="E42" s="448">
        <f t="shared" si="2"/>
        <v>2883111199.8194976</v>
      </c>
      <c r="F42" s="447">
        <v>1211768574.1500006</v>
      </c>
      <c r="G42" s="447">
        <v>1197702870.6227021</v>
      </c>
      <c r="H42" s="449">
        <f t="shared" si="3"/>
        <v>2409471444.7727027</v>
      </c>
    </row>
    <row r="43" spans="1:8">
      <c r="A43" s="446">
        <v>17.2</v>
      </c>
      <c r="B43" s="430" t="s">
        <v>558</v>
      </c>
      <c r="C43" s="447">
        <v>26617856.0583</v>
      </c>
      <c r="D43" s="447">
        <v>453391414.67049998</v>
      </c>
      <c r="E43" s="448">
        <f t="shared" si="2"/>
        <v>480009270.7288</v>
      </c>
      <c r="F43" s="447">
        <v>162004956.9693</v>
      </c>
      <c r="G43" s="447">
        <v>311168618.6092</v>
      </c>
      <c r="H43" s="449">
        <f t="shared" si="3"/>
        <v>473173575.57850003</v>
      </c>
    </row>
    <row r="44" spans="1:8">
      <c r="A44" s="446">
        <v>17.3</v>
      </c>
      <c r="B44" s="440" t="s">
        <v>559</v>
      </c>
      <c r="C44" s="447">
        <v>0</v>
      </c>
      <c r="D44" s="447">
        <v>55925708.950000003</v>
      </c>
      <c r="E44" s="448">
        <f t="shared" si="2"/>
        <v>55925708.950000003</v>
      </c>
      <c r="F44" s="447">
        <v>0</v>
      </c>
      <c r="G44" s="447">
        <v>0</v>
      </c>
      <c r="H44" s="449">
        <f t="shared" si="3"/>
        <v>0</v>
      </c>
    </row>
    <row r="45" spans="1:8">
      <c r="A45" s="446">
        <v>17.399999999999999</v>
      </c>
      <c r="B45" s="440" t="s">
        <v>560</v>
      </c>
      <c r="C45" s="447">
        <v>1662767.01</v>
      </c>
      <c r="D45" s="447">
        <v>11797558.15</v>
      </c>
      <c r="E45" s="448">
        <f t="shared" si="2"/>
        <v>13460325.16</v>
      </c>
      <c r="F45" s="447">
        <v>1995595.76</v>
      </c>
      <c r="G45" s="447">
        <v>13269781.91</v>
      </c>
      <c r="H45" s="449">
        <f t="shared" si="3"/>
        <v>15265377.67</v>
      </c>
    </row>
    <row r="46" spans="1:8">
      <c r="A46" s="446">
        <v>18</v>
      </c>
      <c r="B46" s="434" t="s">
        <v>561</v>
      </c>
      <c r="C46" s="447">
        <v>1763227.4000000001</v>
      </c>
      <c r="D46" s="447">
        <v>394320.2</v>
      </c>
      <c r="E46" s="448">
        <f t="shared" si="2"/>
        <v>2157547.6</v>
      </c>
      <c r="F46" s="447">
        <v>1169853.5900000001</v>
      </c>
      <c r="G46" s="447">
        <v>393015.07</v>
      </c>
      <c r="H46" s="449">
        <f t="shared" si="3"/>
        <v>1562868.6600000001</v>
      </c>
    </row>
    <row r="47" spans="1:8">
      <c r="A47" s="446">
        <v>19</v>
      </c>
      <c r="B47" s="434" t="s">
        <v>562</v>
      </c>
      <c r="C47" s="447">
        <f>SUM(C48:C49)</f>
        <v>9022346.0199999996</v>
      </c>
      <c r="D47" s="447">
        <f>SUM(D48:D49)</f>
        <v>0</v>
      </c>
      <c r="E47" s="448">
        <f t="shared" si="2"/>
        <v>9022346.0199999996</v>
      </c>
      <c r="F47" s="447">
        <f>SUM(F48:F49)</f>
        <v>7532449.2300000004</v>
      </c>
      <c r="G47" s="447">
        <f>SUM(G48:G49)</f>
        <v>0</v>
      </c>
      <c r="H47" s="449">
        <f t="shared" si="3"/>
        <v>7532449.2300000004</v>
      </c>
    </row>
    <row r="48" spans="1:8">
      <c r="A48" s="446">
        <v>19.100000000000001</v>
      </c>
      <c r="B48" s="441" t="s">
        <v>563</v>
      </c>
      <c r="C48" s="447">
        <v>8612120.9399999995</v>
      </c>
      <c r="D48" s="447">
        <v>0</v>
      </c>
      <c r="E48" s="448">
        <f t="shared" si="2"/>
        <v>8612120.9399999995</v>
      </c>
      <c r="F48" s="447">
        <v>5299909.54</v>
      </c>
      <c r="G48" s="447">
        <v>0</v>
      </c>
      <c r="H48" s="449">
        <f t="shared" si="3"/>
        <v>5299909.54</v>
      </c>
    </row>
    <row r="49" spans="1:8">
      <c r="A49" s="446">
        <v>19.2</v>
      </c>
      <c r="B49" s="441" t="s">
        <v>564</v>
      </c>
      <c r="C49" s="447">
        <v>410225.08</v>
      </c>
      <c r="D49" s="447">
        <v>0</v>
      </c>
      <c r="E49" s="448">
        <f t="shared" si="2"/>
        <v>410225.08</v>
      </c>
      <c r="F49" s="447">
        <v>2232539.69</v>
      </c>
      <c r="G49" s="447">
        <v>0</v>
      </c>
      <c r="H49" s="449">
        <f t="shared" si="3"/>
        <v>2232539.69</v>
      </c>
    </row>
    <row r="50" spans="1:8">
      <c r="A50" s="446">
        <v>20</v>
      </c>
      <c r="B50" s="442" t="s">
        <v>565</v>
      </c>
      <c r="C50" s="447">
        <v>0</v>
      </c>
      <c r="D50" s="447">
        <v>171655200.44999999</v>
      </c>
      <c r="E50" s="448">
        <f t="shared" si="2"/>
        <v>171655200.44999999</v>
      </c>
      <c r="F50" s="447">
        <v>0</v>
      </c>
      <c r="G50" s="447">
        <v>119301057.45999999</v>
      </c>
      <c r="H50" s="449">
        <f t="shared" si="3"/>
        <v>119301057.45999999</v>
      </c>
    </row>
    <row r="51" spans="1:8">
      <c r="A51" s="446">
        <v>21</v>
      </c>
      <c r="B51" s="453" t="s">
        <v>566</v>
      </c>
      <c r="C51" s="447">
        <v>20264691.330000002</v>
      </c>
      <c r="D51" s="447">
        <v>4613514.59</v>
      </c>
      <c r="E51" s="448">
        <f t="shared" si="2"/>
        <v>24878205.920000002</v>
      </c>
      <c r="F51" s="447">
        <v>25426501.920000002</v>
      </c>
      <c r="G51" s="447">
        <v>4392395.95</v>
      </c>
      <c r="H51" s="449">
        <f t="shared" si="3"/>
        <v>29818897.870000001</v>
      </c>
    </row>
    <row r="52" spans="1:8">
      <c r="A52" s="446">
        <v>21.1</v>
      </c>
      <c r="B52" s="430" t="s">
        <v>567</v>
      </c>
      <c r="C52" s="447"/>
      <c r="D52" s="447"/>
      <c r="E52" s="448">
        <f t="shared" si="2"/>
        <v>0</v>
      </c>
      <c r="F52" s="447">
        <v>0</v>
      </c>
      <c r="G52" s="447">
        <v>0</v>
      </c>
      <c r="H52" s="449">
        <f t="shared" si="3"/>
        <v>0</v>
      </c>
    </row>
    <row r="53" spans="1:8">
      <c r="A53" s="446">
        <v>22</v>
      </c>
      <c r="B53" s="435" t="s">
        <v>568</v>
      </c>
      <c r="C53" s="447">
        <f>SUM(C38,C40,C41,C46,C47,C50,C51)</f>
        <v>1557753179.0382998</v>
      </c>
      <c r="D53" s="447">
        <f>SUM(D38,D40,D41,D46,D47,D50,D51)</f>
        <v>2081972640.4199979</v>
      </c>
      <c r="E53" s="448">
        <f t="shared" si="2"/>
        <v>3639725819.4582977</v>
      </c>
      <c r="F53" s="447">
        <f>SUM(F38,F40,F41,F46,F47,F50,F51)</f>
        <v>1409897931.6193006</v>
      </c>
      <c r="G53" s="447">
        <f>SUM(G38,G40,G41,G46,G47,G50,G51)</f>
        <v>1646227739.6219022</v>
      </c>
      <c r="H53" s="449">
        <f t="shared" si="3"/>
        <v>3056125671.2412028</v>
      </c>
    </row>
    <row r="54" spans="1:8" ht="24" customHeight="1">
      <c r="A54" s="446"/>
      <c r="B54" s="439" t="s">
        <v>569</v>
      </c>
      <c r="C54" s="751"/>
      <c r="D54" s="752"/>
      <c r="E54" s="752"/>
      <c r="F54" s="752"/>
      <c r="G54" s="752"/>
      <c r="H54" s="753"/>
    </row>
    <row r="55" spans="1:8">
      <c r="A55" s="446">
        <v>23</v>
      </c>
      <c r="B55" s="442" t="s">
        <v>709</v>
      </c>
      <c r="C55" s="447">
        <v>18251557</v>
      </c>
      <c r="D55" s="447"/>
      <c r="E55" s="448">
        <f>C55+D55</f>
        <v>18251557</v>
      </c>
      <c r="F55" s="447">
        <v>18212575</v>
      </c>
      <c r="G55" s="447">
        <v>0</v>
      </c>
      <c r="H55" s="449">
        <f>F55+G55</f>
        <v>18212575</v>
      </c>
    </row>
    <row r="56" spans="1:8">
      <c r="A56" s="446">
        <v>24</v>
      </c>
      <c r="B56" s="442" t="s">
        <v>571</v>
      </c>
      <c r="C56" s="447">
        <v>0</v>
      </c>
      <c r="D56" s="447"/>
      <c r="E56" s="448">
        <f t="shared" ref="E56:E69" si="4">C56+D56</f>
        <v>0</v>
      </c>
      <c r="F56" s="447">
        <v>0</v>
      </c>
      <c r="G56" s="447">
        <v>0</v>
      </c>
      <c r="H56" s="449">
        <f t="shared" ref="H56:H69" si="5">F56+G56</f>
        <v>0</v>
      </c>
    </row>
    <row r="57" spans="1:8">
      <c r="A57" s="446">
        <v>25</v>
      </c>
      <c r="B57" s="332" t="s">
        <v>572</v>
      </c>
      <c r="C57" s="447">
        <v>131442316.56999999</v>
      </c>
      <c r="D57" s="447"/>
      <c r="E57" s="448">
        <f t="shared" si="4"/>
        <v>131442316.56999999</v>
      </c>
      <c r="F57" s="447">
        <v>130405755.95</v>
      </c>
      <c r="G57" s="447">
        <v>0</v>
      </c>
      <c r="H57" s="449">
        <f t="shared" si="5"/>
        <v>130405755.95</v>
      </c>
    </row>
    <row r="58" spans="1:8">
      <c r="A58" s="446">
        <v>26</v>
      </c>
      <c r="B58" s="332" t="s">
        <v>573</v>
      </c>
      <c r="C58" s="447"/>
      <c r="D58" s="447"/>
      <c r="E58" s="448">
        <f t="shared" si="4"/>
        <v>0</v>
      </c>
      <c r="F58" s="447">
        <v>0</v>
      </c>
      <c r="G58" s="447">
        <v>0</v>
      </c>
      <c r="H58" s="449">
        <f t="shared" si="5"/>
        <v>0</v>
      </c>
    </row>
    <row r="59" spans="1:8">
      <c r="A59" s="446">
        <v>27</v>
      </c>
      <c r="B59" s="332" t="s">
        <v>574</v>
      </c>
      <c r="C59" s="447">
        <f>SUM(C60:C61)</f>
        <v>0</v>
      </c>
      <c r="D59" s="447">
        <f>SUM(D60:D61)</f>
        <v>0</v>
      </c>
      <c r="E59" s="448">
        <f t="shared" si="4"/>
        <v>0</v>
      </c>
      <c r="F59" s="447"/>
      <c r="G59" s="447"/>
      <c r="H59" s="449">
        <f t="shared" si="5"/>
        <v>0</v>
      </c>
    </row>
    <row r="60" spans="1:8">
      <c r="A60" s="446">
        <v>27.1</v>
      </c>
      <c r="B60" s="334" t="s">
        <v>575</v>
      </c>
      <c r="C60" s="447"/>
      <c r="D60" s="447"/>
      <c r="E60" s="448">
        <f t="shared" si="4"/>
        <v>0</v>
      </c>
      <c r="F60" s="447"/>
      <c r="G60" s="447"/>
      <c r="H60" s="449">
        <f t="shared" si="5"/>
        <v>0</v>
      </c>
    </row>
    <row r="61" spans="1:8">
      <c r="A61" s="446">
        <v>27.2</v>
      </c>
      <c r="B61" s="334" t="s">
        <v>576</v>
      </c>
      <c r="C61" s="447"/>
      <c r="D61" s="447"/>
      <c r="E61" s="448">
        <f t="shared" si="4"/>
        <v>0</v>
      </c>
      <c r="F61" s="447"/>
      <c r="G61" s="447"/>
      <c r="H61" s="449">
        <f t="shared" si="5"/>
        <v>0</v>
      </c>
    </row>
    <row r="62" spans="1:8">
      <c r="A62" s="446">
        <v>28</v>
      </c>
      <c r="B62" s="454" t="s">
        <v>577</v>
      </c>
      <c r="C62" s="447"/>
      <c r="D62" s="447"/>
      <c r="E62" s="448">
        <f t="shared" si="4"/>
        <v>0</v>
      </c>
      <c r="F62" s="447"/>
      <c r="G62" s="447"/>
      <c r="H62" s="449">
        <f t="shared" si="5"/>
        <v>0</v>
      </c>
    </row>
    <row r="63" spans="1:8">
      <c r="A63" s="446">
        <v>29</v>
      </c>
      <c r="B63" s="332" t="s">
        <v>578</v>
      </c>
      <c r="C63" s="447">
        <f>SUM(C64:C66)</f>
        <v>12916433.27</v>
      </c>
      <c r="D63" s="447">
        <f>SUM(D64:D66)</f>
        <v>0</v>
      </c>
      <c r="E63" s="448">
        <f t="shared" si="4"/>
        <v>12916433.27</v>
      </c>
      <c r="F63" s="447">
        <f>SUM(F64:F66)</f>
        <v>6845542.5700000003</v>
      </c>
      <c r="G63" s="447">
        <f>SUM(G64:G66)</f>
        <v>0</v>
      </c>
      <c r="H63" s="449">
        <f t="shared" si="5"/>
        <v>6845542.5700000003</v>
      </c>
    </row>
    <row r="64" spans="1:8">
      <c r="A64" s="446">
        <v>29.1</v>
      </c>
      <c r="B64" s="333" t="s">
        <v>579</v>
      </c>
      <c r="C64" s="447">
        <v>14362002.67</v>
      </c>
      <c r="D64" s="447"/>
      <c r="E64" s="448">
        <f t="shared" si="4"/>
        <v>14362002.67</v>
      </c>
      <c r="F64" s="447">
        <v>10870260.66</v>
      </c>
      <c r="G64" s="447">
        <v>0</v>
      </c>
      <c r="H64" s="449">
        <f t="shared" si="5"/>
        <v>10870260.66</v>
      </c>
    </row>
    <row r="65" spans="1:8" ht="24.95" customHeight="1">
      <c r="A65" s="446">
        <v>29.2</v>
      </c>
      <c r="B65" s="335" t="s">
        <v>580</v>
      </c>
      <c r="C65" s="447"/>
      <c r="D65" s="447"/>
      <c r="E65" s="448">
        <f t="shared" si="4"/>
        <v>0</v>
      </c>
      <c r="F65" s="447">
        <v>0</v>
      </c>
      <c r="G65" s="447">
        <v>0</v>
      </c>
      <c r="H65" s="449">
        <f t="shared" si="5"/>
        <v>0</v>
      </c>
    </row>
    <row r="66" spans="1:8" ht="22.5" customHeight="1">
      <c r="A66" s="446">
        <v>29.3</v>
      </c>
      <c r="B66" s="335" t="s">
        <v>581</v>
      </c>
      <c r="C66" s="447">
        <v>-1445569.4000000004</v>
      </c>
      <c r="D66" s="447"/>
      <c r="E66" s="448">
        <f t="shared" si="4"/>
        <v>-1445569.4000000004</v>
      </c>
      <c r="F66" s="447">
        <v>-4024718.09</v>
      </c>
      <c r="G66" s="447">
        <v>0</v>
      </c>
      <c r="H66" s="449">
        <f t="shared" si="5"/>
        <v>-4024718.09</v>
      </c>
    </row>
    <row r="67" spans="1:8">
      <c r="A67" s="446">
        <v>30</v>
      </c>
      <c r="B67" s="332" t="s">
        <v>582</v>
      </c>
      <c r="C67" s="447">
        <v>463698726.24000001</v>
      </c>
      <c r="D67" s="447"/>
      <c r="E67" s="448">
        <f t="shared" si="4"/>
        <v>463698726.24000001</v>
      </c>
      <c r="F67" s="447">
        <v>399395147.68000001</v>
      </c>
      <c r="G67" s="447">
        <v>0</v>
      </c>
      <c r="H67" s="449">
        <f t="shared" si="5"/>
        <v>399395147.68000001</v>
      </c>
    </row>
    <row r="68" spans="1:8">
      <c r="A68" s="446">
        <v>31</v>
      </c>
      <c r="B68" s="455" t="s">
        <v>583</v>
      </c>
      <c r="C68" s="447">
        <f>SUM(C55,C56,C57,C58,C59,C62,C63,C67)</f>
        <v>626309033.08000004</v>
      </c>
      <c r="D68" s="447">
        <f>SUM(D55,D56,D57,D58,D59,D62,D63,D67)</f>
        <v>0</v>
      </c>
      <c r="E68" s="448">
        <f t="shared" si="4"/>
        <v>626309033.08000004</v>
      </c>
      <c r="F68" s="447">
        <f>SUM(F55,F56,F57,F58,F59,F62,F63,F67)</f>
        <v>554859021.20000005</v>
      </c>
      <c r="G68" s="447">
        <f>SUM(G55,G56,G57,G58,G59,G62,G63,G67)</f>
        <v>0</v>
      </c>
      <c r="H68" s="449">
        <f t="shared" si="5"/>
        <v>554859021.20000005</v>
      </c>
    </row>
    <row r="69" spans="1:8" ht="15.75" thickBot="1">
      <c r="A69" s="456">
        <v>32</v>
      </c>
      <c r="B69" s="457" t="s">
        <v>584</v>
      </c>
      <c r="C69" s="458">
        <f>SUM(C53,C68)</f>
        <v>2184062212.1183</v>
      </c>
      <c r="D69" s="458">
        <f>SUM(D53,D68)</f>
        <v>2081972640.4199979</v>
      </c>
      <c r="E69" s="459">
        <f t="shared" si="4"/>
        <v>4266034852.5382977</v>
      </c>
      <c r="F69" s="458">
        <f>SUM(F53,F68)</f>
        <v>1964756952.8193007</v>
      </c>
      <c r="G69" s="458">
        <f>SUM(G53,G68)</f>
        <v>1646227739.6219022</v>
      </c>
      <c r="H69" s="460">
        <f t="shared" si="5"/>
        <v>3610984692.4412031</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80" zoomScaleNormal="80" workbookViewId="0">
      <selection activeCell="E36" sqref="E36"/>
    </sheetView>
  </sheetViews>
  <sheetFormatPr defaultColWidth="9.140625" defaultRowHeight="12.75"/>
  <cols>
    <col min="1" max="1" width="11.85546875" style="246" bestFit="1" customWidth="1"/>
    <col min="2" max="2" width="93.42578125" style="246" customWidth="1"/>
    <col min="3" max="3" width="17.42578125" style="246" bestFit="1" customWidth="1"/>
    <col min="4" max="5" width="16.140625" style="246" customWidth="1"/>
    <col min="6" max="6" width="16.140625" style="250" customWidth="1"/>
    <col min="7" max="7" width="25.140625" style="250" customWidth="1"/>
    <col min="8" max="8" width="16.140625" style="246" customWidth="1"/>
    <col min="9" max="11" width="16.140625" style="250" customWidth="1"/>
    <col min="12" max="12" width="26.140625" style="250" customWidth="1"/>
    <col min="13" max="16384" width="9.140625" style="246"/>
  </cols>
  <sheetData>
    <row r="1" spans="1:12" ht="13.5">
      <c r="A1" s="231" t="s">
        <v>30</v>
      </c>
      <c r="B1" s="241" t="str">
        <f>'Info '!C2</f>
        <v>JSC Basisbank</v>
      </c>
      <c r="F1" s="246"/>
      <c r="G1" s="246"/>
      <c r="I1" s="246"/>
      <c r="J1" s="246"/>
      <c r="K1" s="246"/>
      <c r="L1" s="246"/>
    </row>
    <row r="2" spans="1:12">
      <c r="A2" s="231" t="s">
        <v>31</v>
      </c>
      <c r="B2" s="240">
        <f>'1. key ratios '!B2</f>
        <v>45838</v>
      </c>
      <c r="F2" s="246"/>
      <c r="G2" s="246"/>
      <c r="I2" s="246"/>
      <c r="J2" s="246"/>
      <c r="K2" s="246"/>
      <c r="L2" s="246"/>
    </row>
    <row r="3" spans="1:12">
      <c r="A3" s="232" t="s">
        <v>466</v>
      </c>
      <c r="F3" s="246"/>
      <c r="G3" s="246"/>
      <c r="I3" s="246"/>
      <c r="J3" s="246"/>
      <c r="K3" s="246"/>
      <c r="L3" s="246"/>
    </row>
    <row r="4" spans="1:12" ht="13.5" thickBot="1">
      <c r="F4" s="246"/>
      <c r="G4" s="246"/>
      <c r="I4" s="246"/>
      <c r="J4" s="246"/>
      <c r="K4" s="246"/>
      <c r="L4" s="246"/>
    </row>
    <row r="5" spans="1:12" ht="37.5" customHeight="1">
      <c r="A5" s="816" t="s">
        <v>483</v>
      </c>
      <c r="B5" s="817"/>
      <c r="C5" s="871" t="s">
        <v>467</v>
      </c>
      <c r="D5" s="872"/>
      <c r="E5" s="872"/>
      <c r="F5" s="872"/>
      <c r="G5" s="872"/>
      <c r="H5" s="871" t="s">
        <v>627</v>
      </c>
      <c r="I5" s="873"/>
      <c r="J5" s="873"/>
      <c r="K5" s="873"/>
      <c r="L5" s="874"/>
    </row>
    <row r="6" spans="1:12" ht="39.6" customHeight="1">
      <c r="A6" s="820"/>
      <c r="B6" s="821"/>
      <c r="C6" s="708"/>
      <c r="D6" s="644" t="s">
        <v>648</v>
      </c>
      <c r="E6" s="644" t="s">
        <v>647</v>
      </c>
      <c r="F6" s="644" t="s">
        <v>646</v>
      </c>
      <c r="G6" s="644" t="s">
        <v>645</v>
      </c>
      <c r="H6" s="428"/>
      <c r="I6" s="644" t="s">
        <v>648</v>
      </c>
      <c r="J6" s="644" t="s">
        <v>647</v>
      </c>
      <c r="K6" s="644" t="s">
        <v>646</v>
      </c>
      <c r="L6" s="709" t="s">
        <v>645</v>
      </c>
    </row>
    <row r="7" spans="1:12">
      <c r="A7" s="660">
        <v>1</v>
      </c>
      <c r="B7" s="661" t="s">
        <v>486</v>
      </c>
      <c r="C7" s="710">
        <v>62804263.154000007</v>
      </c>
      <c r="D7" s="647">
        <v>58985906.163800009</v>
      </c>
      <c r="E7" s="647">
        <v>947998.82520000008</v>
      </c>
      <c r="F7" s="711">
        <v>2870358.165</v>
      </c>
      <c r="G7" s="711">
        <v>0</v>
      </c>
      <c r="H7" s="653">
        <v>1213205.8770983799</v>
      </c>
      <c r="I7" s="711">
        <v>375308.74521992501</v>
      </c>
      <c r="J7" s="711">
        <v>11408.253395247177</v>
      </c>
      <c r="K7" s="711">
        <v>826488.87848320778</v>
      </c>
      <c r="L7" s="712">
        <v>0</v>
      </c>
    </row>
    <row r="8" spans="1:12">
      <c r="A8" s="660">
        <v>2</v>
      </c>
      <c r="B8" s="661" t="s">
        <v>399</v>
      </c>
      <c r="C8" s="710">
        <v>212346918.58670631</v>
      </c>
      <c r="D8" s="647">
        <v>205834372.75550631</v>
      </c>
      <c r="E8" s="647">
        <v>2189994.2795000002</v>
      </c>
      <c r="F8" s="711">
        <v>4322551.5516999904</v>
      </c>
      <c r="G8" s="711">
        <v>0</v>
      </c>
      <c r="H8" s="653">
        <v>1694200.6332935821</v>
      </c>
      <c r="I8" s="711">
        <v>670581.31549529836</v>
      </c>
      <c r="J8" s="711">
        <v>12970.311716529566</v>
      </c>
      <c r="K8" s="711">
        <v>1010649.0060817543</v>
      </c>
      <c r="L8" s="712">
        <v>0</v>
      </c>
    </row>
    <row r="9" spans="1:12">
      <c r="A9" s="660">
        <v>3</v>
      </c>
      <c r="B9" s="661" t="s">
        <v>400</v>
      </c>
      <c r="C9" s="710">
        <v>94483.775399999999</v>
      </c>
      <c r="D9" s="647">
        <v>94483.775399999999</v>
      </c>
      <c r="E9" s="647">
        <v>0</v>
      </c>
      <c r="F9" s="713">
        <v>0</v>
      </c>
      <c r="G9" s="713">
        <v>0</v>
      </c>
      <c r="H9" s="653">
        <v>6.3374271223579619</v>
      </c>
      <c r="I9" s="713">
        <v>6.3374271223579619</v>
      </c>
      <c r="J9" s="713">
        <v>0</v>
      </c>
      <c r="K9" s="713">
        <v>0</v>
      </c>
      <c r="L9" s="712">
        <v>0</v>
      </c>
    </row>
    <row r="10" spans="1:12">
      <c r="A10" s="660">
        <v>4</v>
      </c>
      <c r="B10" s="661" t="s">
        <v>487</v>
      </c>
      <c r="C10" s="710">
        <v>273573350.58639902</v>
      </c>
      <c r="D10" s="647">
        <v>261200592.39219901</v>
      </c>
      <c r="E10" s="647">
        <v>4938174.2309999997</v>
      </c>
      <c r="F10" s="713">
        <v>7434583.9631999899</v>
      </c>
      <c r="G10" s="713">
        <v>0</v>
      </c>
      <c r="H10" s="653">
        <v>2166203.1440318879</v>
      </c>
      <c r="I10" s="713">
        <v>432387.2827055566</v>
      </c>
      <c r="J10" s="713">
        <v>53911.939705412573</v>
      </c>
      <c r="K10" s="713">
        <v>1679903.9216209184</v>
      </c>
      <c r="L10" s="712">
        <v>0</v>
      </c>
    </row>
    <row r="11" spans="1:12">
      <c r="A11" s="660">
        <v>5</v>
      </c>
      <c r="B11" s="661" t="s">
        <v>401</v>
      </c>
      <c r="C11" s="710">
        <v>239003172.64749959</v>
      </c>
      <c r="D11" s="647">
        <v>214814727.02649969</v>
      </c>
      <c r="E11" s="647">
        <v>19921655.0776999</v>
      </c>
      <c r="F11" s="713">
        <v>4266790.5432999991</v>
      </c>
      <c r="G11" s="713">
        <v>0</v>
      </c>
      <c r="H11" s="653">
        <v>1022714.1250277356</v>
      </c>
      <c r="I11" s="713">
        <v>271248.92447071348</v>
      </c>
      <c r="J11" s="713">
        <v>135496.22827666168</v>
      </c>
      <c r="K11" s="713">
        <v>615968.97228036041</v>
      </c>
      <c r="L11" s="712">
        <v>0</v>
      </c>
    </row>
    <row r="12" spans="1:12">
      <c r="A12" s="660">
        <v>6</v>
      </c>
      <c r="B12" s="661" t="s">
        <v>402</v>
      </c>
      <c r="C12" s="710">
        <v>72700277.365400001</v>
      </c>
      <c r="D12" s="647">
        <v>67528982.8204</v>
      </c>
      <c r="E12" s="647">
        <v>2191761.7560999999</v>
      </c>
      <c r="F12" s="713">
        <v>2979532.7889</v>
      </c>
      <c r="G12" s="713">
        <v>0</v>
      </c>
      <c r="H12" s="653">
        <v>1206005.1168530087</v>
      </c>
      <c r="I12" s="713">
        <v>252949.51839871224</v>
      </c>
      <c r="J12" s="713">
        <v>40649.412124167393</v>
      </c>
      <c r="K12" s="713">
        <v>912406.18633012916</v>
      </c>
      <c r="L12" s="712">
        <v>0</v>
      </c>
    </row>
    <row r="13" spans="1:12">
      <c r="A13" s="660">
        <v>7</v>
      </c>
      <c r="B13" s="661" t="s">
        <v>403</v>
      </c>
      <c r="C13" s="710">
        <v>84667145.618899986</v>
      </c>
      <c r="D13" s="647">
        <v>79977373.946399987</v>
      </c>
      <c r="E13" s="647">
        <v>4563219.9589</v>
      </c>
      <c r="F13" s="713">
        <v>126551.7136</v>
      </c>
      <c r="G13" s="713">
        <v>0</v>
      </c>
      <c r="H13" s="653">
        <v>377079.67986237543</v>
      </c>
      <c r="I13" s="713">
        <v>281895.73042907269</v>
      </c>
      <c r="J13" s="713">
        <v>42682.343138816701</v>
      </c>
      <c r="K13" s="713">
        <v>52501.606294486039</v>
      </c>
      <c r="L13" s="712">
        <v>0</v>
      </c>
    </row>
    <row r="14" spans="1:12">
      <c r="A14" s="660">
        <v>8</v>
      </c>
      <c r="B14" s="661" t="s">
        <v>404</v>
      </c>
      <c r="C14" s="710">
        <v>129104095.17619978</v>
      </c>
      <c r="D14" s="647">
        <v>118792975.20419979</v>
      </c>
      <c r="E14" s="647">
        <v>8182570.0265999995</v>
      </c>
      <c r="F14" s="713">
        <v>2128549.9453999898</v>
      </c>
      <c r="G14" s="713">
        <v>0</v>
      </c>
      <c r="H14" s="653">
        <v>1011047.723966568</v>
      </c>
      <c r="I14" s="713">
        <v>254562.48984834313</v>
      </c>
      <c r="J14" s="713">
        <v>100158.64565608431</v>
      </c>
      <c r="K14" s="713">
        <v>656326.58846214064</v>
      </c>
      <c r="L14" s="712">
        <v>0</v>
      </c>
    </row>
    <row r="15" spans="1:12">
      <c r="A15" s="660">
        <v>9</v>
      </c>
      <c r="B15" s="661" t="s">
        <v>405</v>
      </c>
      <c r="C15" s="710">
        <v>83068791.12049979</v>
      </c>
      <c r="D15" s="647">
        <v>59114955.102999888</v>
      </c>
      <c r="E15" s="647">
        <v>23313748.49879989</v>
      </c>
      <c r="F15" s="713">
        <v>640087.51870000002</v>
      </c>
      <c r="G15" s="713">
        <v>0</v>
      </c>
      <c r="H15" s="653">
        <v>552256.72323645256</v>
      </c>
      <c r="I15" s="713">
        <v>160268.79762438239</v>
      </c>
      <c r="J15" s="713">
        <v>226504.05507488211</v>
      </c>
      <c r="K15" s="713">
        <v>165483.87053718805</v>
      </c>
      <c r="L15" s="712">
        <v>0</v>
      </c>
    </row>
    <row r="16" spans="1:12">
      <c r="A16" s="660">
        <v>10</v>
      </c>
      <c r="B16" s="661" t="s">
        <v>406</v>
      </c>
      <c r="C16" s="710">
        <v>32007327.590099905</v>
      </c>
      <c r="D16" s="647">
        <v>31757598.560799904</v>
      </c>
      <c r="E16" s="647">
        <v>150871.9472</v>
      </c>
      <c r="F16" s="713">
        <v>98857.0821</v>
      </c>
      <c r="G16" s="713">
        <v>0</v>
      </c>
      <c r="H16" s="653">
        <v>59516.478015721535</v>
      </c>
      <c r="I16" s="713">
        <v>45714.976465298634</v>
      </c>
      <c r="J16" s="713">
        <v>385.76586855789606</v>
      </c>
      <c r="K16" s="713">
        <v>13415.735681865008</v>
      </c>
      <c r="L16" s="712">
        <v>0</v>
      </c>
    </row>
    <row r="17" spans="1:12">
      <c r="A17" s="660">
        <v>11</v>
      </c>
      <c r="B17" s="661" t="s">
        <v>407</v>
      </c>
      <c r="C17" s="710">
        <v>3952607.8155</v>
      </c>
      <c r="D17" s="647">
        <v>3772065.6562000001</v>
      </c>
      <c r="E17" s="647">
        <v>0</v>
      </c>
      <c r="F17" s="713">
        <v>180542.1593</v>
      </c>
      <c r="G17" s="713">
        <v>0</v>
      </c>
      <c r="H17" s="653">
        <v>75198.199937397469</v>
      </c>
      <c r="I17" s="713">
        <v>11632.112991918946</v>
      </c>
      <c r="J17" s="713">
        <v>0</v>
      </c>
      <c r="K17" s="713">
        <v>63566.086945478528</v>
      </c>
      <c r="L17" s="712">
        <v>0</v>
      </c>
    </row>
    <row r="18" spans="1:12">
      <c r="A18" s="660">
        <v>12</v>
      </c>
      <c r="B18" s="661" t="s">
        <v>408</v>
      </c>
      <c r="C18" s="710">
        <v>52586619.890299976</v>
      </c>
      <c r="D18" s="647">
        <v>50922296.282199979</v>
      </c>
      <c r="E18" s="647">
        <v>649373.05800000008</v>
      </c>
      <c r="F18" s="713">
        <v>1014950.5501</v>
      </c>
      <c r="G18" s="713">
        <v>0</v>
      </c>
      <c r="H18" s="653">
        <v>438024.10831436422</v>
      </c>
      <c r="I18" s="713">
        <v>144282.71176175939</v>
      </c>
      <c r="J18" s="713">
        <v>3657.7759822914904</v>
      </c>
      <c r="K18" s="713">
        <v>290083.62057031336</v>
      </c>
      <c r="L18" s="712">
        <v>0</v>
      </c>
    </row>
    <row r="19" spans="1:12">
      <c r="A19" s="660">
        <v>13</v>
      </c>
      <c r="B19" s="661" t="s">
        <v>409</v>
      </c>
      <c r="C19" s="710">
        <v>76198978.537199795</v>
      </c>
      <c r="D19" s="647">
        <v>73934433.8948998</v>
      </c>
      <c r="E19" s="647">
        <v>1552050.5561000002</v>
      </c>
      <c r="F19" s="713">
        <v>712494.08620000002</v>
      </c>
      <c r="G19" s="713">
        <v>0</v>
      </c>
      <c r="H19" s="653">
        <v>486061.7838089767</v>
      </c>
      <c r="I19" s="713">
        <v>176946.46067537501</v>
      </c>
      <c r="J19" s="713">
        <v>127287.53161717275</v>
      </c>
      <c r="K19" s="713">
        <v>181827.79151642893</v>
      </c>
      <c r="L19" s="712">
        <v>0</v>
      </c>
    </row>
    <row r="20" spans="1:12">
      <c r="A20" s="660">
        <v>14</v>
      </c>
      <c r="B20" s="661" t="s">
        <v>410</v>
      </c>
      <c r="C20" s="710">
        <v>210696311.87879968</v>
      </c>
      <c r="D20" s="647">
        <v>157852196.2731998</v>
      </c>
      <c r="E20" s="647">
        <v>30979377.578599896</v>
      </c>
      <c r="F20" s="713">
        <v>21864738.026999976</v>
      </c>
      <c r="G20" s="713">
        <v>0</v>
      </c>
      <c r="H20" s="653">
        <v>6802586.4716887791</v>
      </c>
      <c r="I20" s="713">
        <v>359948.25498242525</v>
      </c>
      <c r="J20" s="713">
        <v>281986.65019821713</v>
      </c>
      <c r="K20" s="713">
        <v>6160651.5665081367</v>
      </c>
      <c r="L20" s="712">
        <v>0</v>
      </c>
    </row>
    <row r="21" spans="1:12">
      <c r="A21" s="660">
        <v>15</v>
      </c>
      <c r="B21" s="661" t="s">
        <v>411</v>
      </c>
      <c r="C21" s="710">
        <v>67963718.61499989</v>
      </c>
      <c r="D21" s="647">
        <v>66337348.3677999</v>
      </c>
      <c r="E21" s="647">
        <v>608868.08649999998</v>
      </c>
      <c r="F21" s="713">
        <v>1017502.1607</v>
      </c>
      <c r="G21" s="713">
        <v>0</v>
      </c>
      <c r="H21" s="653">
        <v>152667.87053309099</v>
      </c>
      <c r="I21" s="713">
        <v>91509.172810342658</v>
      </c>
      <c r="J21" s="713">
        <v>10271.067502047708</v>
      </c>
      <c r="K21" s="713">
        <v>50887.630220700616</v>
      </c>
      <c r="L21" s="712">
        <v>0</v>
      </c>
    </row>
    <row r="22" spans="1:12">
      <c r="A22" s="660">
        <v>16</v>
      </c>
      <c r="B22" s="661" t="s">
        <v>412</v>
      </c>
      <c r="C22" s="710">
        <v>10915291.64759999</v>
      </c>
      <c r="D22" s="647">
        <v>3943450.1194999898</v>
      </c>
      <c r="E22" s="647">
        <v>6971785.1980999997</v>
      </c>
      <c r="F22" s="713">
        <v>56.33</v>
      </c>
      <c r="G22" s="713">
        <v>0</v>
      </c>
      <c r="H22" s="653">
        <v>132899.18301227866</v>
      </c>
      <c r="I22" s="713">
        <v>9268.4093688486737</v>
      </c>
      <c r="J22" s="713">
        <v>123582.00439290781</v>
      </c>
      <c r="K22" s="713">
        <v>48.769250522205908</v>
      </c>
      <c r="L22" s="712">
        <v>0</v>
      </c>
    </row>
    <row r="23" spans="1:12">
      <c r="A23" s="660">
        <v>17</v>
      </c>
      <c r="B23" s="661" t="s">
        <v>490</v>
      </c>
      <c r="C23" s="710">
        <v>73442868.256500006</v>
      </c>
      <c r="D23" s="647">
        <v>73089324.673500001</v>
      </c>
      <c r="E23" s="647">
        <v>0</v>
      </c>
      <c r="F23" s="713">
        <v>353543.58299999998</v>
      </c>
      <c r="G23" s="713">
        <v>0</v>
      </c>
      <c r="H23" s="653">
        <v>456427.6734868224</v>
      </c>
      <c r="I23" s="713">
        <v>380804.08193519985</v>
      </c>
      <c r="J23" s="713">
        <v>0</v>
      </c>
      <c r="K23" s="713">
        <v>75623.59155162258</v>
      </c>
      <c r="L23" s="712">
        <v>0</v>
      </c>
    </row>
    <row r="24" spans="1:12">
      <c r="A24" s="660">
        <v>18</v>
      </c>
      <c r="B24" s="661" t="s">
        <v>413</v>
      </c>
      <c r="C24" s="710">
        <v>220824100.20889989</v>
      </c>
      <c r="D24" s="647">
        <v>219537550.01149988</v>
      </c>
      <c r="E24" s="647">
        <v>265119.19309999997</v>
      </c>
      <c r="F24" s="713">
        <v>1021431.0043</v>
      </c>
      <c r="G24" s="713">
        <v>0</v>
      </c>
      <c r="H24" s="653">
        <v>940280.85540587886</v>
      </c>
      <c r="I24" s="713">
        <v>607570.94729038165</v>
      </c>
      <c r="J24" s="713">
        <v>2929.7088871851652</v>
      </c>
      <c r="K24" s="713">
        <v>329780.19922831201</v>
      </c>
      <c r="L24" s="712">
        <v>0</v>
      </c>
    </row>
    <row r="25" spans="1:12">
      <c r="A25" s="660">
        <v>19</v>
      </c>
      <c r="B25" s="661" t="s">
        <v>414</v>
      </c>
      <c r="C25" s="710">
        <v>9616321.9276999794</v>
      </c>
      <c r="D25" s="647">
        <v>9616321.9276999794</v>
      </c>
      <c r="E25" s="647">
        <v>0</v>
      </c>
      <c r="F25" s="713">
        <v>0</v>
      </c>
      <c r="G25" s="713">
        <v>0</v>
      </c>
      <c r="H25" s="653">
        <v>39274.529392762131</v>
      </c>
      <c r="I25" s="713">
        <v>39274.529392762131</v>
      </c>
      <c r="J25" s="713">
        <v>0</v>
      </c>
      <c r="K25" s="713">
        <v>0</v>
      </c>
      <c r="L25" s="712">
        <v>0</v>
      </c>
    </row>
    <row r="26" spans="1:12">
      <c r="A26" s="660">
        <v>20</v>
      </c>
      <c r="B26" s="661" t="s">
        <v>489</v>
      </c>
      <c r="C26" s="710">
        <v>163493719.90810001</v>
      </c>
      <c r="D26" s="647">
        <v>161055372.31819999</v>
      </c>
      <c r="E26" s="647">
        <v>687827.18880000012</v>
      </c>
      <c r="F26" s="713">
        <v>1750520.4010999999</v>
      </c>
      <c r="G26" s="713">
        <v>0</v>
      </c>
      <c r="H26" s="653">
        <v>980792.19596537552</v>
      </c>
      <c r="I26" s="713">
        <v>607630.05118923774</v>
      </c>
      <c r="J26" s="713">
        <v>3828.1937031222083</v>
      </c>
      <c r="K26" s="713">
        <v>369333.95107301563</v>
      </c>
      <c r="L26" s="712">
        <v>0</v>
      </c>
    </row>
    <row r="27" spans="1:12">
      <c r="A27" s="660">
        <v>21</v>
      </c>
      <c r="B27" s="661" t="s">
        <v>415</v>
      </c>
      <c r="C27" s="710">
        <v>40930778.709099986</v>
      </c>
      <c r="D27" s="647">
        <v>39685494.354999982</v>
      </c>
      <c r="E27" s="647">
        <v>489980.5209</v>
      </c>
      <c r="F27" s="713">
        <v>755303.83319999999</v>
      </c>
      <c r="G27" s="713">
        <v>0</v>
      </c>
      <c r="H27" s="653">
        <v>234861.97502712463</v>
      </c>
      <c r="I27" s="713">
        <v>59740.432304733935</v>
      </c>
      <c r="J27" s="713">
        <v>2726.3167722571352</v>
      </c>
      <c r="K27" s="713">
        <v>172395.22595013355</v>
      </c>
      <c r="L27" s="712">
        <v>0</v>
      </c>
    </row>
    <row r="28" spans="1:12">
      <c r="A28" s="660">
        <v>22</v>
      </c>
      <c r="B28" s="661" t="s">
        <v>416</v>
      </c>
      <c r="C28" s="710">
        <v>5298877.5625999998</v>
      </c>
      <c r="D28" s="647">
        <v>4821471.9748</v>
      </c>
      <c r="E28" s="647">
        <v>391029.62219999998</v>
      </c>
      <c r="F28" s="713">
        <v>86375.965599999996</v>
      </c>
      <c r="G28" s="713">
        <v>0</v>
      </c>
      <c r="H28" s="653">
        <v>53657.165138724944</v>
      </c>
      <c r="I28" s="713">
        <v>19051.071007483068</v>
      </c>
      <c r="J28" s="713">
        <v>1801.8975353415838</v>
      </c>
      <c r="K28" s="713">
        <v>32804.196595900292</v>
      </c>
      <c r="L28" s="712">
        <v>0</v>
      </c>
    </row>
    <row r="29" spans="1:12">
      <c r="A29" s="660">
        <v>23</v>
      </c>
      <c r="B29" s="661" t="s">
        <v>417</v>
      </c>
      <c r="C29" s="710">
        <v>365697579.63839787</v>
      </c>
      <c r="D29" s="647">
        <v>347991600.81309789</v>
      </c>
      <c r="E29" s="647">
        <v>6657708.3489999902</v>
      </c>
      <c r="F29" s="713">
        <v>11048270.476300001</v>
      </c>
      <c r="G29" s="713">
        <v>0</v>
      </c>
      <c r="H29" s="653">
        <v>3856822.0932436357</v>
      </c>
      <c r="I29" s="713">
        <v>1240096.3096478467</v>
      </c>
      <c r="J29" s="713">
        <v>49500.073175452402</v>
      </c>
      <c r="K29" s="713">
        <v>2567225.7104203366</v>
      </c>
      <c r="L29" s="712">
        <v>0</v>
      </c>
    </row>
    <row r="30" spans="1:12">
      <c r="A30" s="660">
        <v>24</v>
      </c>
      <c r="B30" s="661" t="s">
        <v>488</v>
      </c>
      <c r="C30" s="710">
        <v>174088097.7157999</v>
      </c>
      <c r="D30" s="647">
        <v>154140055.64479989</v>
      </c>
      <c r="E30" s="647">
        <v>14972508.221299998</v>
      </c>
      <c r="F30" s="713">
        <v>4975533.8496999992</v>
      </c>
      <c r="G30" s="713">
        <v>0</v>
      </c>
      <c r="H30" s="653">
        <v>2123223.2004834283</v>
      </c>
      <c r="I30" s="713">
        <v>218137.03593359416</v>
      </c>
      <c r="J30" s="713">
        <v>134884.48315652326</v>
      </c>
      <c r="K30" s="713">
        <v>1770201.6813933109</v>
      </c>
      <c r="L30" s="712">
        <v>0</v>
      </c>
    </row>
    <row r="31" spans="1:12">
      <c r="A31" s="660">
        <v>25</v>
      </c>
      <c r="B31" s="661" t="s">
        <v>418</v>
      </c>
      <c r="C31" s="710">
        <v>255592102.59989902</v>
      </c>
      <c r="D31" s="647">
        <v>232468232.09499902</v>
      </c>
      <c r="E31" s="647">
        <v>7605353.9865000006</v>
      </c>
      <c r="F31" s="713">
        <v>15518516.5184</v>
      </c>
      <c r="G31" s="713">
        <v>0</v>
      </c>
      <c r="H31" s="653">
        <v>5574526.9589920053</v>
      </c>
      <c r="I31" s="713">
        <v>638123.86653692299</v>
      </c>
      <c r="J31" s="713">
        <v>39692.213910089922</v>
      </c>
      <c r="K31" s="713">
        <v>4896710.8785449928</v>
      </c>
      <c r="L31" s="712">
        <v>0</v>
      </c>
    </row>
    <row r="32" spans="1:12">
      <c r="A32" s="660">
        <v>26</v>
      </c>
      <c r="B32" s="661" t="s">
        <v>485</v>
      </c>
      <c r="C32" s="710">
        <v>133092650.96789998</v>
      </c>
      <c r="D32" s="647">
        <v>113979416.05519998</v>
      </c>
      <c r="E32" s="647">
        <v>6021752.560899999</v>
      </c>
      <c r="F32" s="713">
        <v>13091482.351799995</v>
      </c>
      <c r="G32" s="713">
        <v>0</v>
      </c>
      <c r="H32" s="653">
        <v>4444720.5337913139</v>
      </c>
      <c r="I32" s="713">
        <v>918369.13513169822</v>
      </c>
      <c r="J32" s="713">
        <v>65727.815919020984</v>
      </c>
      <c r="K32" s="713">
        <v>3460623.5827405946</v>
      </c>
      <c r="L32" s="712">
        <v>0</v>
      </c>
    </row>
    <row r="33" spans="1:12" ht="13.5" thickBot="1">
      <c r="A33" s="664">
        <v>27</v>
      </c>
      <c r="B33" s="714" t="s">
        <v>64</v>
      </c>
      <c r="C33" s="406">
        <f>SUM(C7:C32)</f>
        <v>3053760451.5003996</v>
      </c>
      <c r="D33" s="406">
        <f t="shared" ref="D33:L33" si="0">SUM(D7:D32)</f>
        <v>2811248598.2108006</v>
      </c>
      <c r="E33" s="406">
        <f t="shared" si="0"/>
        <v>144252728.72099969</v>
      </c>
      <c r="F33" s="406">
        <f t="shared" si="0"/>
        <v>98259124.568599924</v>
      </c>
      <c r="G33" s="406">
        <f t="shared" si="0"/>
        <v>0</v>
      </c>
      <c r="H33" s="406">
        <f t="shared" si="0"/>
        <v>36094260.637034789</v>
      </c>
      <c r="I33" s="406">
        <f t="shared" si="0"/>
        <v>8267308.7010449553</v>
      </c>
      <c r="J33" s="406">
        <f t="shared" si="0"/>
        <v>1472042.6877079888</v>
      </c>
      <c r="K33" s="406">
        <f t="shared" si="0"/>
        <v>26354909.248281848</v>
      </c>
      <c r="L33" s="407">
        <f t="shared" si="0"/>
        <v>0</v>
      </c>
    </row>
    <row r="35" spans="1:12">
      <c r="B35" s="281"/>
      <c r="C35" s="281"/>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A5" sqref="A5:K11"/>
    </sheetView>
  </sheetViews>
  <sheetFormatPr defaultColWidth="8.85546875" defaultRowHeight="12"/>
  <cols>
    <col min="1" max="1" width="11.85546875" style="282" bestFit="1" customWidth="1"/>
    <col min="2" max="2" width="68.85546875" style="282" customWidth="1"/>
    <col min="3" max="11" width="28.140625" style="282" customWidth="1"/>
    <col min="12" max="16384" width="8.85546875" style="282"/>
  </cols>
  <sheetData>
    <row r="1" spans="1:11" s="246" customFormat="1" ht="13.5">
      <c r="A1" s="231" t="s">
        <v>30</v>
      </c>
      <c r="B1" s="241" t="str">
        <f>'Info '!C2</f>
        <v>JSC Basisbank</v>
      </c>
    </row>
    <row r="2" spans="1:11" s="246" customFormat="1" ht="12.75">
      <c r="A2" s="231" t="s">
        <v>31</v>
      </c>
      <c r="B2" s="240">
        <f>'1. key ratios '!B2</f>
        <v>45838</v>
      </c>
    </row>
    <row r="3" spans="1:11" s="246" customFormat="1" ht="12.75">
      <c r="A3" s="232" t="s">
        <v>468</v>
      </c>
    </row>
    <row r="4" spans="1:11" ht="12.75" thickBot="1">
      <c r="C4" s="284" t="s">
        <v>662</v>
      </c>
      <c r="D4" s="284" t="s">
        <v>661</v>
      </c>
      <c r="E4" s="284" t="s">
        <v>660</v>
      </c>
      <c r="F4" s="284" t="s">
        <v>659</v>
      </c>
      <c r="G4" s="284" t="s">
        <v>658</v>
      </c>
      <c r="H4" s="284" t="s">
        <v>657</v>
      </c>
      <c r="I4" s="284" t="s">
        <v>656</v>
      </c>
      <c r="J4" s="284" t="s">
        <v>655</v>
      </c>
      <c r="K4" s="284" t="s">
        <v>654</v>
      </c>
    </row>
    <row r="5" spans="1:11" ht="104.1" customHeight="1">
      <c r="A5" s="875" t="s">
        <v>653</v>
      </c>
      <c r="B5" s="876"/>
      <c r="C5" s="715" t="s">
        <v>469</v>
      </c>
      <c r="D5" s="715" t="s">
        <v>470</v>
      </c>
      <c r="E5" s="715" t="s">
        <v>471</v>
      </c>
      <c r="F5" s="715" t="s">
        <v>472</v>
      </c>
      <c r="G5" s="715" t="s">
        <v>473</v>
      </c>
      <c r="H5" s="715" t="s">
        <v>474</v>
      </c>
      <c r="I5" s="715" t="s">
        <v>475</v>
      </c>
      <c r="J5" s="715" t="s">
        <v>476</v>
      </c>
      <c r="K5" s="716" t="s">
        <v>477</v>
      </c>
    </row>
    <row r="6" spans="1:11" ht="12.75">
      <c r="A6" s="660">
        <v>1</v>
      </c>
      <c r="B6" s="663" t="s">
        <v>437</v>
      </c>
      <c r="C6" s="647">
        <v>97784465.286097065</v>
      </c>
      <c r="D6" s="647">
        <v>11036.376820000001</v>
      </c>
      <c r="E6" s="647">
        <v>12897394.943599001</v>
      </c>
      <c r="F6" s="647">
        <v>0</v>
      </c>
      <c r="G6" s="647">
        <v>2358996436.7749286</v>
      </c>
      <c r="H6" s="647">
        <v>131220916.93085496</v>
      </c>
      <c r="I6" s="647">
        <v>105179706.43524005</v>
      </c>
      <c r="J6" s="647">
        <v>42992582.429551989</v>
      </c>
      <c r="K6" s="701">
        <v>304677912.32328707</v>
      </c>
    </row>
    <row r="7" spans="1:11" ht="12.75">
      <c r="A7" s="660">
        <v>2</v>
      </c>
      <c r="B7" s="663" t="s">
        <v>478</v>
      </c>
      <c r="C7" s="647"/>
      <c r="D7" s="647"/>
      <c r="E7" s="647"/>
      <c r="F7" s="647"/>
      <c r="G7" s="647"/>
      <c r="H7" s="647"/>
      <c r="I7" s="647"/>
      <c r="J7" s="647"/>
      <c r="K7" s="701">
        <v>74555105.208618119</v>
      </c>
    </row>
    <row r="8" spans="1:11" ht="12.75">
      <c r="A8" s="660">
        <v>3</v>
      </c>
      <c r="B8" s="663" t="s">
        <v>445</v>
      </c>
      <c r="C8" s="647">
        <v>80331158.198200017</v>
      </c>
      <c r="D8" s="647">
        <v>0</v>
      </c>
      <c r="E8" s="647">
        <v>10180769.148918999</v>
      </c>
      <c r="F8" s="647">
        <v>0</v>
      </c>
      <c r="G8" s="647">
        <v>336532701.88339096</v>
      </c>
      <c r="H8" s="647">
        <v>1849730.4861360001</v>
      </c>
      <c r="I8" s="647">
        <v>14086376.195336998</v>
      </c>
      <c r="J8" s="647">
        <v>59130085.791720003</v>
      </c>
      <c r="K8" s="701">
        <v>111478938.16189718</v>
      </c>
    </row>
    <row r="9" spans="1:11" ht="12.75">
      <c r="A9" s="660">
        <v>4</v>
      </c>
      <c r="B9" s="699" t="s">
        <v>479</v>
      </c>
      <c r="C9" s="717">
        <v>1138300.999999</v>
      </c>
      <c r="D9" s="717">
        <v>11036.376820000001</v>
      </c>
      <c r="E9" s="717">
        <v>0</v>
      </c>
      <c r="F9" s="717">
        <v>0</v>
      </c>
      <c r="G9" s="717">
        <v>88448020.918602064</v>
      </c>
      <c r="H9" s="717">
        <v>0</v>
      </c>
      <c r="I9" s="717">
        <v>868395.57303800015</v>
      </c>
      <c r="J9" s="717">
        <v>290689.01853199996</v>
      </c>
      <c r="K9" s="718">
        <v>7502681.681609055</v>
      </c>
    </row>
    <row r="10" spans="1:11" ht="12.75">
      <c r="A10" s="660">
        <v>5</v>
      </c>
      <c r="B10" s="699" t="s">
        <v>480</v>
      </c>
      <c r="C10" s="717"/>
      <c r="D10" s="717"/>
      <c r="E10" s="717"/>
      <c r="F10" s="717"/>
      <c r="G10" s="717"/>
      <c r="H10" s="717"/>
      <c r="I10" s="717"/>
      <c r="J10" s="717"/>
      <c r="K10" s="718">
        <v>0</v>
      </c>
    </row>
    <row r="11" spans="1:11" ht="13.5" thickBot="1">
      <c r="A11" s="664">
        <v>6</v>
      </c>
      <c r="B11" s="704" t="s">
        <v>481</v>
      </c>
      <c r="C11" s="408">
        <v>1070227.8201000001</v>
      </c>
      <c r="D11" s="408">
        <v>0</v>
      </c>
      <c r="E11" s="408">
        <v>0</v>
      </c>
      <c r="F11" s="408">
        <v>0</v>
      </c>
      <c r="G11" s="408">
        <v>2557184.0156939998</v>
      </c>
      <c r="H11" s="408">
        <v>0</v>
      </c>
      <c r="I11" s="408">
        <v>112.10420600010548</v>
      </c>
      <c r="J11" s="408">
        <v>0.13300000000000001</v>
      </c>
      <c r="K11" s="409">
        <v>48498.956999999995</v>
      </c>
    </row>
    <row r="13" spans="1:11" ht="15">
      <c r="B13" s="283"/>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B33" sqref="B33"/>
    </sheetView>
  </sheetViews>
  <sheetFormatPr defaultColWidth="8.85546875" defaultRowHeight="15"/>
  <cols>
    <col min="1" max="1" width="10" style="285" bestFit="1" customWidth="1"/>
    <col min="2" max="2" width="71.85546875" style="285" customWidth="1"/>
    <col min="3" max="3" width="15.85546875" style="285" bestFit="1" customWidth="1"/>
    <col min="4" max="7" width="15.5703125" style="285" customWidth="1"/>
    <col min="8" max="8" width="15.85546875" style="285" bestFit="1" customWidth="1"/>
    <col min="9" max="12" width="17.140625" style="285" customWidth="1"/>
    <col min="13" max="13" width="13.7109375" style="285" bestFit="1" customWidth="1"/>
    <col min="14" max="17" width="16.140625" style="285" customWidth="1"/>
    <col min="18" max="18" width="12.140625" style="285" bestFit="1" customWidth="1"/>
    <col min="19" max="19" width="46.85546875" style="285" bestFit="1" customWidth="1"/>
    <col min="20" max="20" width="43.42578125" style="285" bestFit="1" customWidth="1"/>
    <col min="21" max="21" width="45.85546875" style="285" bestFit="1" customWidth="1"/>
    <col min="22" max="22" width="43.42578125" style="285" bestFit="1" customWidth="1"/>
    <col min="23" max="16384" width="8.85546875" style="285"/>
  </cols>
  <sheetData>
    <row r="1" spans="1:22">
      <c r="A1" s="231" t="s">
        <v>30</v>
      </c>
      <c r="B1" s="241" t="str">
        <f>'Info '!C2</f>
        <v>JSC Basisbank</v>
      </c>
    </row>
    <row r="2" spans="1:22">
      <c r="A2" s="231" t="s">
        <v>31</v>
      </c>
      <c r="B2" s="240">
        <f>'1. key ratios '!B2</f>
        <v>45838</v>
      </c>
    </row>
    <row r="3" spans="1:22">
      <c r="A3" s="232" t="s">
        <v>496</v>
      </c>
      <c r="B3" s="246"/>
    </row>
    <row r="4" spans="1:22" ht="15.75" thickBot="1">
      <c r="A4" s="232"/>
      <c r="B4" s="246"/>
    </row>
    <row r="5" spans="1:22" ht="24" customHeight="1">
      <c r="A5" s="877" t="s">
        <v>497</v>
      </c>
      <c r="B5" s="878"/>
      <c r="C5" s="885" t="s">
        <v>663</v>
      </c>
      <c r="D5" s="885"/>
      <c r="E5" s="885"/>
      <c r="F5" s="885"/>
      <c r="G5" s="885"/>
      <c r="H5" s="885" t="s">
        <v>515</v>
      </c>
      <c r="I5" s="885"/>
      <c r="J5" s="885"/>
      <c r="K5" s="885"/>
      <c r="L5" s="885"/>
      <c r="M5" s="885" t="s">
        <v>627</v>
      </c>
      <c r="N5" s="885"/>
      <c r="O5" s="885"/>
      <c r="P5" s="885"/>
      <c r="Q5" s="885"/>
      <c r="R5" s="883" t="s">
        <v>498</v>
      </c>
      <c r="S5" s="883" t="s">
        <v>512</v>
      </c>
      <c r="T5" s="883" t="s">
        <v>513</v>
      </c>
      <c r="U5" s="883" t="s">
        <v>671</v>
      </c>
      <c r="V5" s="881" t="s">
        <v>672</v>
      </c>
    </row>
    <row r="6" spans="1:22" ht="36" customHeight="1">
      <c r="A6" s="879"/>
      <c r="B6" s="880"/>
      <c r="C6" s="290"/>
      <c r="D6" s="644" t="s">
        <v>648</v>
      </c>
      <c r="E6" s="644" t="s">
        <v>647</v>
      </c>
      <c r="F6" s="644" t="s">
        <v>646</v>
      </c>
      <c r="G6" s="644" t="s">
        <v>645</v>
      </c>
      <c r="H6" s="290"/>
      <c r="I6" s="644" t="s">
        <v>648</v>
      </c>
      <c r="J6" s="644" t="s">
        <v>647</v>
      </c>
      <c r="K6" s="644" t="s">
        <v>646</v>
      </c>
      <c r="L6" s="644" t="s">
        <v>645</v>
      </c>
      <c r="M6" s="290"/>
      <c r="N6" s="644" t="s">
        <v>648</v>
      </c>
      <c r="O6" s="644" t="s">
        <v>647</v>
      </c>
      <c r="P6" s="644" t="s">
        <v>646</v>
      </c>
      <c r="Q6" s="644" t="s">
        <v>645</v>
      </c>
      <c r="R6" s="884"/>
      <c r="S6" s="884"/>
      <c r="T6" s="884"/>
      <c r="U6" s="884"/>
      <c r="V6" s="882"/>
    </row>
    <row r="7" spans="1:22">
      <c r="A7" s="719">
        <v>1</v>
      </c>
      <c r="B7" s="289" t="s">
        <v>506</v>
      </c>
      <c r="C7" s="720">
        <v>1680228.8949000002</v>
      </c>
      <c r="D7" s="717">
        <v>1324548.9549000002</v>
      </c>
      <c r="E7" s="717">
        <v>96098.53</v>
      </c>
      <c r="F7" s="717">
        <v>259581.41</v>
      </c>
      <c r="G7" s="717">
        <v>0</v>
      </c>
      <c r="H7" s="720">
        <v>1714912.2008</v>
      </c>
      <c r="I7" s="717">
        <v>1349094.8467999999</v>
      </c>
      <c r="J7" s="717">
        <v>98303.143299999996</v>
      </c>
      <c r="K7" s="717">
        <v>267514.2107</v>
      </c>
      <c r="L7" s="717">
        <v>0</v>
      </c>
      <c r="M7" s="720">
        <v>148540.20287376808</v>
      </c>
      <c r="N7" s="717">
        <v>6260.3077861444299</v>
      </c>
      <c r="O7" s="717">
        <v>945.05864219435455</v>
      </c>
      <c r="P7" s="717">
        <v>141334.8364454293</v>
      </c>
      <c r="Q7" s="717">
        <v>0</v>
      </c>
      <c r="R7" s="717">
        <v>82</v>
      </c>
      <c r="S7" s="721">
        <v>0</v>
      </c>
      <c r="T7" s="721">
        <v>0</v>
      </c>
      <c r="U7" s="721">
        <v>0.13479099999999999</v>
      </c>
      <c r="V7" s="718">
        <v>22.168206000000001</v>
      </c>
    </row>
    <row r="8" spans="1:22">
      <c r="A8" s="719">
        <v>2</v>
      </c>
      <c r="B8" s="288" t="s">
        <v>505</v>
      </c>
      <c r="C8" s="720">
        <v>327473778.78009999</v>
      </c>
      <c r="D8" s="717">
        <v>301163057.72639996</v>
      </c>
      <c r="E8" s="717">
        <v>7886149.5137</v>
      </c>
      <c r="F8" s="717">
        <v>18424571.539999999</v>
      </c>
      <c r="G8" s="717">
        <v>0</v>
      </c>
      <c r="H8" s="720">
        <v>329535921.7228989</v>
      </c>
      <c r="I8" s="717">
        <v>302146870.13209891</v>
      </c>
      <c r="J8" s="717">
        <v>7953846.1397000002</v>
      </c>
      <c r="K8" s="717">
        <v>19435205.451099999</v>
      </c>
      <c r="L8" s="717">
        <v>0</v>
      </c>
      <c r="M8" s="720">
        <v>11204777.789589224</v>
      </c>
      <c r="N8" s="717">
        <v>2821282.2375912373</v>
      </c>
      <c r="O8" s="717">
        <v>114696.37863839307</v>
      </c>
      <c r="P8" s="717">
        <v>8268799.1733595943</v>
      </c>
      <c r="Q8" s="717">
        <v>0</v>
      </c>
      <c r="R8" s="717">
        <v>16082</v>
      </c>
      <c r="S8" s="721">
        <v>0.13866919668658406</v>
      </c>
      <c r="T8" s="721">
        <v>0.16062268403784527</v>
      </c>
      <c r="U8" s="721">
        <v>0.130163</v>
      </c>
      <c r="V8" s="718">
        <v>55.804808000000001</v>
      </c>
    </row>
    <row r="9" spans="1:22">
      <c r="A9" s="719">
        <v>3</v>
      </c>
      <c r="B9" s="288" t="s">
        <v>504</v>
      </c>
      <c r="C9" s="720">
        <v>0</v>
      </c>
      <c r="D9" s="717">
        <v>0</v>
      </c>
      <c r="E9" s="717">
        <v>0</v>
      </c>
      <c r="F9" s="717">
        <v>0</v>
      </c>
      <c r="G9" s="717">
        <v>0</v>
      </c>
      <c r="H9" s="720">
        <v>0</v>
      </c>
      <c r="I9" s="717">
        <v>0</v>
      </c>
      <c r="J9" s="717">
        <v>0</v>
      </c>
      <c r="K9" s="717">
        <v>0</v>
      </c>
      <c r="L9" s="717">
        <v>0</v>
      </c>
      <c r="M9" s="720">
        <v>0</v>
      </c>
      <c r="N9" s="717">
        <v>0</v>
      </c>
      <c r="O9" s="717">
        <v>0</v>
      </c>
      <c r="P9" s="717">
        <v>0</v>
      </c>
      <c r="Q9" s="717">
        <v>0</v>
      </c>
      <c r="R9" s="717">
        <v>0</v>
      </c>
      <c r="S9" s="721">
        <v>0</v>
      </c>
      <c r="T9" s="721">
        <v>0</v>
      </c>
      <c r="U9" s="721">
        <v>0</v>
      </c>
      <c r="V9" s="718">
        <v>0</v>
      </c>
    </row>
    <row r="10" spans="1:22">
      <c r="A10" s="719">
        <v>4</v>
      </c>
      <c r="B10" s="288" t="s">
        <v>503</v>
      </c>
      <c r="C10" s="720">
        <v>251116.33</v>
      </c>
      <c r="D10" s="717">
        <v>246740</v>
      </c>
      <c r="E10" s="717">
        <v>0</v>
      </c>
      <c r="F10" s="717">
        <v>4376.33</v>
      </c>
      <c r="G10" s="717">
        <v>0</v>
      </c>
      <c r="H10" s="720">
        <v>251110.78330000001</v>
      </c>
      <c r="I10" s="717">
        <v>246402.83240000001</v>
      </c>
      <c r="J10" s="717">
        <v>0</v>
      </c>
      <c r="K10" s="717">
        <v>4707.9508999999998</v>
      </c>
      <c r="L10" s="717">
        <v>0</v>
      </c>
      <c r="M10" s="720">
        <v>8325.4557324753732</v>
      </c>
      <c r="N10" s="717">
        <v>4249.4174422508968</v>
      </c>
      <c r="O10" s="717">
        <v>0</v>
      </c>
      <c r="P10" s="717">
        <v>4076.0382902244764</v>
      </c>
      <c r="Q10" s="717">
        <v>0</v>
      </c>
      <c r="R10" s="717">
        <v>49</v>
      </c>
      <c r="S10" s="721">
        <v>1.9757638741371805E-2</v>
      </c>
      <c r="T10" s="721">
        <v>3.7735771552620201E-2</v>
      </c>
      <c r="U10" s="721">
        <v>1.6958999999999998E-2</v>
      </c>
      <c r="V10" s="718">
        <v>13.441006</v>
      </c>
    </row>
    <row r="11" spans="1:22">
      <c r="A11" s="719">
        <v>5</v>
      </c>
      <c r="B11" s="288" t="s">
        <v>502</v>
      </c>
      <c r="C11" s="720">
        <v>804709.55020000006</v>
      </c>
      <c r="D11" s="717">
        <v>784152.3602</v>
      </c>
      <c r="E11" s="717">
        <v>3606.53</v>
      </c>
      <c r="F11" s="717">
        <v>16950.66</v>
      </c>
      <c r="G11" s="717">
        <v>0</v>
      </c>
      <c r="H11" s="720">
        <v>806971.01509999984</v>
      </c>
      <c r="I11" s="717">
        <v>786149.64019999991</v>
      </c>
      <c r="J11" s="717">
        <v>3662.83</v>
      </c>
      <c r="K11" s="717">
        <v>17158.544900000001</v>
      </c>
      <c r="L11" s="717">
        <v>0</v>
      </c>
      <c r="M11" s="720">
        <v>28532.512041855807</v>
      </c>
      <c r="N11" s="717">
        <v>13285.759227624201</v>
      </c>
      <c r="O11" s="717">
        <v>391.26950472301718</v>
      </c>
      <c r="P11" s="717">
        <v>14855.483309508591</v>
      </c>
      <c r="Q11" s="717">
        <v>0</v>
      </c>
      <c r="R11" s="717">
        <v>1928</v>
      </c>
      <c r="S11" s="721">
        <v>0.17716965268862284</v>
      </c>
      <c r="T11" s="721">
        <v>0.2330556110714059</v>
      </c>
      <c r="U11" s="721">
        <v>0.179179</v>
      </c>
      <c r="V11" s="718">
        <v>9.7019730000000006</v>
      </c>
    </row>
    <row r="12" spans="1:22">
      <c r="A12" s="719">
        <v>6</v>
      </c>
      <c r="B12" s="288" t="s">
        <v>501</v>
      </c>
      <c r="C12" s="720">
        <v>18605725.080503356</v>
      </c>
      <c r="D12" s="717">
        <v>17564670.377603356</v>
      </c>
      <c r="E12" s="717">
        <v>449108.22</v>
      </c>
      <c r="F12" s="717">
        <v>591946.48289999994</v>
      </c>
      <c r="G12" s="717">
        <v>0</v>
      </c>
      <c r="H12" s="720">
        <v>18944694.621600002</v>
      </c>
      <c r="I12" s="717">
        <v>17853161.032200001</v>
      </c>
      <c r="J12" s="717">
        <v>463222.75770000002</v>
      </c>
      <c r="K12" s="717">
        <v>628310.83169999998</v>
      </c>
      <c r="L12" s="717">
        <v>0</v>
      </c>
      <c r="M12" s="720">
        <v>927220.68428792164</v>
      </c>
      <c r="N12" s="717">
        <v>334769.25840249384</v>
      </c>
      <c r="O12" s="717">
        <v>48474.000765692399</v>
      </c>
      <c r="P12" s="717">
        <v>543977.42511973542</v>
      </c>
      <c r="Q12" s="717">
        <v>0</v>
      </c>
      <c r="R12" s="717">
        <v>20112</v>
      </c>
      <c r="S12" s="721">
        <v>0.19853684229640522</v>
      </c>
      <c r="T12" s="721">
        <v>0.32647098123304003</v>
      </c>
      <c r="U12" s="721">
        <v>0.21004</v>
      </c>
      <c r="V12" s="718">
        <v>25.282346</v>
      </c>
    </row>
    <row r="13" spans="1:22">
      <c r="A13" s="719">
        <v>7</v>
      </c>
      <c r="B13" s="288" t="s">
        <v>500</v>
      </c>
      <c r="C13" s="720">
        <v>521659304.03010005</v>
      </c>
      <c r="D13" s="717">
        <v>474771926.67050004</v>
      </c>
      <c r="E13" s="717">
        <v>16488988.802099999</v>
      </c>
      <c r="F13" s="717">
        <v>30398388.557500001</v>
      </c>
      <c r="G13" s="717">
        <v>0</v>
      </c>
      <c r="H13" s="720">
        <v>528580232.09839886</v>
      </c>
      <c r="I13" s="717">
        <v>479102258.40409887</v>
      </c>
      <c r="J13" s="717">
        <v>16656019.298600003</v>
      </c>
      <c r="K13" s="717">
        <v>32821954.395699978</v>
      </c>
      <c r="L13" s="717">
        <v>0</v>
      </c>
      <c r="M13" s="720">
        <v>6156917.0071961544</v>
      </c>
      <c r="N13" s="717">
        <v>413267.84441045363</v>
      </c>
      <c r="O13" s="717">
        <v>137278.19469186876</v>
      </c>
      <c r="P13" s="717">
        <v>5606370.968093832</v>
      </c>
      <c r="Q13" s="717">
        <v>0</v>
      </c>
      <c r="R13" s="717">
        <v>6918</v>
      </c>
      <c r="S13" s="721">
        <v>0.11928059479199014</v>
      </c>
      <c r="T13" s="721">
        <v>0.12958700000000001</v>
      </c>
      <c r="U13" s="721">
        <v>0.107058</v>
      </c>
      <c r="V13" s="718">
        <v>109.45849800000001</v>
      </c>
    </row>
    <row r="14" spans="1:22">
      <c r="A14" s="722">
        <v>7.1</v>
      </c>
      <c r="B14" s="286" t="s">
        <v>509</v>
      </c>
      <c r="C14" s="720">
        <v>392082933.39999998</v>
      </c>
      <c r="D14" s="717">
        <v>353319321.92869997</v>
      </c>
      <c r="E14" s="717">
        <v>11965019.810799999</v>
      </c>
      <c r="F14" s="717">
        <v>26798591.660500005</v>
      </c>
      <c r="G14" s="717">
        <v>0</v>
      </c>
      <c r="H14" s="720">
        <v>397648841.55849892</v>
      </c>
      <c r="I14" s="717">
        <v>356616619.35609889</v>
      </c>
      <c r="J14" s="717">
        <v>12123803.854700001</v>
      </c>
      <c r="K14" s="717">
        <v>28908418.347699977</v>
      </c>
      <c r="L14" s="717">
        <v>0</v>
      </c>
      <c r="M14" s="720">
        <v>5288295.3097869018</v>
      </c>
      <c r="N14" s="717">
        <v>286328.60587339726</v>
      </c>
      <c r="O14" s="717">
        <v>17613.665469638214</v>
      </c>
      <c r="P14" s="717">
        <v>4984353.0384438662</v>
      </c>
      <c r="Q14" s="717">
        <v>0</v>
      </c>
      <c r="R14" s="717">
        <v>5079</v>
      </c>
      <c r="S14" s="721">
        <v>0.11859735170253537</v>
      </c>
      <c r="T14" s="721">
        <v>0.12935099999999999</v>
      </c>
      <c r="U14" s="721">
        <v>0.10434499999999999</v>
      </c>
      <c r="V14" s="718">
        <v>109.131164</v>
      </c>
    </row>
    <row r="15" spans="1:22">
      <c r="A15" s="722">
        <v>7.2</v>
      </c>
      <c r="B15" s="286" t="s">
        <v>511</v>
      </c>
      <c r="C15" s="720">
        <v>102360674.51100001</v>
      </c>
      <c r="D15" s="717">
        <v>95481498.920400009</v>
      </c>
      <c r="E15" s="717">
        <v>3526981.6513</v>
      </c>
      <c r="F15" s="717">
        <v>3352193.9392999997</v>
      </c>
      <c r="G15" s="717">
        <v>0</v>
      </c>
      <c r="H15" s="720">
        <v>103487033.87989999</v>
      </c>
      <c r="I15" s="717">
        <v>96284510.084199995</v>
      </c>
      <c r="J15" s="717">
        <v>3565170.7071000002</v>
      </c>
      <c r="K15" s="717">
        <v>3637353.0885999999</v>
      </c>
      <c r="L15" s="717">
        <v>0</v>
      </c>
      <c r="M15" s="720">
        <v>805884.03662033961</v>
      </c>
      <c r="N15" s="717">
        <v>104320.08364121158</v>
      </c>
      <c r="O15" s="717">
        <v>118289.68875230754</v>
      </c>
      <c r="P15" s="717">
        <v>583274.26422682055</v>
      </c>
      <c r="Q15" s="717">
        <v>0</v>
      </c>
      <c r="R15" s="717">
        <v>1294</v>
      </c>
      <c r="S15" s="721">
        <v>0.12893489039872924</v>
      </c>
      <c r="T15" s="721">
        <v>0.14674499999999999</v>
      </c>
      <c r="U15" s="721">
        <v>0.116565</v>
      </c>
      <c r="V15" s="718">
        <v>111.81279000000001</v>
      </c>
    </row>
    <row r="16" spans="1:22">
      <c r="A16" s="722">
        <v>7.3</v>
      </c>
      <c r="B16" s="286" t="s">
        <v>508</v>
      </c>
      <c r="C16" s="720">
        <v>27215696.119099997</v>
      </c>
      <c r="D16" s="717">
        <v>25971105.821399998</v>
      </c>
      <c r="E16" s="717">
        <v>996987.34</v>
      </c>
      <c r="F16" s="717">
        <v>247602.9577</v>
      </c>
      <c r="G16" s="717">
        <v>0</v>
      </c>
      <c r="H16" s="720">
        <v>27444356.659999989</v>
      </c>
      <c r="I16" s="717">
        <v>26201128.963799991</v>
      </c>
      <c r="J16" s="717">
        <v>967044.73679999996</v>
      </c>
      <c r="K16" s="717">
        <v>276182.95939999999</v>
      </c>
      <c r="L16" s="717">
        <v>0</v>
      </c>
      <c r="M16" s="720">
        <v>62737.660788913279</v>
      </c>
      <c r="N16" s="717">
        <v>22619.154895844797</v>
      </c>
      <c r="O16" s="717">
        <v>1374.8404699230032</v>
      </c>
      <c r="P16" s="717">
        <v>38743.665423145481</v>
      </c>
      <c r="Q16" s="717">
        <v>0</v>
      </c>
      <c r="R16" s="717">
        <v>545</v>
      </c>
      <c r="S16" s="721">
        <v>0.10548322868344671</v>
      </c>
      <c r="T16" s="721">
        <v>9.8304000000000002E-2</v>
      </c>
      <c r="U16" s="721">
        <v>0.110527</v>
      </c>
      <c r="V16" s="718">
        <v>105.323779</v>
      </c>
    </row>
    <row r="17" spans="1:22">
      <c r="A17" s="719">
        <v>8</v>
      </c>
      <c r="B17" s="288" t="s">
        <v>507</v>
      </c>
      <c r="C17" s="720">
        <v>0</v>
      </c>
      <c r="D17" s="717">
        <v>0</v>
      </c>
      <c r="E17" s="717">
        <v>0</v>
      </c>
      <c r="F17" s="717">
        <v>0</v>
      </c>
      <c r="G17" s="717">
        <v>0</v>
      </c>
      <c r="H17" s="720">
        <v>0</v>
      </c>
      <c r="I17" s="717">
        <v>0</v>
      </c>
      <c r="J17" s="717">
        <v>0</v>
      </c>
      <c r="K17" s="717">
        <v>0</v>
      </c>
      <c r="L17" s="717">
        <v>0</v>
      </c>
      <c r="M17" s="720">
        <v>0</v>
      </c>
      <c r="N17" s="717">
        <v>0</v>
      </c>
      <c r="O17" s="717">
        <v>0</v>
      </c>
      <c r="P17" s="717">
        <v>0</v>
      </c>
      <c r="Q17" s="717">
        <v>0</v>
      </c>
      <c r="R17" s="717">
        <v>0</v>
      </c>
      <c r="S17" s="721">
        <v>0</v>
      </c>
      <c r="T17" s="721">
        <v>0</v>
      </c>
      <c r="U17" s="721">
        <v>0</v>
      </c>
      <c r="V17" s="718">
        <v>0</v>
      </c>
    </row>
    <row r="18" spans="1:22">
      <c r="A18" s="723">
        <v>9</v>
      </c>
      <c r="B18" s="287" t="s">
        <v>499</v>
      </c>
      <c r="C18" s="410">
        <v>0</v>
      </c>
      <c r="D18" s="411">
        <v>0</v>
      </c>
      <c r="E18" s="411">
        <v>0</v>
      </c>
      <c r="F18" s="411">
        <v>0</v>
      </c>
      <c r="G18" s="411">
        <v>0</v>
      </c>
      <c r="H18" s="410">
        <v>0</v>
      </c>
      <c r="I18" s="411">
        <v>0</v>
      </c>
      <c r="J18" s="411">
        <v>0</v>
      </c>
      <c r="K18" s="411">
        <v>0</v>
      </c>
      <c r="L18" s="411">
        <v>0</v>
      </c>
      <c r="M18" s="410">
        <v>0</v>
      </c>
      <c r="N18" s="411">
        <v>0</v>
      </c>
      <c r="O18" s="411">
        <v>0</v>
      </c>
      <c r="P18" s="411">
        <v>0</v>
      </c>
      <c r="Q18" s="411">
        <v>0</v>
      </c>
      <c r="R18" s="411">
        <v>0</v>
      </c>
      <c r="S18" s="412">
        <v>0</v>
      </c>
      <c r="T18" s="412">
        <v>0</v>
      </c>
      <c r="U18" s="412">
        <v>0</v>
      </c>
      <c r="V18" s="724">
        <v>0</v>
      </c>
    </row>
    <row r="19" spans="1:22">
      <c r="A19" s="719">
        <v>10</v>
      </c>
      <c r="B19" s="725" t="s">
        <v>510</v>
      </c>
      <c r="C19" s="720">
        <v>870467781.98319995</v>
      </c>
      <c r="D19" s="720">
        <v>795848015.40699995</v>
      </c>
      <c r="E19" s="720">
        <v>24923951.595800001</v>
      </c>
      <c r="F19" s="720">
        <v>49695814.980400003</v>
      </c>
      <c r="G19" s="720">
        <v>0</v>
      </c>
      <c r="H19" s="720">
        <v>879833842.44209778</v>
      </c>
      <c r="I19" s="720">
        <v>801483936.88779783</v>
      </c>
      <c r="J19" s="720">
        <v>25175054.169300001</v>
      </c>
      <c r="K19" s="720">
        <v>53174851.384999976</v>
      </c>
      <c r="L19" s="720">
        <v>0</v>
      </c>
      <c r="M19" s="720">
        <v>18474313.651721403</v>
      </c>
      <c r="N19" s="720">
        <v>3593114.824860204</v>
      </c>
      <c r="O19" s="720">
        <v>301784.90224287158</v>
      </c>
      <c r="P19" s="720">
        <v>14579413.924618326</v>
      </c>
      <c r="Q19" s="720">
        <v>0</v>
      </c>
      <c r="R19" s="720">
        <v>45171</v>
      </c>
      <c r="S19" s="726">
        <v>0.14448060993437872</v>
      </c>
      <c r="T19" s="726">
        <v>0.16967759853470382</v>
      </c>
      <c r="U19" s="726">
        <v>0.118024</v>
      </c>
      <c r="V19" s="727">
        <v>87.261334000000005</v>
      </c>
    </row>
    <row r="20" spans="1:22" ht="26.25" thickBot="1">
      <c r="A20" s="728">
        <v>10.1</v>
      </c>
      <c r="B20" s="729" t="s">
        <v>514</v>
      </c>
      <c r="C20" s="408">
        <v>0</v>
      </c>
      <c r="D20" s="408">
        <v>0</v>
      </c>
      <c r="E20" s="408">
        <v>0</v>
      </c>
      <c r="F20" s="408">
        <v>0</v>
      </c>
      <c r="G20" s="408">
        <v>0</v>
      </c>
      <c r="H20" s="408">
        <v>0</v>
      </c>
      <c r="I20" s="408">
        <v>0</v>
      </c>
      <c r="J20" s="408">
        <v>0</v>
      </c>
      <c r="K20" s="408">
        <v>0</v>
      </c>
      <c r="L20" s="408">
        <v>0</v>
      </c>
      <c r="M20" s="408">
        <v>0</v>
      </c>
      <c r="N20" s="408">
        <v>0</v>
      </c>
      <c r="O20" s="408">
        <v>0</v>
      </c>
      <c r="P20" s="408">
        <v>0</v>
      </c>
      <c r="Q20" s="408">
        <v>0</v>
      </c>
      <c r="R20" s="408">
        <v>0</v>
      </c>
      <c r="S20" s="408">
        <v>0</v>
      </c>
      <c r="T20" s="408">
        <v>0</v>
      </c>
      <c r="U20" s="408">
        <v>0</v>
      </c>
      <c r="V20" s="730">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zoomScale="80" zoomScaleNormal="80" workbookViewId="0">
      <selection activeCell="N24" sqref="N24"/>
    </sheetView>
  </sheetViews>
  <sheetFormatPr defaultRowHeight="15"/>
  <cols>
    <col min="2" max="2" width="66.5703125" customWidth="1"/>
    <col min="3" max="8" width="17.85546875" customWidth="1"/>
  </cols>
  <sheetData>
    <row r="1" spans="1:8" s="5" customFormat="1" ht="14.25">
      <c r="A1" s="2" t="s">
        <v>30</v>
      </c>
      <c r="B1" s="3" t="str">
        <f>'Info '!C2</f>
        <v>JSC Basisbank</v>
      </c>
      <c r="C1" s="3"/>
      <c r="D1" s="4"/>
      <c r="E1" s="4"/>
      <c r="F1" s="4"/>
      <c r="G1" s="4"/>
    </row>
    <row r="2" spans="1:8" s="5" customFormat="1" ht="14.25">
      <c r="A2" s="2" t="s">
        <v>31</v>
      </c>
      <c r="B2" s="191">
        <f>'1. key ratios '!B2</f>
        <v>45838</v>
      </c>
      <c r="C2" s="3"/>
      <c r="D2" s="4"/>
      <c r="E2" s="4"/>
      <c r="F2" s="4"/>
      <c r="G2" s="4"/>
    </row>
    <row r="3" spans="1:8" ht="15.75" thickBot="1"/>
    <row r="4" spans="1:8">
      <c r="A4" s="763" t="s">
        <v>6</v>
      </c>
      <c r="B4" s="765" t="s">
        <v>585</v>
      </c>
      <c r="C4" s="758" t="s">
        <v>522</v>
      </c>
      <c r="D4" s="758"/>
      <c r="E4" s="758"/>
      <c r="F4" s="758" t="s">
        <v>523</v>
      </c>
      <c r="G4" s="758"/>
      <c r="H4" s="759"/>
    </row>
    <row r="5" spans="1:8" ht="15.6" customHeight="1">
      <c r="A5" s="764"/>
      <c r="B5" s="766"/>
      <c r="C5" s="471" t="s">
        <v>32</v>
      </c>
      <c r="D5" s="471" t="s">
        <v>33</v>
      </c>
      <c r="E5" s="471" t="s">
        <v>34</v>
      </c>
      <c r="F5" s="471" t="s">
        <v>32</v>
      </c>
      <c r="G5" s="471" t="s">
        <v>33</v>
      </c>
      <c r="H5" s="472" t="s">
        <v>34</v>
      </c>
    </row>
    <row r="6" spans="1:8">
      <c r="A6" s="473">
        <v>1</v>
      </c>
      <c r="B6" s="461" t="s">
        <v>586</v>
      </c>
      <c r="C6" s="462">
        <f>SUM(C7:C12)</f>
        <v>121473062.21999998</v>
      </c>
      <c r="D6" s="462">
        <f>SUM(D7:D12)</f>
        <v>73790936.36999999</v>
      </c>
      <c r="E6" s="474">
        <f>C6+D6</f>
        <v>195263998.58999997</v>
      </c>
      <c r="F6" s="462">
        <f>SUM(F7:F12)</f>
        <v>112174770.40000002</v>
      </c>
      <c r="G6" s="462">
        <f>SUM(G7:G12)</f>
        <v>62928050.469999991</v>
      </c>
      <c r="H6" s="475">
        <f>F6+G6</f>
        <v>175102820.87</v>
      </c>
    </row>
    <row r="7" spans="1:8">
      <c r="A7" s="473">
        <v>1.1000000000000001</v>
      </c>
      <c r="B7" s="463" t="s">
        <v>529</v>
      </c>
      <c r="C7" s="462"/>
      <c r="D7" s="462"/>
      <c r="E7" s="474">
        <f t="shared" ref="E7:E45" si="0">C7+D7</f>
        <v>0</v>
      </c>
      <c r="F7" s="462">
        <v>0</v>
      </c>
      <c r="G7" s="462">
        <v>0</v>
      </c>
      <c r="H7" s="475">
        <f t="shared" ref="H7:H45" si="1">F7+G7</f>
        <v>0</v>
      </c>
    </row>
    <row r="8" spans="1:8">
      <c r="A8" s="473">
        <v>1.2</v>
      </c>
      <c r="B8" s="463" t="s">
        <v>531</v>
      </c>
      <c r="C8" s="462"/>
      <c r="D8" s="462"/>
      <c r="E8" s="474">
        <f t="shared" si="0"/>
        <v>0</v>
      </c>
      <c r="F8" s="462">
        <v>0</v>
      </c>
      <c r="G8" s="462">
        <v>0</v>
      </c>
      <c r="H8" s="475">
        <f t="shared" si="1"/>
        <v>0</v>
      </c>
    </row>
    <row r="9" spans="1:8" ht="21.6" customHeight="1">
      <c r="A9" s="473">
        <v>1.3</v>
      </c>
      <c r="B9" s="463" t="s">
        <v>587</v>
      </c>
      <c r="C9" s="462"/>
      <c r="D9" s="462"/>
      <c r="E9" s="474">
        <f t="shared" si="0"/>
        <v>0</v>
      </c>
      <c r="F9" s="462">
        <v>0</v>
      </c>
      <c r="G9" s="462">
        <v>0</v>
      </c>
      <c r="H9" s="475">
        <f t="shared" si="1"/>
        <v>0</v>
      </c>
    </row>
    <row r="10" spans="1:8">
      <c r="A10" s="473">
        <v>1.4</v>
      </c>
      <c r="B10" s="463" t="s">
        <v>533</v>
      </c>
      <c r="C10" s="462">
        <v>9413522.4499999993</v>
      </c>
      <c r="D10" s="462">
        <v>0</v>
      </c>
      <c r="E10" s="474">
        <f t="shared" si="0"/>
        <v>9413522.4499999993</v>
      </c>
      <c r="F10" s="462">
        <v>10093726.939999999</v>
      </c>
      <c r="G10" s="462">
        <v>0</v>
      </c>
      <c r="H10" s="475">
        <f t="shared" si="1"/>
        <v>10093726.939999999</v>
      </c>
    </row>
    <row r="11" spans="1:8">
      <c r="A11" s="473">
        <v>1.5</v>
      </c>
      <c r="B11" s="463" t="s">
        <v>537</v>
      </c>
      <c r="C11" s="462">
        <v>112059539.76999998</v>
      </c>
      <c r="D11" s="462">
        <v>73790936.36999999</v>
      </c>
      <c r="E11" s="474">
        <f t="shared" si="0"/>
        <v>185850476.13999999</v>
      </c>
      <c r="F11" s="462">
        <v>102081043.46000002</v>
      </c>
      <c r="G11" s="462">
        <v>62928050.469999991</v>
      </c>
      <c r="H11" s="475">
        <f t="shared" si="1"/>
        <v>165009093.93000001</v>
      </c>
    </row>
    <row r="12" spans="1:8">
      <c r="A12" s="473">
        <v>1.6</v>
      </c>
      <c r="B12" s="463" t="s">
        <v>419</v>
      </c>
      <c r="C12" s="462"/>
      <c r="D12" s="462"/>
      <c r="E12" s="474">
        <f t="shared" si="0"/>
        <v>0</v>
      </c>
      <c r="F12" s="462">
        <v>0</v>
      </c>
      <c r="G12" s="462">
        <v>0</v>
      </c>
      <c r="H12" s="475">
        <f t="shared" si="1"/>
        <v>0</v>
      </c>
    </row>
    <row r="13" spans="1:8">
      <c r="A13" s="473">
        <v>2</v>
      </c>
      <c r="B13" s="461" t="s">
        <v>588</v>
      </c>
      <c r="C13" s="462">
        <f>SUM(C14:C17)</f>
        <v>-67070104.349999994</v>
      </c>
      <c r="D13" s="462">
        <f>SUM(D14:D17)</f>
        <v>-42929928.25</v>
      </c>
      <c r="E13" s="474">
        <f t="shared" si="0"/>
        <v>-110000032.59999999</v>
      </c>
      <c r="F13" s="462">
        <f>SUM(F14:F17)</f>
        <v>-63672148.600000001</v>
      </c>
      <c r="G13" s="462">
        <f>SUM(G14:G17)</f>
        <v>-32690364.170000002</v>
      </c>
      <c r="H13" s="475">
        <f t="shared" si="1"/>
        <v>-96362512.770000011</v>
      </c>
    </row>
    <row r="14" spans="1:8">
      <c r="A14" s="473">
        <v>2.1</v>
      </c>
      <c r="B14" s="463" t="s">
        <v>589</v>
      </c>
      <c r="C14" s="462"/>
      <c r="D14" s="462"/>
      <c r="E14" s="474">
        <f t="shared" si="0"/>
        <v>0</v>
      </c>
      <c r="F14" s="462">
        <v>0</v>
      </c>
      <c r="G14" s="462">
        <v>0</v>
      </c>
      <c r="H14" s="475">
        <f t="shared" si="1"/>
        <v>0</v>
      </c>
    </row>
    <row r="15" spans="1:8" ht="24.6" customHeight="1">
      <c r="A15" s="473">
        <v>2.2000000000000002</v>
      </c>
      <c r="B15" s="463" t="s">
        <v>590</v>
      </c>
      <c r="C15" s="462"/>
      <c r="D15" s="462"/>
      <c r="E15" s="474">
        <f t="shared" si="0"/>
        <v>0</v>
      </c>
      <c r="F15" s="462">
        <v>0</v>
      </c>
      <c r="G15" s="462">
        <v>0</v>
      </c>
      <c r="H15" s="475">
        <f t="shared" si="1"/>
        <v>0</v>
      </c>
    </row>
    <row r="16" spans="1:8" ht="20.45" customHeight="1">
      <c r="A16" s="473">
        <v>2.2999999999999998</v>
      </c>
      <c r="B16" s="463" t="s">
        <v>591</v>
      </c>
      <c r="C16" s="462">
        <v>-67070104.349999994</v>
      </c>
      <c r="D16" s="462">
        <v>-42929928.25</v>
      </c>
      <c r="E16" s="474">
        <f t="shared" si="0"/>
        <v>-110000032.59999999</v>
      </c>
      <c r="F16" s="462">
        <v>-63672148.600000001</v>
      </c>
      <c r="G16" s="462">
        <v>-32690364.170000002</v>
      </c>
      <c r="H16" s="475">
        <f t="shared" si="1"/>
        <v>-96362512.770000011</v>
      </c>
    </row>
    <row r="17" spans="1:8">
      <c r="A17" s="473">
        <v>2.4</v>
      </c>
      <c r="B17" s="463" t="s">
        <v>592</v>
      </c>
      <c r="C17" s="462"/>
      <c r="D17" s="462"/>
      <c r="E17" s="474">
        <f t="shared" si="0"/>
        <v>0</v>
      </c>
      <c r="F17" s="462">
        <v>0</v>
      </c>
      <c r="G17" s="462">
        <v>0</v>
      </c>
      <c r="H17" s="475">
        <f t="shared" si="1"/>
        <v>0</v>
      </c>
    </row>
    <row r="18" spans="1:8">
      <c r="A18" s="473">
        <v>3</v>
      </c>
      <c r="B18" s="461" t="s">
        <v>593</v>
      </c>
      <c r="C18" s="462"/>
      <c r="D18" s="462"/>
      <c r="E18" s="474">
        <f t="shared" si="0"/>
        <v>0</v>
      </c>
      <c r="F18" s="462">
        <v>0</v>
      </c>
      <c r="G18" s="462">
        <v>0</v>
      </c>
      <c r="H18" s="475">
        <f t="shared" si="1"/>
        <v>0</v>
      </c>
    </row>
    <row r="19" spans="1:8">
      <c r="A19" s="473">
        <v>4</v>
      </c>
      <c r="B19" s="461" t="s">
        <v>594</v>
      </c>
      <c r="C19" s="462">
        <v>9536244.9000000004</v>
      </c>
      <c r="D19" s="462">
        <v>3958441.9400000004</v>
      </c>
      <c r="E19" s="474">
        <f t="shared" si="0"/>
        <v>13494686.84</v>
      </c>
      <c r="F19" s="462">
        <v>6264875.8500000006</v>
      </c>
      <c r="G19" s="462">
        <v>2067637.9300000002</v>
      </c>
      <c r="H19" s="475">
        <f t="shared" si="1"/>
        <v>8332513.7800000012</v>
      </c>
    </row>
    <row r="20" spans="1:8">
      <c r="A20" s="473">
        <v>5</v>
      </c>
      <c r="B20" s="461" t="s">
        <v>595</v>
      </c>
      <c r="C20" s="462">
        <v>-1035750.41</v>
      </c>
      <c r="D20" s="462">
        <v>-3066245.4699999997</v>
      </c>
      <c r="E20" s="474">
        <f t="shared" si="0"/>
        <v>-4101995.88</v>
      </c>
      <c r="F20" s="462">
        <v>-1022647.9</v>
      </c>
      <c r="G20" s="462">
        <v>-2673155.71</v>
      </c>
      <c r="H20" s="475">
        <f t="shared" si="1"/>
        <v>-3695803.61</v>
      </c>
    </row>
    <row r="21" spans="1:8" ht="24" customHeight="1">
      <c r="A21" s="473">
        <v>6</v>
      </c>
      <c r="B21" s="461" t="s">
        <v>596</v>
      </c>
      <c r="C21" s="462">
        <v>0</v>
      </c>
      <c r="D21" s="462">
        <v>2212.9</v>
      </c>
      <c r="E21" s="474">
        <f t="shared" si="0"/>
        <v>2212.9</v>
      </c>
      <c r="F21" s="462">
        <v>744868.65</v>
      </c>
      <c r="G21" s="462">
        <v>6271.3</v>
      </c>
      <c r="H21" s="475">
        <f t="shared" si="1"/>
        <v>751139.95000000007</v>
      </c>
    </row>
    <row r="22" spans="1:8" ht="18.600000000000001" customHeight="1">
      <c r="A22" s="473">
        <v>7</v>
      </c>
      <c r="B22" s="461" t="s">
        <v>597</v>
      </c>
      <c r="C22" s="462">
        <v>2885469.35</v>
      </c>
      <c r="D22" s="462">
        <v>0</v>
      </c>
      <c r="E22" s="474">
        <f t="shared" si="0"/>
        <v>2885469.35</v>
      </c>
      <c r="F22" s="462">
        <v>0</v>
      </c>
      <c r="G22" s="462">
        <v>0</v>
      </c>
      <c r="H22" s="475">
        <f t="shared" si="1"/>
        <v>0</v>
      </c>
    </row>
    <row r="23" spans="1:8" ht="25.5" customHeight="1">
      <c r="A23" s="473">
        <v>8</v>
      </c>
      <c r="B23" s="464" t="s">
        <v>598</v>
      </c>
      <c r="C23" s="462"/>
      <c r="D23" s="462"/>
      <c r="E23" s="474">
        <f t="shared" si="0"/>
        <v>0</v>
      </c>
      <c r="F23" s="462">
        <v>0</v>
      </c>
      <c r="G23" s="462">
        <v>0</v>
      </c>
      <c r="H23" s="475">
        <f t="shared" si="1"/>
        <v>0</v>
      </c>
    </row>
    <row r="24" spans="1:8" ht="34.5" customHeight="1">
      <c r="A24" s="473">
        <v>9</v>
      </c>
      <c r="B24" s="464" t="s">
        <v>599</v>
      </c>
      <c r="C24" s="462"/>
      <c r="D24" s="462"/>
      <c r="E24" s="474">
        <f t="shared" si="0"/>
        <v>0</v>
      </c>
      <c r="F24" s="462">
        <v>0</v>
      </c>
      <c r="G24" s="462">
        <v>0</v>
      </c>
      <c r="H24" s="475">
        <f t="shared" si="1"/>
        <v>0</v>
      </c>
    </row>
    <row r="25" spans="1:8">
      <c r="A25" s="473">
        <v>10</v>
      </c>
      <c r="B25" s="461" t="s">
        <v>600</v>
      </c>
      <c r="C25" s="462">
        <v>4999471.3499999996</v>
      </c>
      <c r="D25" s="462">
        <v>0</v>
      </c>
      <c r="E25" s="474">
        <f t="shared" si="0"/>
        <v>4999471.3499999996</v>
      </c>
      <c r="F25" s="462">
        <v>8203356.9500000002</v>
      </c>
      <c r="G25" s="462">
        <v>0</v>
      </c>
      <c r="H25" s="475">
        <f t="shared" si="1"/>
        <v>8203356.9500000002</v>
      </c>
    </row>
    <row r="26" spans="1:8">
      <c r="A26" s="473">
        <v>11</v>
      </c>
      <c r="B26" s="465" t="s">
        <v>601</v>
      </c>
      <c r="C26" s="462">
        <v>572529.57999999996</v>
      </c>
      <c r="D26" s="462">
        <v>0</v>
      </c>
      <c r="E26" s="474">
        <f t="shared" si="0"/>
        <v>572529.57999999996</v>
      </c>
      <c r="F26" s="462">
        <v>33007.480000000003</v>
      </c>
      <c r="G26" s="462">
        <v>0</v>
      </c>
      <c r="H26" s="475">
        <f t="shared" si="1"/>
        <v>33007.480000000003</v>
      </c>
    </row>
    <row r="27" spans="1:8">
      <c r="A27" s="473">
        <v>12</v>
      </c>
      <c r="B27" s="461" t="s">
        <v>602</v>
      </c>
      <c r="C27" s="462">
        <v>352642.63</v>
      </c>
      <c r="D27" s="462">
        <v>523890.73999999993</v>
      </c>
      <c r="E27" s="474">
        <f t="shared" si="0"/>
        <v>876533.36999999988</v>
      </c>
      <c r="F27" s="462">
        <v>223757.23</v>
      </c>
      <c r="G27" s="462">
        <v>156837.45999999996</v>
      </c>
      <c r="H27" s="475">
        <f t="shared" si="1"/>
        <v>380594.68999999994</v>
      </c>
    </row>
    <row r="28" spans="1:8">
      <c r="A28" s="473">
        <v>13</v>
      </c>
      <c r="B28" s="461" t="s">
        <v>603</v>
      </c>
      <c r="C28" s="462">
        <v>-8779255.2199999988</v>
      </c>
      <c r="D28" s="462">
        <v>-134007.65</v>
      </c>
      <c r="E28" s="474">
        <f t="shared" si="0"/>
        <v>-8913262.8699999992</v>
      </c>
      <c r="F28" s="462">
        <v>-7364761.75</v>
      </c>
      <c r="G28" s="462">
        <v>-189912.87</v>
      </c>
      <c r="H28" s="475">
        <f t="shared" si="1"/>
        <v>-7554674.6200000001</v>
      </c>
    </row>
    <row r="29" spans="1:8">
      <c r="A29" s="473">
        <v>14</v>
      </c>
      <c r="B29" s="461" t="s">
        <v>604</v>
      </c>
      <c r="C29" s="462">
        <f>SUM(C30:C31)</f>
        <v>-28068709.459999997</v>
      </c>
      <c r="D29" s="462">
        <f>SUM(D30:D31)</f>
        <v>-407653.54000000004</v>
      </c>
      <c r="E29" s="474">
        <f t="shared" si="0"/>
        <v>-28476362.999999996</v>
      </c>
      <c r="F29" s="462">
        <f>SUM(F30:F31)</f>
        <v>-33659959.489999995</v>
      </c>
      <c r="G29" s="462">
        <f>SUM(G30:G31)</f>
        <v>-573288.03</v>
      </c>
      <c r="H29" s="475">
        <f t="shared" si="1"/>
        <v>-34233247.519999996</v>
      </c>
    </row>
    <row r="30" spans="1:8">
      <c r="A30" s="473">
        <v>14.1</v>
      </c>
      <c r="B30" s="466" t="s">
        <v>605</v>
      </c>
      <c r="C30" s="462">
        <v>-26002993.189999998</v>
      </c>
      <c r="D30" s="462">
        <v>0</v>
      </c>
      <c r="E30" s="474">
        <f t="shared" si="0"/>
        <v>-26002993.189999998</v>
      </c>
      <c r="F30" s="462">
        <v>-26598664.399999999</v>
      </c>
      <c r="G30" s="462">
        <v>0</v>
      </c>
      <c r="H30" s="475">
        <f t="shared" si="1"/>
        <v>-26598664.399999999</v>
      </c>
    </row>
    <row r="31" spans="1:8">
      <c r="A31" s="473">
        <v>14.2</v>
      </c>
      <c r="B31" s="466" t="s">
        <v>606</v>
      </c>
      <c r="C31" s="462">
        <v>-2065716.27</v>
      </c>
      <c r="D31" s="462">
        <v>-407653.54000000004</v>
      </c>
      <c r="E31" s="474">
        <f t="shared" si="0"/>
        <v>-2473369.81</v>
      </c>
      <c r="F31" s="462">
        <v>-7061295.0899999999</v>
      </c>
      <c r="G31" s="462">
        <v>-573288.03</v>
      </c>
      <c r="H31" s="475">
        <f t="shared" si="1"/>
        <v>-7634583.1200000001</v>
      </c>
    </row>
    <row r="32" spans="1:8">
      <c r="A32" s="473">
        <v>15</v>
      </c>
      <c r="B32" s="461" t="s">
        <v>607</v>
      </c>
      <c r="C32" s="462">
        <v>-5106693.55</v>
      </c>
      <c r="D32" s="462">
        <v>0</v>
      </c>
      <c r="E32" s="474">
        <f t="shared" si="0"/>
        <v>-5106693.55</v>
      </c>
      <c r="F32" s="462">
        <v>-5292334.83</v>
      </c>
      <c r="G32" s="462">
        <v>0</v>
      </c>
      <c r="H32" s="475">
        <f t="shared" si="1"/>
        <v>-5292334.83</v>
      </c>
    </row>
    <row r="33" spans="1:8" ht="22.5" customHeight="1">
      <c r="A33" s="473">
        <v>16</v>
      </c>
      <c r="B33" s="467" t="s">
        <v>608</v>
      </c>
      <c r="C33" s="462"/>
      <c r="D33" s="462"/>
      <c r="E33" s="474">
        <f t="shared" si="0"/>
        <v>0</v>
      </c>
      <c r="F33" s="462">
        <v>0</v>
      </c>
      <c r="G33" s="462">
        <v>0</v>
      </c>
      <c r="H33" s="475">
        <f t="shared" si="1"/>
        <v>0</v>
      </c>
    </row>
    <row r="34" spans="1:8">
      <c r="A34" s="473">
        <v>17</v>
      </c>
      <c r="B34" s="461" t="s">
        <v>609</v>
      </c>
      <c r="C34" s="462">
        <f>SUM(C35:C36)</f>
        <v>-147673.91999999998</v>
      </c>
      <c r="D34" s="462">
        <f>SUM(D35:D36)</f>
        <v>108273.31999999999</v>
      </c>
      <c r="E34" s="474">
        <f t="shared" si="0"/>
        <v>-39400.599999999991</v>
      </c>
      <c r="F34" s="462">
        <f>SUM(F35:F36)</f>
        <v>161947.12</v>
      </c>
      <c r="G34" s="462">
        <f>SUM(G35:G36)</f>
        <v>-69385.19</v>
      </c>
      <c r="H34" s="475">
        <f t="shared" si="1"/>
        <v>92561.93</v>
      </c>
    </row>
    <row r="35" spans="1:8">
      <c r="A35" s="473">
        <v>17.100000000000001</v>
      </c>
      <c r="B35" s="466" t="s">
        <v>610</v>
      </c>
      <c r="C35" s="462">
        <v>-147673.91999999998</v>
      </c>
      <c r="D35" s="462">
        <v>108273.31999999999</v>
      </c>
      <c r="E35" s="474">
        <f t="shared" si="0"/>
        <v>-39400.599999999991</v>
      </c>
      <c r="F35" s="462">
        <v>161947.12</v>
      </c>
      <c r="G35" s="462">
        <v>-69385.19</v>
      </c>
      <c r="H35" s="475">
        <f t="shared" si="1"/>
        <v>92561.93</v>
      </c>
    </row>
    <row r="36" spans="1:8">
      <c r="A36" s="473">
        <v>17.2</v>
      </c>
      <c r="B36" s="466" t="s">
        <v>611</v>
      </c>
      <c r="C36" s="462">
        <v>0</v>
      </c>
      <c r="D36" s="462">
        <v>0</v>
      </c>
      <c r="E36" s="474">
        <f t="shared" si="0"/>
        <v>0</v>
      </c>
      <c r="F36" s="462">
        <v>0</v>
      </c>
      <c r="G36" s="462">
        <v>0</v>
      </c>
      <c r="H36" s="475">
        <f t="shared" si="1"/>
        <v>0</v>
      </c>
    </row>
    <row r="37" spans="1:8" ht="41.45" customHeight="1">
      <c r="A37" s="473">
        <v>18</v>
      </c>
      <c r="B37" s="468" t="s">
        <v>612</v>
      </c>
      <c r="C37" s="462">
        <f>SUM(C38:C39)</f>
        <v>-1877238.6900000002</v>
      </c>
      <c r="D37" s="462">
        <f>SUM(D38:D39)</f>
        <v>-500744.47000000003</v>
      </c>
      <c r="E37" s="474">
        <f t="shared" si="0"/>
        <v>-2377983.16</v>
      </c>
      <c r="F37" s="462">
        <f>SUM(F38:F39)</f>
        <v>-2616672.2999999998</v>
      </c>
      <c r="G37" s="462">
        <f>SUM(G38:G39)</f>
        <v>-1224023.1600000001</v>
      </c>
      <c r="H37" s="475">
        <f t="shared" si="1"/>
        <v>-3840695.46</v>
      </c>
    </row>
    <row r="38" spans="1:8">
      <c r="A38" s="473">
        <v>18.100000000000001</v>
      </c>
      <c r="B38" s="469" t="s">
        <v>613</v>
      </c>
      <c r="C38" s="462"/>
      <c r="D38" s="462"/>
      <c r="E38" s="474">
        <f t="shared" si="0"/>
        <v>0</v>
      </c>
      <c r="F38" s="462">
        <v>0</v>
      </c>
      <c r="G38" s="462">
        <v>0</v>
      </c>
      <c r="H38" s="475">
        <f t="shared" si="1"/>
        <v>0</v>
      </c>
    </row>
    <row r="39" spans="1:8">
      <c r="A39" s="473">
        <v>18.2</v>
      </c>
      <c r="B39" s="469" t="s">
        <v>614</v>
      </c>
      <c r="C39" s="462">
        <v>-1877238.6900000002</v>
      </c>
      <c r="D39" s="462">
        <v>-500744.47000000003</v>
      </c>
      <c r="E39" s="474">
        <f t="shared" si="0"/>
        <v>-2377983.16</v>
      </c>
      <c r="F39" s="462">
        <v>-2616672.2999999998</v>
      </c>
      <c r="G39" s="462">
        <v>-1224023.1600000001</v>
      </c>
      <c r="H39" s="475">
        <f t="shared" si="1"/>
        <v>-3840695.46</v>
      </c>
    </row>
    <row r="40" spans="1:8" ht="24.6" customHeight="1">
      <c r="A40" s="473">
        <v>19</v>
      </c>
      <c r="B40" s="468" t="s">
        <v>615</v>
      </c>
      <c r="C40" s="462"/>
      <c r="D40" s="462"/>
      <c r="E40" s="474">
        <f t="shared" si="0"/>
        <v>0</v>
      </c>
      <c r="F40" s="462">
        <v>0</v>
      </c>
      <c r="G40" s="462">
        <v>0</v>
      </c>
      <c r="H40" s="475">
        <f t="shared" si="1"/>
        <v>0</v>
      </c>
    </row>
    <row r="41" spans="1:8" ht="17.45" customHeight="1">
      <c r="A41" s="473">
        <v>20</v>
      </c>
      <c r="B41" s="468" t="s">
        <v>616</v>
      </c>
      <c r="C41" s="462">
        <v>1711.6</v>
      </c>
      <c r="D41" s="462">
        <v>0</v>
      </c>
      <c r="E41" s="474">
        <f t="shared" si="0"/>
        <v>1711.6</v>
      </c>
      <c r="F41" s="462">
        <v>11303.58</v>
      </c>
      <c r="G41" s="462">
        <v>0</v>
      </c>
      <c r="H41" s="475">
        <f t="shared" si="1"/>
        <v>11303.58</v>
      </c>
    </row>
    <row r="42" spans="1:8" ht="26.45" customHeight="1">
      <c r="A42" s="473">
        <v>21</v>
      </c>
      <c r="B42" s="468" t="s">
        <v>617</v>
      </c>
      <c r="C42" s="462"/>
      <c r="D42" s="462"/>
      <c r="E42" s="474">
        <f t="shared" si="0"/>
        <v>0</v>
      </c>
      <c r="F42" s="462">
        <v>0</v>
      </c>
      <c r="G42" s="462">
        <v>0</v>
      </c>
      <c r="H42" s="475">
        <f t="shared" si="1"/>
        <v>0</v>
      </c>
    </row>
    <row r="43" spans="1:8">
      <c r="A43" s="473">
        <v>22</v>
      </c>
      <c r="B43" s="470" t="s">
        <v>618</v>
      </c>
      <c r="C43" s="462">
        <f>SUM(C6,C13,C18,C19,C20,C21,C22,C23,C24,C25,C26,C27,C28,C29,C32,C33,C34,C37,C40,C41,C42)</f>
        <v>27735706.029999986</v>
      </c>
      <c r="D43" s="462">
        <f>SUM(D6,D13,D18,D19,D20,D21,D22,D23,D24,D25,D26,D27,D28,D29,D32,D33,D34,D37,D40,D41,D42)</f>
        <v>31345175.889999989</v>
      </c>
      <c r="E43" s="474">
        <f t="shared" si="0"/>
        <v>59080881.919999972</v>
      </c>
      <c r="F43" s="462">
        <f>SUM(F6,F13,F18,F19,F20,F21,F22,F23,F24,F25,F26,F27,F28,F29,F32,F33,F34,F37,F40,F41,F42)</f>
        <v>14189362.390000021</v>
      </c>
      <c r="G43" s="462">
        <f>SUM(G6,G13,G18,G19,G20,G21,G22,G23,G24,G25,G26,G27,G28,G29,G32,G33,G34,G37,G40,G41,G42)</f>
        <v>27738668.029999986</v>
      </c>
      <c r="H43" s="475">
        <f t="shared" si="1"/>
        <v>41928030.420000009</v>
      </c>
    </row>
    <row r="44" spans="1:8">
      <c r="A44" s="473">
        <v>23</v>
      </c>
      <c r="B44" s="470" t="s">
        <v>619</v>
      </c>
      <c r="C44" s="462">
        <v>-7760523.0399999991</v>
      </c>
      <c r="D44" s="462">
        <v>0</v>
      </c>
      <c r="E44" s="474">
        <f t="shared" si="0"/>
        <v>-7760523.0399999991</v>
      </c>
      <c r="F44" s="462">
        <v>-4958929.2699999996</v>
      </c>
      <c r="G44" s="462">
        <v>0</v>
      </c>
      <c r="H44" s="475">
        <f t="shared" si="1"/>
        <v>-4958929.2699999996</v>
      </c>
    </row>
    <row r="45" spans="1:8" ht="15.75" thickBot="1">
      <c r="A45" s="476">
        <v>24</v>
      </c>
      <c r="B45" s="477" t="s">
        <v>620</v>
      </c>
      <c r="C45" s="478">
        <f>C43+C44</f>
        <v>19975182.989999987</v>
      </c>
      <c r="D45" s="478">
        <f>D43+D44</f>
        <v>31345175.889999989</v>
      </c>
      <c r="E45" s="479">
        <f t="shared" si="0"/>
        <v>51320358.87999998</v>
      </c>
      <c r="F45" s="478">
        <f>F43+F44</f>
        <v>9230433.1200000215</v>
      </c>
      <c r="G45" s="478">
        <f>G43+G44</f>
        <v>27738668.029999986</v>
      </c>
      <c r="H45" s="480">
        <f t="shared" si="1"/>
        <v>36969101.150000006</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topLeftCell="B1" zoomScale="80" zoomScaleNormal="80" workbookViewId="0">
      <selection activeCell="B23" sqref="B23"/>
    </sheetView>
  </sheetViews>
  <sheetFormatPr defaultColWidth="8.85546875" defaultRowHeight="15"/>
  <cols>
    <col min="1" max="1" width="8.85546875" style="336"/>
    <col min="2" max="2" width="87.5703125" style="330" bestFit="1" customWidth="1"/>
    <col min="3" max="8" width="15.42578125" style="330" customWidth="1"/>
    <col min="9" max="16384" width="8.85546875" style="330"/>
  </cols>
  <sheetData>
    <row r="1" spans="1:8">
      <c r="A1" s="87" t="s">
        <v>30</v>
      </c>
      <c r="B1" s="329" t="str">
        <f>'Info '!C2</f>
        <v>JSC Basisbank</v>
      </c>
      <c r="C1" s="329"/>
    </row>
    <row r="2" spans="1:8">
      <c r="A2" s="87" t="s">
        <v>31</v>
      </c>
      <c r="B2" s="331">
        <f>'1. key ratios '!B2</f>
        <v>45838</v>
      </c>
      <c r="C2" s="329"/>
    </row>
    <row r="3" spans="1:8" ht="15.75" thickBot="1">
      <c r="A3" s="330"/>
    </row>
    <row r="4" spans="1:8">
      <c r="A4" s="767" t="s">
        <v>6</v>
      </c>
      <c r="B4" s="768" t="s">
        <v>94</v>
      </c>
      <c r="C4" s="770" t="s">
        <v>522</v>
      </c>
      <c r="D4" s="770"/>
      <c r="E4" s="770"/>
      <c r="F4" s="770" t="s">
        <v>523</v>
      </c>
      <c r="G4" s="770"/>
      <c r="H4" s="771"/>
    </row>
    <row r="5" spans="1:8">
      <c r="A5" s="767"/>
      <c r="B5" s="769"/>
      <c r="C5" s="471" t="s">
        <v>32</v>
      </c>
      <c r="D5" s="471" t="s">
        <v>33</v>
      </c>
      <c r="E5" s="471" t="s">
        <v>34</v>
      </c>
      <c r="F5" s="471" t="s">
        <v>32</v>
      </c>
      <c r="G5" s="471" t="s">
        <v>33</v>
      </c>
      <c r="H5" s="472" t="s">
        <v>34</v>
      </c>
    </row>
    <row r="6" spans="1:8">
      <c r="A6" s="485">
        <v>1</v>
      </c>
      <c r="B6" s="486" t="s">
        <v>621</v>
      </c>
      <c r="C6" s="481">
        <v>90063200</v>
      </c>
      <c r="D6" s="481">
        <v>49604494.310000002</v>
      </c>
      <c r="E6" s="482">
        <f t="shared" ref="E6:E43" si="0">C6+D6</f>
        <v>139667694.31</v>
      </c>
      <c r="F6" s="481">
        <v>30304800</v>
      </c>
      <c r="G6" s="481">
        <v>156318275.72999999</v>
      </c>
      <c r="H6" s="487">
        <f t="shared" ref="H6:H43" si="1">F6+G6</f>
        <v>186623075.72999999</v>
      </c>
    </row>
    <row r="7" spans="1:8">
      <c r="A7" s="485">
        <v>2</v>
      </c>
      <c r="B7" s="486" t="s">
        <v>183</v>
      </c>
      <c r="C7" s="481">
        <v>0</v>
      </c>
      <c r="D7" s="481">
        <v>117002355.26000001</v>
      </c>
      <c r="E7" s="482">
        <f t="shared" si="0"/>
        <v>117002355.26000001</v>
      </c>
      <c r="F7" s="481">
        <v>0</v>
      </c>
      <c r="G7" s="481">
        <v>40246399.759999998</v>
      </c>
      <c r="H7" s="487">
        <f t="shared" si="1"/>
        <v>40246399.759999998</v>
      </c>
    </row>
    <row r="8" spans="1:8">
      <c r="A8" s="485">
        <v>3</v>
      </c>
      <c r="B8" s="486" t="s">
        <v>193</v>
      </c>
      <c r="C8" s="481">
        <f>C9+C10</f>
        <v>85125587.979999989</v>
      </c>
      <c r="D8" s="481">
        <f>D9+D10</f>
        <v>2938197901.77</v>
      </c>
      <c r="E8" s="482">
        <f t="shared" si="0"/>
        <v>3023323489.75</v>
      </c>
      <c r="F8" s="481">
        <f>F9+F10</f>
        <v>78279830.799999997</v>
      </c>
      <c r="G8" s="481">
        <f>G9+G10</f>
        <v>2459323341.6399999</v>
      </c>
      <c r="H8" s="487">
        <f t="shared" si="1"/>
        <v>2537603172.4400001</v>
      </c>
    </row>
    <row r="9" spans="1:8">
      <c r="A9" s="485">
        <v>3.1</v>
      </c>
      <c r="B9" s="488" t="s">
        <v>184</v>
      </c>
      <c r="C9" s="481">
        <v>61130199.149999999</v>
      </c>
      <c r="D9" s="481">
        <v>2931093126.9000001</v>
      </c>
      <c r="E9" s="482">
        <f t="shared" si="0"/>
        <v>2992223326.0500002</v>
      </c>
      <c r="F9" s="481">
        <v>63403026.079999998</v>
      </c>
      <c r="G9" s="481">
        <v>2445444054.23</v>
      </c>
      <c r="H9" s="487">
        <f t="shared" si="1"/>
        <v>2508847080.3099999</v>
      </c>
    </row>
    <row r="10" spans="1:8">
      <c r="A10" s="485">
        <v>3.2</v>
      </c>
      <c r="B10" s="488" t="s">
        <v>180</v>
      </c>
      <c r="C10" s="481">
        <v>23995388.829999998</v>
      </c>
      <c r="D10" s="481">
        <v>7104774.8700000001</v>
      </c>
      <c r="E10" s="482">
        <f t="shared" si="0"/>
        <v>31100163.699999999</v>
      </c>
      <c r="F10" s="481">
        <v>14876804.720000001</v>
      </c>
      <c r="G10" s="481">
        <v>13879287.41</v>
      </c>
      <c r="H10" s="487">
        <f t="shared" si="1"/>
        <v>28756092.130000003</v>
      </c>
    </row>
    <row r="11" spans="1:8">
      <c r="A11" s="485">
        <v>4</v>
      </c>
      <c r="B11" s="486" t="s">
        <v>182</v>
      </c>
      <c r="C11" s="481">
        <f>C12+C13</f>
        <v>133664000</v>
      </c>
      <c r="D11" s="481">
        <f>D12+D13</f>
        <v>0</v>
      </c>
      <c r="E11" s="482">
        <f t="shared" si="0"/>
        <v>133664000</v>
      </c>
      <c r="F11" s="481">
        <f>F12+F13</f>
        <v>258834000</v>
      </c>
      <c r="G11" s="481">
        <f>G12+G13</f>
        <v>0</v>
      </c>
      <c r="H11" s="487">
        <f t="shared" si="1"/>
        <v>258834000</v>
      </c>
    </row>
    <row r="12" spans="1:8">
      <c r="A12" s="485">
        <v>4.0999999999999996</v>
      </c>
      <c r="B12" s="488" t="s">
        <v>166</v>
      </c>
      <c r="C12" s="481">
        <v>133664000</v>
      </c>
      <c r="D12" s="481">
        <v>0</v>
      </c>
      <c r="E12" s="482">
        <f t="shared" si="0"/>
        <v>133664000</v>
      </c>
      <c r="F12" s="481">
        <v>258834000</v>
      </c>
      <c r="G12" s="481">
        <v>0</v>
      </c>
      <c r="H12" s="487">
        <f t="shared" si="1"/>
        <v>258834000</v>
      </c>
    </row>
    <row r="13" spans="1:8">
      <c r="A13" s="485">
        <v>4.2</v>
      </c>
      <c r="B13" s="488" t="s">
        <v>167</v>
      </c>
      <c r="C13" s="481"/>
      <c r="D13" s="481"/>
      <c r="E13" s="482">
        <f t="shared" si="0"/>
        <v>0</v>
      </c>
      <c r="F13" s="481"/>
      <c r="G13" s="481"/>
      <c r="H13" s="487">
        <f t="shared" si="1"/>
        <v>0</v>
      </c>
    </row>
    <row r="14" spans="1:8">
      <c r="A14" s="485">
        <v>5</v>
      </c>
      <c r="B14" s="486" t="s">
        <v>192</v>
      </c>
      <c r="C14" s="481">
        <f>C15+C16+C17+C23+C24+C25+C26</f>
        <v>96852765.11999999</v>
      </c>
      <c r="D14" s="481">
        <f>D15+D16+D17+D23+D24+D25+D26</f>
        <v>5200621162.8899994</v>
      </c>
      <c r="E14" s="482">
        <f t="shared" si="0"/>
        <v>5297473928.0099993</v>
      </c>
      <c r="F14" s="481">
        <f>F15+F16+F17+F23+F24+F25+F26</f>
        <v>123483186.17000002</v>
      </c>
      <c r="G14" s="481">
        <f>G15+G16+G17+G23+G24+G25+G26</f>
        <v>4210602695.1300001</v>
      </c>
      <c r="H14" s="487">
        <f t="shared" si="1"/>
        <v>4334085881.3000002</v>
      </c>
    </row>
    <row r="15" spans="1:8">
      <c r="A15" s="485">
        <v>5.0999999999999996</v>
      </c>
      <c r="B15" s="489" t="s">
        <v>170</v>
      </c>
      <c r="C15" s="481">
        <v>88989673.239999995</v>
      </c>
      <c r="D15" s="481">
        <v>91520377.239999995</v>
      </c>
      <c r="E15" s="482">
        <f t="shared" si="0"/>
        <v>180510050.47999999</v>
      </c>
      <c r="F15" s="481">
        <v>82426479.780000001</v>
      </c>
      <c r="G15" s="481">
        <v>121931856.34999999</v>
      </c>
      <c r="H15" s="487">
        <f t="shared" si="1"/>
        <v>204358336.13</v>
      </c>
    </row>
    <row r="16" spans="1:8">
      <c r="A16" s="485">
        <v>5.2</v>
      </c>
      <c r="B16" s="489" t="s">
        <v>169</v>
      </c>
      <c r="C16" s="481">
        <v>0</v>
      </c>
      <c r="D16" s="481">
        <v>0</v>
      </c>
      <c r="E16" s="482">
        <f t="shared" si="0"/>
        <v>0</v>
      </c>
      <c r="F16" s="481">
        <v>0</v>
      </c>
      <c r="G16" s="481">
        <v>0</v>
      </c>
      <c r="H16" s="487">
        <f t="shared" si="1"/>
        <v>0</v>
      </c>
    </row>
    <row r="17" spans="1:8">
      <c r="A17" s="485">
        <v>5.3</v>
      </c>
      <c r="B17" s="489" t="s">
        <v>168</v>
      </c>
      <c r="C17" s="481">
        <f>C18+C19+C20+C21+C22</f>
        <v>2622246.23</v>
      </c>
      <c r="D17" s="481">
        <f>D18+D19+D20+D21+D22</f>
        <v>4170793941.8099995</v>
      </c>
      <c r="E17" s="482">
        <f t="shared" si="0"/>
        <v>4173416188.0399995</v>
      </c>
      <c r="F17" s="481">
        <f>F18+F19+F20+F21+F22</f>
        <v>2478917.04</v>
      </c>
      <c r="G17" s="481">
        <f>G18+G19+G20+G21+G22</f>
        <v>3312303328.8900003</v>
      </c>
      <c r="H17" s="487">
        <f t="shared" si="1"/>
        <v>3314782245.9300003</v>
      </c>
    </row>
    <row r="18" spans="1:8">
      <c r="A18" s="485" t="s">
        <v>15</v>
      </c>
      <c r="B18" s="490" t="s">
        <v>36</v>
      </c>
      <c r="C18" s="481">
        <v>1667068.36</v>
      </c>
      <c r="D18" s="481">
        <v>1470766705.3199999</v>
      </c>
      <c r="E18" s="482">
        <f t="shared" si="0"/>
        <v>1472433773.6799998</v>
      </c>
      <c r="F18" s="481">
        <v>1601831.27</v>
      </c>
      <c r="G18" s="481">
        <v>1147732727.1300001</v>
      </c>
      <c r="H18" s="487">
        <f t="shared" si="1"/>
        <v>1149334558.4000001</v>
      </c>
    </row>
    <row r="19" spans="1:8">
      <c r="A19" s="485" t="s">
        <v>16</v>
      </c>
      <c r="B19" s="490" t="s">
        <v>37</v>
      </c>
      <c r="C19" s="481">
        <v>37833.199999999997</v>
      </c>
      <c r="D19" s="481">
        <v>1462357845.4200001</v>
      </c>
      <c r="E19" s="482">
        <f t="shared" si="0"/>
        <v>1462395678.6200001</v>
      </c>
      <c r="F19" s="481">
        <v>92608.93</v>
      </c>
      <c r="G19" s="481">
        <v>1078713674.2</v>
      </c>
      <c r="H19" s="487">
        <f t="shared" si="1"/>
        <v>1078806283.1300001</v>
      </c>
    </row>
    <row r="20" spans="1:8">
      <c r="A20" s="485" t="s">
        <v>17</v>
      </c>
      <c r="B20" s="490" t="s">
        <v>38</v>
      </c>
      <c r="C20" s="481">
        <v>0</v>
      </c>
      <c r="D20" s="481">
        <v>0</v>
      </c>
      <c r="E20" s="482">
        <f t="shared" si="0"/>
        <v>0</v>
      </c>
      <c r="F20" s="481">
        <v>0</v>
      </c>
      <c r="G20" s="481">
        <v>0</v>
      </c>
      <c r="H20" s="487">
        <f t="shared" si="1"/>
        <v>0</v>
      </c>
    </row>
    <row r="21" spans="1:8">
      <c r="A21" s="485" t="s">
        <v>18</v>
      </c>
      <c r="B21" s="490" t="s">
        <v>39</v>
      </c>
      <c r="C21" s="481">
        <v>289124.98</v>
      </c>
      <c r="D21" s="481">
        <v>892225768.85000002</v>
      </c>
      <c r="E21" s="482">
        <f t="shared" si="0"/>
        <v>892514893.83000004</v>
      </c>
      <c r="F21" s="481">
        <v>154146.06</v>
      </c>
      <c r="G21" s="481">
        <v>702814319.25999999</v>
      </c>
      <c r="H21" s="487">
        <f t="shared" si="1"/>
        <v>702968465.31999993</v>
      </c>
    </row>
    <row r="22" spans="1:8">
      <c r="A22" s="485" t="s">
        <v>19</v>
      </c>
      <c r="B22" s="490" t="s">
        <v>40</v>
      </c>
      <c r="C22" s="481">
        <v>628219.68999999994</v>
      </c>
      <c r="D22" s="481">
        <v>345443622.22000003</v>
      </c>
      <c r="E22" s="482">
        <f t="shared" si="0"/>
        <v>346071841.91000003</v>
      </c>
      <c r="F22" s="481">
        <v>630330.78</v>
      </c>
      <c r="G22" s="481">
        <v>383042608.30000001</v>
      </c>
      <c r="H22" s="487">
        <f t="shared" si="1"/>
        <v>383672939.07999998</v>
      </c>
    </row>
    <row r="23" spans="1:8">
      <c r="A23" s="485">
        <v>5.4</v>
      </c>
      <c r="B23" s="489" t="s">
        <v>171</v>
      </c>
      <c r="C23" s="481">
        <v>5066370.41</v>
      </c>
      <c r="D23" s="481">
        <v>443885504.05000001</v>
      </c>
      <c r="E23" s="482">
        <f t="shared" si="0"/>
        <v>448951874.46000004</v>
      </c>
      <c r="F23" s="481">
        <v>18032557.32</v>
      </c>
      <c r="G23" s="481">
        <v>362964029.72000003</v>
      </c>
      <c r="H23" s="487">
        <f t="shared" si="1"/>
        <v>380996587.04000002</v>
      </c>
    </row>
    <row r="24" spans="1:8">
      <c r="A24" s="485">
        <v>5.5</v>
      </c>
      <c r="B24" s="489" t="s">
        <v>172</v>
      </c>
      <c r="C24" s="481">
        <v>166274.67000000001</v>
      </c>
      <c r="D24" s="481">
        <v>359818426.49000001</v>
      </c>
      <c r="E24" s="482">
        <f t="shared" si="0"/>
        <v>359984701.16000003</v>
      </c>
      <c r="F24" s="481">
        <v>16787034</v>
      </c>
      <c r="G24" s="481">
        <v>282386450.57999998</v>
      </c>
      <c r="H24" s="487">
        <f t="shared" si="1"/>
        <v>299173484.57999998</v>
      </c>
    </row>
    <row r="25" spans="1:8">
      <c r="A25" s="485">
        <v>5.6</v>
      </c>
      <c r="B25" s="489" t="s">
        <v>173</v>
      </c>
      <c r="C25" s="481">
        <v>0</v>
      </c>
      <c r="D25" s="481">
        <v>121240047.37</v>
      </c>
      <c r="E25" s="482">
        <f t="shared" si="0"/>
        <v>121240047.37</v>
      </c>
      <c r="F25" s="481">
        <v>0</v>
      </c>
      <c r="G25" s="481">
        <v>88700002.810000002</v>
      </c>
      <c r="H25" s="487">
        <f t="shared" si="1"/>
        <v>88700002.810000002</v>
      </c>
    </row>
    <row r="26" spans="1:8">
      <c r="A26" s="485">
        <v>5.7</v>
      </c>
      <c r="B26" s="489" t="s">
        <v>40</v>
      </c>
      <c r="C26" s="481">
        <v>8200.57</v>
      </c>
      <c r="D26" s="481">
        <v>13362865.93</v>
      </c>
      <c r="E26" s="482">
        <f t="shared" si="0"/>
        <v>13371066.5</v>
      </c>
      <c r="F26" s="481">
        <v>3758198.03</v>
      </c>
      <c r="G26" s="481">
        <v>42317026.780000001</v>
      </c>
      <c r="H26" s="487">
        <f t="shared" si="1"/>
        <v>46075224.810000002</v>
      </c>
    </row>
    <row r="27" spans="1:8">
      <c r="A27" s="485">
        <v>6</v>
      </c>
      <c r="B27" s="491" t="s">
        <v>622</v>
      </c>
      <c r="C27" s="481">
        <v>126430347.18000001</v>
      </c>
      <c r="D27" s="481">
        <v>144779563.78999999</v>
      </c>
      <c r="E27" s="482">
        <f t="shared" si="0"/>
        <v>271209910.97000003</v>
      </c>
      <c r="F27" s="481">
        <v>143322203.62</v>
      </c>
      <c r="G27" s="481">
        <v>152025224.37</v>
      </c>
      <c r="H27" s="487">
        <f t="shared" si="1"/>
        <v>295347427.99000001</v>
      </c>
    </row>
    <row r="28" spans="1:8">
      <c r="A28" s="485">
        <v>7</v>
      </c>
      <c r="B28" s="491" t="s">
        <v>623</v>
      </c>
      <c r="C28" s="481">
        <v>246084697.24000001</v>
      </c>
      <c r="D28" s="481">
        <v>96411364</v>
      </c>
      <c r="E28" s="482">
        <f t="shared" si="0"/>
        <v>342496061.24000001</v>
      </c>
      <c r="F28" s="481">
        <v>174700307.08000001</v>
      </c>
      <c r="G28" s="481">
        <v>106780064.69</v>
      </c>
      <c r="H28" s="487">
        <f t="shared" si="1"/>
        <v>281480371.76999998</v>
      </c>
    </row>
    <row r="29" spans="1:8">
      <c r="A29" s="485">
        <v>8</v>
      </c>
      <c r="B29" s="491" t="s">
        <v>181</v>
      </c>
      <c r="C29" s="481">
        <v>0</v>
      </c>
      <c r="D29" s="481">
        <v>0</v>
      </c>
      <c r="E29" s="482">
        <f t="shared" si="0"/>
        <v>0</v>
      </c>
      <c r="F29" s="481">
        <v>0</v>
      </c>
      <c r="G29" s="481">
        <v>3261319.06</v>
      </c>
      <c r="H29" s="487">
        <f t="shared" si="1"/>
        <v>3261319.06</v>
      </c>
    </row>
    <row r="30" spans="1:8">
      <c r="A30" s="485">
        <v>9</v>
      </c>
      <c r="B30" s="486" t="s">
        <v>198</v>
      </c>
      <c r="C30" s="481">
        <f>C31+C32+C33+C34+C35+C36+C37</f>
        <v>30218000</v>
      </c>
      <c r="D30" s="481">
        <f>D31+D32+D33+D34+D35+D36+D37</f>
        <v>36501159.110292003</v>
      </c>
      <c r="E30" s="482">
        <f t="shared" si="0"/>
        <v>66719159.110292003</v>
      </c>
      <c r="F30" s="481">
        <f>F31+F32+F33+F34+F35+F36+F37</f>
        <v>0</v>
      </c>
      <c r="G30" s="481">
        <f>G31+G32+G33+G34+G35+G36+G37</f>
        <v>0</v>
      </c>
      <c r="H30" s="487">
        <f t="shared" si="1"/>
        <v>0</v>
      </c>
    </row>
    <row r="31" spans="1:8">
      <c r="A31" s="485">
        <v>9.1</v>
      </c>
      <c r="B31" s="492" t="s">
        <v>188</v>
      </c>
      <c r="C31" s="481">
        <v>0</v>
      </c>
      <c r="D31" s="481">
        <v>34181922.149492003</v>
      </c>
      <c r="E31" s="482">
        <f t="shared" si="0"/>
        <v>34181922.149492003</v>
      </c>
      <c r="F31" s="481"/>
      <c r="G31" s="481"/>
      <c r="H31" s="487">
        <f t="shared" si="1"/>
        <v>0</v>
      </c>
    </row>
    <row r="32" spans="1:8">
      <c r="A32" s="485">
        <v>9.1999999999999993</v>
      </c>
      <c r="B32" s="492" t="s">
        <v>189</v>
      </c>
      <c r="C32" s="481">
        <v>30218000</v>
      </c>
      <c r="D32" s="481">
        <v>2319236.9608</v>
      </c>
      <c r="E32" s="482">
        <f t="shared" si="0"/>
        <v>32537236.9608</v>
      </c>
      <c r="F32" s="481"/>
      <c r="G32" s="481"/>
      <c r="H32" s="487">
        <f t="shared" si="1"/>
        <v>0</v>
      </c>
    </row>
    <row r="33" spans="1:8">
      <c r="A33" s="485">
        <v>9.3000000000000007</v>
      </c>
      <c r="B33" s="492" t="s">
        <v>185</v>
      </c>
      <c r="C33" s="481"/>
      <c r="D33" s="481"/>
      <c r="E33" s="482">
        <f t="shared" si="0"/>
        <v>0</v>
      </c>
      <c r="F33" s="481"/>
      <c r="G33" s="481"/>
      <c r="H33" s="487">
        <f t="shared" si="1"/>
        <v>0</v>
      </c>
    </row>
    <row r="34" spans="1:8">
      <c r="A34" s="485">
        <v>9.4</v>
      </c>
      <c r="B34" s="492" t="s">
        <v>186</v>
      </c>
      <c r="C34" s="481"/>
      <c r="D34" s="481"/>
      <c r="E34" s="482">
        <f t="shared" si="0"/>
        <v>0</v>
      </c>
      <c r="F34" s="481"/>
      <c r="G34" s="481"/>
      <c r="H34" s="487">
        <f t="shared" si="1"/>
        <v>0</v>
      </c>
    </row>
    <row r="35" spans="1:8">
      <c r="A35" s="485">
        <v>9.5</v>
      </c>
      <c r="B35" s="492" t="s">
        <v>187</v>
      </c>
      <c r="C35" s="481"/>
      <c r="D35" s="481"/>
      <c r="E35" s="482">
        <f t="shared" si="0"/>
        <v>0</v>
      </c>
      <c r="F35" s="481"/>
      <c r="G35" s="481"/>
      <c r="H35" s="487">
        <f t="shared" si="1"/>
        <v>0</v>
      </c>
    </row>
    <row r="36" spans="1:8">
      <c r="A36" s="485">
        <v>9.6</v>
      </c>
      <c r="B36" s="492" t="s">
        <v>190</v>
      </c>
      <c r="C36" s="481"/>
      <c r="D36" s="481"/>
      <c r="E36" s="482">
        <f t="shared" si="0"/>
        <v>0</v>
      </c>
      <c r="F36" s="481"/>
      <c r="G36" s="481"/>
      <c r="H36" s="487">
        <f t="shared" si="1"/>
        <v>0</v>
      </c>
    </row>
    <row r="37" spans="1:8">
      <c r="A37" s="485">
        <v>9.6999999999999993</v>
      </c>
      <c r="B37" s="492" t="s">
        <v>191</v>
      </c>
      <c r="C37" s="481"/>
      <c r="D37" s="481"/>
      <c r="E37" s="482">
        <f t="shared" si="0"/>
        <v>0</v>
      </c>
      <c r="F37" s="481"/>
      <c r="G37" s="481"/>
      <c r="H37" s="487">
        <f t="shared" si="1"/>
        <v>0</v>
      </c>
    </row>
    <row r="38" spans="1:8">
      <c r="A38" s="485">
        <v>10</v>
      </c>
      <c r="B38" s="486" t="s">
        <v>194</v>
      </c>
      <c r="C38" s="483">
        <f>C41+C42</f>
        <v>90623447.051862985</v>
      </c>
      <c r="D38" s="483">
        <f>D41+D42</f>
        <v>10113709.60667742</v>
      </c>
      <c r="E38" s="484">
        <f t="shared" si="0"/>
        <v>100737156.6585404</v>
      </c>
      <c r="F38" s="483">
        <f>F41+F42</f>
        <v>82705440.899999887</v>
      </c>
      <c r="G38" s="483">
        <f>G41+G42</f>
        <v>16478667.673482999</v>
      </c>
      <c r="H38" s="487">
        <f t="shared" si="1"/>
        <v>99184108.573482886</v>
      </c>
    </row>
    <row r="39" spans="1:8">
      <c r="A39" s="485">
        <v>10.1</v>
      </c>
      <c r="B39" s="492" t="s">
        <v>195</v>
      </c>
      <c r="C39" s="481">
        <v>1750017.4399999981</v>
      </c>
      <c r="D39" s="481">
        <v>6147.5495350000001</v>
      </c>
      <c r="E39" s="482">
        <f t="shared" si="0"/>
        <v>1756164.9895349981</v>
      </c>
      <c r="F39" s="481">
        <v>2614270.600000001</v>
      </c>
      <c r="G39" s="481">
        <v>52.529848000000001</v>
      </c>
      <c r="H39" s="487">
        <f t="shared" si="1"/>
        <v>2614323.1298480011</v>
      </c>
    </row>
    <row r="40" spans="1:8">
      <c r="A40" s="485">
        <v>10.199999999999999</v>
      </c>
      <c r="B40" s="492" t="s">
        <v>196</v>
      </c>
      <c r="C40" s="481">
        <v>224115.54600000003</v>
      </c>
      <c r="D40" s="481">
        <v>442.17600000000004</v>
      </c>
      <c r="E40" s="482">
        <f t="shared" si="0"/>
        <v>224557.72200000004</v>
      </c>
      <c r="F40" s="481">
        <v>472371.71300000022</v>
      </c>
      <c r="G40" s="481">
        <v>0</v>
      </c>
      <c r="H40" s="487">
        <f t="shared" si="1"/>
        <v>472371.71300000022</v>
      </c>
    </row>
    <row r="41" spans="1:8">
      <c r="A41" s="485">
        <v>10.3</v>
      </c>
      <c r="B41" s="492" t="s">
        <v>199</v>
      </c>
      <c r="C41" s="481">
        <v>61669801.229999982</v>
      </c>
      <c r="D41" s="481">
        <v>6889991.9489810001</v>
      </c>
      <c r="E41" s="482">
        <f t="shared" si="0"/>
        <v>68559793.178980976</v>
      </c>
      <c r="F41" s="481">
        <v>57175491.509999983</v>
      </c>
      <c r="G41" s="481">
        <v>6791185.7791830003</v>
      </c>
      <c r="H41" s="487">
        <f t="shared" si="1"/>
        <v>63966677.289182983</v>
      </c>
    </row>
    <row r="42" spans="1:8" ht="25.5">
      <c r="A42" s="485">
        <v>10.4</v>
      </c>
      <c r="B42" s="492" t="s">
        <v>200</v>
      </c>
      <c r="C42" s="481">
        <v>28953645.821863003</v>
      </c>
      <c r="D42" s="481">
        <v>3223717.6576964203</v>
      </c>
      <c r="E42" s="482">
        <f t="shared" si="0"/>
        <v>32177363.479559422</v>
      </c>
      <c r="F42" s="481">
        <v>25529949.389999904</v>
      </c>
      <c r="G42" s="481">
        <v>9687481.8942999989</v>
      </c>
      <c r="H42" s="487">
        <f t="shared" si="1"/>
        <v>35217431.284299903</v>
      </c>
    </row>
    <row r="43" spans="1:8" ht="15.75" thickBot="1">
      <c r="A43" s="485">
        <v>11</v>
      </c>
      <c r="B43" s="493" t="s">
        <v>197</v>
      </c>
      <c r="C43" s="494"/>
      <c r="D43" s="494"/>
      <c r="E43" s="495">
        <f t="shared" si="0"/>
        <v>0</v>
      </c>
      <c r="F43" s="494"/>
      <c r="G43" s="494"/>
      <c r="H43" s="496">
        <f t="shared" si="1"/>
        <v>0</v>
      </c>
    </row>
    <row r="44" spans="1:8">
      <c r="C44" s="236"/>
      <c r="D44" s="236"/>
      <c r="E44" s="236"/>
      <c r="F44" s="236"/>
      <c r="G44" s="236"/>
      <c r="H44" s="236"/>
    </row>
    <row r="45" spans="1:8">
      <c r="C45" s="236"/>
      <c r="D45" s="236"/>
      <c r="E45" s="236"/>
      <c r="F45" s="236"/>
      <c r="G45" s="236"/>
      <c r="H45" s="236"/>
    </row>
    <row r="46" spans="1:8">
      <c r="C46" s="236"/>
      <c r="D46" s="236"/>
      <c r="E46" s="236"/>
      <c r="F46" s="236"/>
      <c r="G46" s="236"/>
      <c r="H46" s="236"/>
    </row>
    <row r="47" spans="1:8">
      <c r="C47" s="236"/>
      <c r="D47" s="236"/>
      <c r="E47" s="236"/>
      <c r="F47" s="236"/>
      <c r="G47" s="236"/>
      <c r="H47" s="236"/>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L36" sqref="L36"/>
    </sheetView>
  </sheetViews>
  <sheetFormatPr defaultColWidth="9.140625" defaultRowHeight="12.75"/>
  <cols>
    <col min="1" max="1" width="9.5703125" style="4" bestFit="1" customWidth="1"/>
    <col min="2" max="2" width="93.5703125" style="4" customWidth="1"/>
    <col min="3" max="4" width="13.5703125" style="4" bestFit="1" customWidth="1"/>
    <col min="5" max="7" width="13.5703125" style="13" bestFit="1" customWidth="1"/>
    <col min="8" max="11" width="9.85546875" style="13" customWidth="1"/>
    <col min="12" max="16384" width="9.140625" style="13"/>
  </cols>
  <sheetData>
    <row r="1" spans="1:7">
      <c r="A1" s="2" t="s">
        <v>30</v>
      </c>
      <c r="B1" s="3" t="str">
        <f>'Info '!C2</f>
        <v>JSC Basisbank</v>
      </c>
      <c r="C1" s="3"/>
    </row>
    <row r="2" spans="1:7">
      <c r="A2" s="2" t="s">
        <v>31</v>
      </c>
      <c r="B2" s="191">
        <f>'1. key ratios '!B2</f>
        <v>45838</v>
      </c>
      <c r="C2" s="3"/>
    </row>
    <row r="3" spans="1:7">
      <c r="A3" s="2"/>
      <c r="B3" s="3"/>
      <c r="C3" s="3"/>
    </row>
    <row r="4" spans="1:7" ht="15" customHeight="1" thickBot="1">
      <c r="A4" s="4" t="s">
        <v>96</v>
      </c>
      <c r="B4" s="48" t="s">
        <v>174</v>
      </c>
      <c r="C4" s="16" t="s">
        <v>35</v>
      </c>
    </row>
    <row r="5" spans="1:7" ht="15" customHeight="1">
      <c r="A5" s="85" t="s">
        <v>6</v>
      </c>
      <c r="B5" s="86"/>
      <c r="C5" s="189" t="str">
        <f>INT((MONTH($B$2))/3)&amp;"Q"&amp;"-"&amp;YEAR($B$2)</f>
        <v>2Q-2025</v>
      </c>
      <c r="D5" s="189" t="str">
        <f>IF(INT(MONTH($B$2))=3, "4"&amp;"Q"&amp;"-"&amp;YEAR($B$2)-1, IF(INT(MONTH($B$2))=6, "1"&amp;"Q"&amp;"-"&amp;YEAR($B$2), IF(INT(MONTH($B$2))=9, "2"&amp;"Q"&amp;"-"&amp;YEAR($B$2),IF(INT(MONTH($B$2))=12, "3"&amp;"Q"&amp;"-"&amp;YEAR($B$2), 0))))</f>
        <v>1Q-2025</v>
      </c>
      <c r="E5" s="189" t="str">
        <f>IF(INT(MONTH($B$2))=3, "3"&amp;"Q"&amp;"-"&amp;YEAR($B$2)-1, IF(INT(MONTH($B$2))=6, "4"&amp;"Q"&amp;"-"&amp;YEAR($B$2)-1, IF(INT(MONTH($B$2))=9, "1"&amp;"Q"&amp;"-"&amp;YEAR($B$2),IF(INT(MONTH($B$2))=12, "2"&amp;"Q"&amp;"-"&amp;YEAR($B$2), 0))))</f>
        <v>4Q-2024</v>
      </c>
      <c r="F5" s="189" t="str">
        <f>IF(INT(MONTH($B$2))=3, "2"&amp;"Q"&amp;"-"&amp;YEAR($B$2)-1, IF(INT(MONTH($B$2))=6, "3"&amp;"Q"&amp;"-"&amp;YEAR($B$2)-1, IF(INT(MONTH($B$2))=9, "4"&amp;"Q"&amp;"-"&amp;YEAR($B$2)-1,IF(INT(MONTH($B$2))=12, "1"&amp;"Q"&amp;"-"&amp;YEAR($B$2), 0))))</f>
        <v>3Q-2024</v>
      </c>
      <c r="G5" s="190" t="str">
        <f>IF(INT(MONTH($B$2))=3, "1"&amp;"Q"&amp;"-"&amp;YEAR($B$2)-1, IF(INT(MONTH($B$2))=6, "2"&amp;"Q"&amp;"-"&amp;YEAR($B$2)-1, IF(INT(MONTH($B$2))=9, "3"&amp;"Q"&amp;"-"&amp;YEAR($B$2)-1,IF(INT(MONTH($B$2))=12, "4"&amp;"Q"&amp;"-"&amp;YEAR($B$2)-1, 0))))</f>
        <v>2Q-2024</v>
      </c>
    </row>
    <row r="6" spans="1:7" ht="15" customHeight="1">
      <c r="A6" s="17">
        <v>1</v>
      </c>
      <c r="B6" s="157" t="s">
        <v>178</v>
      </c>
      <c r="C6" s="181">
        <f>C7+C9+C10</f>
        <v>3513208227.1779966</v>
      </c>
      <c r="D6" s="183">
        <f>D7+D9+D10</f>
        <v>3352434036.554338</v>
      </c>
      <c r="E6" s="159">
        <f t="shared" ref="E6:G6" si="0">E7+E9+E10</f>
        <v>3372142342.6453967</v>
      </c>
      <c r="F6" s="181">
        <f t="shared" si="0"/>
        <v>3179286114.9582949</v>
      </c>
      <c r="G6" s="186">
        <f t="shared" si="0"/>
        <v>3081810630.6116071</v>
      </c>
    </row>
    <row r="7" spans="1:7" ht="15" customHeight="1">
      <c r="A7" s="17">
        <v>1.1000000000000001</v>
      </c>
      <c r="B7" s="157" t="s">
        <v>744</v>
      </c>
      <c r="C7" s="182">
        <v>3194333462.6725116</v>
      </c>
      <c r="D7" s="184">
        <v>3061733794.927104</v>
      </c>
      <c r="E7" s="182">
        <v>3041986248.9932318</v>
      </c>
      <c r="F7" s="182">
        <v>2841843678.7346096</v>
      </c>
      <c r="G7" s="187">
        <v>2781386094.4984279</v>
      </c>
    </row>
    <row r="8" spans="1:7">
      <c r="A8" s="17" t="s">
        <v>14</v>
      </c>
      <c r="B8" s="157" t="s">
        <v>95</v>
      </c>
      <c r="C8" s="182">
        <v>24000000</v>
      </c>
      <c r="D8" s="184">
        <v>24000000</v>
      </c>
      <c r="E8" s="182">
        <v>24000000</v>
      </c>
      <c r="F8" s="182">
        <v>24000000</v>
      </c>
      <c r="G8" s="187">
        <v>24000000</v>
      </c>
    </row>
    <row r="9" spans="1:7" ht="15" customHeight="1">
      <c r="A9" s="17">
        <v>1.2</v>
      </c>
      <c r="B9" s="158" t="s">
        <v>94</v>
      </c>
      <c r="C9" s="182">
        <v>317902592.36958194</v>
      </c>
      <c r="D9" s="184">
        <v>289829105.39041364</v>
      </c>
      <c r="E9" s="182">
        <v>330081933.26216507</v>
      </c>
      <c r="F9" s="182">
        <v>337442436.22368515</v>
      </c>
      <c r="G9" s="187">
        <v>300424536.11317939</v>
      </c>
    </row>
    <row r="10" spans="1:7" ht="15" customHeight="1">
      <c r="A10" s="17">
        <v>1.3</v>
      </c>
      <c r="B10" s="157" t="s">
        <v>28</v>
      </c>
      <c r="C10" s="182">
        <v>972172.13590347033</v>
      </c>
      <c r="D10" s="184">
        <v>871136.23682043562</v>
      </c>
      <c r="E10" s="182">
        <v>74160.39</v>
      </c>
      <c r="F10" s="182">
        <v>0</v>
      </c>
      <c r="G10" s="187">
        <v>0</v>
      </c>
    </row>
    <row r="11" spans="1:7" ht="15" customHeight="1">
      <c r="A11" s="17">
        <v>2</v>
      </c>
      <c r="B11" s="157" t="s">
        <v>175</v>
      </c>
      <c r="C11" s="182">
        <v>3687507.2009642571</v>
      </c>
      <c r="D11" s="184">
        <v>423569.76157426427</v>
      </c>
      <c r="E11" s="182">
        <v>18757478.262939617</v>
      </c>
      <c r="F11" s="182">
        <v>14410781.201254373</v>
      </c>
      <c r="G11" s="187">
        <v>4013922.5416549002</v>
      </c>
    </row>
    <row r="12" spans="1:7" ht="15" customHeight="1">
      <c r="A12" s="17">
        <v>3</v>
      </c>
      <c r="B12" s="157" t="s">
        <v>176</v>
      </c>
      <c r="C12" s="182">
        <v>303739914.33518755</v>
      </c>
      <c r="D12" s="184">
        <v>303985205.05393749</v>
      </c>
      <c r="E12" s="182">
        <v>303985205.05393749</v>
      </c>
      <c r="F12" s="182">
        <v>232089595.27241173</v>
      </c>
      <c r="G12" s="187">
        <v>232089595.27241173</v>
      </c>
    </row>
    <row r="13" spans="1:7" ht="15" customHeight="1" thickBot="1">
      <c r="A13" s="19">
        <v>4</v>
      </c>
      <c r="B13" s="20" t="s">
        <v>177</v>
      </c>
      <c r="C13" s="160">
        <f>C6+C11+C12</f>
        <v>3820635648.7141485</v>
      </c>
      <c r="D13" s="185">
        <f>D6+D11+D12</f>
        <v>3656842811.3698497</v>
      </c>
      <c r="E13" s="161">
        <f t="shared" ref="E13:G13" si="1">E6+E11+E12</f>
        <v>3694885025.9622736</v>
      </c>
      <c r="F13" s="160">
        <f t="shared" si="1"/>
        <v>3425786491.4319611</v>
      </c>
      <c r="G13" s="188">
        <f t="shared" si="1"/>
        <v>3317914148.425674</v>
      </c>
    </row>
    <row r="14" spans="1:7">
      <c r="B14" s="23"/>
    </row>
    <row r="15" spans="1:7">
      <c r="B15" s="23"/>
    </row>
    <row r="16" spans="1:7">
      <c r="B16" s="23"/>
    </row>
    <row r="17" s="13" customFormat="1" ht="11.25"/>
    <row r="18" s="13" customFormat="1" ht="11.25"/>
    <row r="19" s="13" customFormat="1" ht="11.25"/>
    <row r="20" s="13" customFormat="1" ht="11.25"/>
    <row r="21" s="13" customFormat="1" ht="11.25"/>
    <row r="22" s="13" customFormat="1" ht="11.25"/>
    <row r="23" s="13" customFormat="1" ht="11.25"/>
    <row r="24" s="13" customFormat="1" ht="11.25"/>
    <row r="25" s="13" customFormat="1" ht="11.25"/>
    <row r="26" s="13" customFormat="1" ht="11.25"/>
    <row r="27" s="13" customFormat="1" ht="11.25"/>
    <row r="28" s="13" customFormat="1" ht="11.25"/>
    <row r="29" s="13" customFormat="1" ht="11.25"/>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27"/>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I14" sqref="I14"/>
    </sheetView>
  </sheetViews>
  <sheetFormatPr defaultColWidth="9.140625" defaultRowHeight="14.25"/>
  <cols>
    <col min="1" max="1" width="9.5703125" style="4" bestFit="1" customWidth="1"/>
    <col min="2" max="2" width="65.5703125" style="4" customWidth="1"/>
    <col min="3" max="3" width="39.42578125" style="4" bestFit="1" customWidth="1"/>
    <col min="4" max="16384" width="9.140625" style="5"/>
  </cols>
  <sheetData>
    <row r="1" spans="1:3">
      <c r="A1" s="2" t="s">
        <v>30</v>
      </c>
      <c r="B1" s="3" t="str">
        <f>'Info '!C2</f>
        <v>JSC Basisbank</v>
      </c>
    </row>
    <row r="2" spans="1:3">
      <c r="A2" s="2" t="s">
        <v>31</v>
      </c>
      <c r="B2" s="191">
        <f>'1. key ratios '!B2</f>
        <v>45838</v>
      </c>
    </row>
    <row r="4" spans="1:3" ht="27.95" customHeight="1" thickBot="1">
      <c r="A4" s="24" t="s">
        <v>41</v>
      </c>
      <c r="B4" s="25" t="s">
        <v>151</v>
      </c>
      <c r="C4" s="26"/>
    </row>
    <row r="5" spans="1:3">
      <c r="A5" s="731"/>
      <c r="B5" s="732" t="s">
        <v>42</v>
      </c>
      <c r="C5" s="733" t="s">
        <v>335</v>
      </c>
    </row>
    <row r="6" spans="1:3">
      <c r="A6" s="734">
        <v>1</v>
      </c>
      <c r="B6" s="735" t="s">
        <v>752</v>
      </c>
      <c r="C6" s="736" t="s">
        <v>758</v>
      </c>
    </row>
    <row r="7" spans="1:3">
      <c r="A7" s="734">
        <v>2</v>
      </c>
      <c r="B7" s="735" t="s">
        <v>753</v>
      </c>
      <c r="C7" s="736" t="s">
        <v>759</v>
      </c>
    </row>
    <row r="8" spans="1:3">
      <c r="A8" s="734">
        <v>3</v>
      </c>
      <c r="B8" s="735" t="s">
        <v>754</v>
      </c>
      <c r="C8" s="736" t="s">
        <v>760</v>
      </c>
    </row>
    <row r="9" spans="1:3">
      <c r="A9" s="734">
        <v>4</v>
      </c>
      <c r="B9" s="735" t="s">
        <v>755</v>
      </c>
      <c r="C9" s="736" t="s">
        <v>759</v>
      </c>
    </row>
    <row r="10" spans="1:3">
      <c r="A10" s="734">
        <v>5</v>
      </c>
      <c r="B10" s="735" t="s">
        <v>756</v>
      </c>
      <c r="C10" s="736" t="s">
        <v>760</v>
      </c>
    </row>
    <row r="11" spans="1:3">
      <c r="A11" s="734">
        <v>6</v>
      </c>
      <c r="B11" s="735" t="s">
        <v>757</v>
      </c>
      <c r="C11" s="736" t="s">
        <v>760</v>
      </c>
    </row>
    <row r="12" spans="1:3">
      <c r="A12" s="734"/>
      <c r="B12" s="737"/>
      <c r="C12" s="738"/>
    </row>
    <row r="13" spans="1:3">
      <c r="A13" s="734"/>
      <c r="B13" s="739" t="s">
        <v>43</v>
      </c>
      <c r="C13" s="740" t="s">
        <v>336</v>
      </c>
    </row>
    <row r="14" spans="1:3">
      <c r="A14" s="734">
        <v>1</v>
      </c>
      <c r="B14" s="735" t="s">
        <v>761</v>
      </c>
      <c r="C14" s="741" t="s">
        <v>762</v>
      </c>
    </row>
    <row r="15" spans="1:3">
      <c r="A15" s="734">
        <v>2</v>
      </c>
      <c r="B15" s="735" t="s">
        <v>763</v>
      </c>
      <c r="C15" s="741" t="s">
        <v>764</v>
      </c>
    </row>
    <row r="16" spans="1:3">
      <c r="A16" s="734">
        <v>3</v>
      </c>
      <c r="B16" s="735" t="s">
        <v>765</v>
      </c>
      <c r="C16" s="741" t="s">
        <v>766</v>
      </c>
    </row>
    <row r="17" spans="1:3">
      <c r="A17" s="734">
        <v>4</v>
      </c>
      <c r="B17" s="735" t="s">
        <v>767</v>
      </c>
      <c r="C17" s="741" t="s">
        <v>768</v>
      </c>
    </row>
    <row r="18" spans="1:3">
      <c r="A18" s="734">
        <v>5</v>
      </c>
      <c r="B18" s="735" t="s">
        <v>769</v>
      </c>
      <c r="C18" s="741" t="s">
        <v>770</v>
      </c>
    </row>
    <row r="19" spans="1:3">
      <c r="A19" s="734">
        <v>6</v>
      </c>
      <c r="B19" s="735" t="s">
        <v>771</v>
      </c>
      <c r="C19" s="741" t="s">
        <v>772</v>
      </c>
    </row>
    <row r="20" spans="1:3">
      <c r="A20" s="734">
        <v>7</v>
      </c>
      <c r="B20" s="735" t="s">
        <v>773</v>
      </c>
      <c r="C20" s="741" t="s">
        <v>774</v>
      </c>
    </row>
    <row r="21" spans="1:3" ht="15.75" customHeight="1">
      <c r="A21" s="734"/>
      <c r="B21" s="735"/>
      <c r="C21" s="742"/>
    </row>
    <row r="22" spans="1:3" ht="30" customHeight="1">
      <c r="A22" s="734"/>
      <c r="B22" s="772" t="s">
        <v>44</v>
      </c>
      <c r="C22" s="773"/>
    </row>
    <row r="23" spans="1:3">
      <c r="A23" s="734">
        <v>1</v>
      </c>
      <c r="B23" s="735" t="s">
        <v>775</v>
      </c>
      <c r="C23" s="743">
        <v>0.91694325037584468</v>
      </c>
    </row>
    <row r="24" spans="1:3" ht="15.75" customHeight="1">
      <c r="A24" s="734">
        <v>2</v>
      </c>
      <c r="B24" s="735" t="s">
        <v>776</v>
      </c>
      <c r="C24" s="743">
        <v>6.1310495318289832E-2</v>
      </c>
    </row>
    <row r="25" spans="1:3" ht="29.25" customHeight="1">
      <c r="A25" s="734"/>
      <c r="B25" s="772" t="s">
        <v>45</v>
      </c>
      <c r="C25" s="773"/>
    </row>
    <row r="26" spans="1:3" ht="29.25" customHeight="1">
      <c r="A26" s="886">
        <v>1</v>
      </c>
      <c r="B26" s="887" t="s">
        <v>785</v>
      </c>
      <c r="C26" s="888">
        <v>0.46764105769168079</v>
      </c>
    </row>
    <row r="27" spans="1:3" ht="15" thickBot="1">
      <c r="A27" s="744">
        <v>2</v>
      </c>
      <c r="B27" s="745" t="s">
        <v>776</v>
      </c>
      <c r="C27" s="889">
        <v>0.51061268800245374</v>
      </c>
    </row>
  </sheetData>
  <mergeCells count="2">
    <mergeCell ref="B25:C25"/>
    <mergeCell ref="B22:C22"/>
  </mergeCells>
  <dataValidations count="1">
    <dataValidation type="list" allowBlank="1" showInputMessage="1" showErrorMessage="1" sqref="C6:C11">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G18" sqref="G18"/>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5">
      <c r="A1" s="22" t="s">
        <v>30</v>
      </c>
      <c r="B1" s="3" t="str">
        <f>'Info '!C2</f>
        <v>JSC Basisbank</v>
      </c>
    </row>
    <row r="2" spans="1:5" s="2" customFormat="1" ht="15.75" customHeight="1">
      <c r="A2" s="22" t="s">
        <v>31</v>
      </c>
      <c r="B2" s="191">
        <f>'1. key ratios '!B2</f>
        <v>45838</v>
      </c>
    </row>
    <row r="3" spans="1:5" s="2" customFormat="1" ht="15.75" customHeight="1">
      <c r="A3" s="22"/>
    </row>
    <row r="4" spans="1:5" s="2" customFormat="1" ht="15.75" customHeight="1" thickBot="1">
      <c r="A4" s="115" t="s">
        <v>99</v>
      </c>
      <c r="B4" s="778" t="s">
        <v>212</v>
      </c>
      <c r="C4" s="779"/>
      <c r="D4" s="779"/>
      <c r="E4" s="779"/>
    </row>
    <row r="5" spans="1:5" s="28" customFormat="1" ht="17.45" customHeight="1">
      <c r="A5" s="504"/>
      <c r="B5" s="505"/>
      <c r="C5" s="506" t="s">
        <v>0</v>
      </c>
      <c r="D5" s="506" t="s">
        <v>1</v>
      </c>
      <c r="E5" s="507" t="s">
        <v>2</v>
      </c>
    </row>
    <row r="6" spans="1:5" ht="14.45" customHeight="1">
      <c r="A6" s="508"/>
      <c r="B6" s="774" t="s">
        <v>219</v>
      </c>
      <c r="C6" s="774" t="s">
        <v>624</v>
      </c>
      <c r="D6" s="776" t="s">
        <v>98</v>
      </c>
      <c r="E6" s="777"/>
    </row>
    <row r="7" spans="1:5" ht="99.6" customHeight="1">
      <c r="A7" s="508"/>
      <c r="B7" s="775"/>
      <c r="C7" s="774"/>
      <c r="D7" s="509" t="s">
        <v>97</v>
      </c>
      <c r="E7" s="510" t="s">
        <v>220</v>
      </c>
    </row>
    <row r="8" spans="1:5" ht="21">
      <c r="A8" s="511">
        <v>1</v>
      </c>
      <c r="B8" s="497" t="s">
        <v>525</v>
      </c>
      <c r="C8" s="516">
        <f>SUM(C9:C11)</f>
        <v>610766637.05150008</v>
      </c>
      <c r="D8" s="516">
        <f>SUM(D9:D11)</f>
        <v>0</v>
      </c>
      <c r="E8" s="517">
        <f>SUM(E9:E11)</f>
        <v>610766637.05150008</v>
      </c>
    </row>
    <row r="9" spans="1:5" ht="15">
      <c r="A9" s="511">
        <v>1.1000000000000001</v>
      </c>
      <c r="B9" s="498" t="s">
        <v>526</v>
      </c>
      <c r="C9" s="516">
        <v>56834700.475000001</v>
      </c>
      <c r="D9" s="516"/>
      <c r="E9" s="517">
        <v>56834700.475000001</v>
      </c>
    </row>
    <row r="10" spans="1:5" ht="15">
      <c r="A10" s="511">
        <v>1.2</v>
      </c>
      <c r="B10" s="498" t="s">
        <v>527</v>
      </c>
      <c r="C10" s="516">
        <v>305033743.21039999</v>
      </c>
      <c r="D10" s="516"/>
      <c r="E10" s="517">
        <v>305033743.21039999</v>
      </c>
    </row>
    <row r="11" spans="1:5" ht="15">
      <c r="A11" s="511">
        <v>1.3</v>
      </c>
      <c r="B11" s="498" t="s">
        <v>528</v>
      </c>
      <c r="C11" s="516">
        <v>248898193.36610001</v>
      </c>
      <c r="D11" s="516"/>
      <c r="E11" s="517">
        <v>248898193.36610001</v>
      </c>
    </row>
    <row r="12" spans="1:5" ht="15">
      <c r="A12" s="511">
        <v>2</v>
      </c>
      <c r="B12" s="499" t="s">
        <v>529</v>
      </c>
      <c r="C12" s="516">
        <v>1554784.15</v>
      </c>
      <c r="D12" s="516"/>
      <c r="E12" s="517">
        <v>1554784.15</v>
      </c>
    </row>
    <row r="13" spans="1:5" ht="15">
      <c r="A13" s="511">
        <v>2.1</v>
      </c>
      <c r="B13" s="500" t="s">
        <v>530</v>
      </c>
      <c r="C13" s="516">
        <v>1554784.15</v>
      </c>
      <c r="D13" s="516"/>
      <c r="E13" s="517">
        <v>1554784.15</v>
      </c>
    </row>
    <row r="14" spans="1:5" ht="21">
      <c r="A14" s="511">
        <v>3</v>
      </c>
      <c r="B14" s="501" t="s">
        <v>531</v>
      </c>
      <c r="C14" s="516">
        <v>0</v>
      </c>
      <c r="D14" s="516"/>
      <c r="E14" s="517">
        <v>0</v>
      </c>
    </row>
    <row r="15" spans="1:5" ht="21">
      <c r="A15" s="511">
        <v>4</v>
      </c>
      <c r="B15" s="467" t="s">
        <v>532</v>
      </c>
      <c r="C15" s="516">
        <v>0</v>
      </c>
      <c r="D15" s="516"/>
      <c r="E15" s="517">
        <v>0</v>
      </c>
    </row>
    <row r="16" spans="1:5" ht="21">
      <c r="A16" s="511">
        <v>5</v>
      </c>
      <c r="B16" s="470" t="s">
        <v>533</v>
      </c>
      <c r="C16" s="516">
        <f>SUM(C17:C19)</f>
        <v>228225875.40000001</v>
      </c>
      <c r="D16" s="516">
        <f>SUM(D17:D19)</f>
        <v>-1445569.4000000004</v>
      </c>
      <c r="E16" s="517">
        <f>SUM(E17:E19)</f>
        <v>229671444.80000001</v>
      </c>
    </row>
    <row r="17" spans="1:5" ht="15">
      <c r="A17" s="511">
        <v>5.0999999999999996</v>
      </c>
      <c r="B17" s="466" t="s">
        <v>534</v>
      </c>
      <c r="C17" s="516">
        <v>0</v>
      </c>
      <c r="D17" s="516"/>
      <c r="E17" s="517">
        <v>0</v>
      </c>
    </row>
    <row r="18" spans="1:5" ht="15">
      <c r="A18" s="511">
        <v>5.2</v>
      </c>
      <c r="B18" s="466" t="s">
        <v>535</v>
      </c>
      <c r="C18" s="516">
        <v>228225875.40000001</v>
      </c>
      <c r="D18" s="516">
        <v>-1445569.4000000004</v>
      </c>
      <c r="E18" s="517">
        <v>229671444.80000001</v>
      </c>
    </row>
    <row r="19" spans="1:5" ht="15">
      <c r="A19" s="511">
        <v>5.3</v>
      </c>
      <c r="B19" s="502" t="s">
        <v>536</v>
      </c>
      <c r="C19" s="516">
        <v>0</v>
      </c>
      <c r="D19" s="516"/>
      <c r="E19" s="517">
        <v>0</v>
      </c>
    </row>
    <row r="20" spans="1:5" ht="15">
      <c r="A20" s="511">
        <v>6</v>
      </c>
      <c r="B20" s="501" t="s">
        <v>537</v>
      </c>
      <c r="C20" s="516">
        <f>SUM(C21:C22)</f>
        <v>3208018945.4057341</v>
      </c>
      <c r="D20" s="516">
        <f>SUM(D21:D22)</f>
        <v>0</v>
      </c>
      <c r="E20" s="517">
        <f>SUM(E21:E22)</f>
        <v>3208018945.4057341</v>
      </c>
    </row>
    <row r="21" spans="1:5" ht="15">
      <c r="A21" s="511">
        <v>6.1</v>
      </c>
      <c r="B21" s="466" t="s">
        <v>535</v>
      </c>
      <c r="C21" s="516">
        <v>184049538.29229999</v>
      </c>
      <c r="D21" s="516"/>
      <c r="E21" s="517">
        <v>184049538.29229999</v>
      </c>
    </row>
    <row r="22" spans="1:5" ht="15">
      <c r="A22" s="511">
        <v>6.2</v>
      </c>
      <c r="B22" s="502" t="s">
        <v>536</v>
      </c>
      <c r="C22" s="516">
        <v>3023969407.1134343</v>
      </c>
      <c r="D22" s="516"/>
      <c r="E22" s="517">
        <v>3023969407.1134343</v>
      </c>
    </row>
    <row r="23" spans="1:5" ht="21">
      <c r="A23" s="511">
        <v>7</v>
      </c>
      <c r="B23" s="499" t="s">
        <v>538</v>
      </c>
      <c r="C23" s="516">
        <v>27859354.66</v>
      </c>
      <c r="D23" s="516">
        <v>3796650</v>
      </c>
      <c r="E23" s="517">
        <v>24062704.66</v>
      </c>
    </row>
    <row r="24" spans="1:5" ht="21">
      <c r="A24" s="511">
        <v>8</v>
      </c>
      <c r="B24" s="499" t="s">
        <v>539</v>
      </c>
      <c r="C24" s="516">
        <v>624167.41</v>
      </c>
      <c r="D24" s="516"/>
      <c r="E24" s="517">
        <v>624167.41</v>
      </c>
    </row>
    <row r="25" spans="1:5" ht="15">
      <c r="A25" s="511">
        <v>9</v>
      </c>
      <c r="B25" s="467" t="s">
        <v>540</v>
      </c>
      <c r="C25" s="516">
        <f>SUM(C26:C27)</f>
        <v>124293149.2</v>
      </c>
      <c r="D25" s="516">
        <f>SUM(D26:D27)</f>
        <v>14362002.67</v>
      </c>
      <c r="E25" s="517">
        <f>SUM(E26:E27)</f>
        <v>109931146.53</v>
      </c>
    </row>
    <row r="26" spans="1:5" ht="15">
      <c r="A26" s="511">
        <v>9.1</v>
      </c>
      <c r="B26" s="466" t="s">
        <v>541</v>
      </c>
      <c r="C26" s="516">
        <v>124293149.2</v>
      </c>
      <c r="D26" s="516">
        <v>14362002.67</v>
      </c>
      <c r="E26" s="517">
        <v>109931146.53</v>
      </c>
    </row>
    <row r="27" spans="1:5" ht="15">
      <c r="A27" s="511">
        <v>9.1999999999999993</v>
      </c>
      <c r="B27" s="466" t="s">
        <v>542</v>
      </c>
      <c r="C27" s="516">
        <v>0</v>
      </c>
      <c r="D27" s="516"/>
      <c r="E27" s="517">
        <v>0</v>
      </c>
    </row>
    <row r="28" spans="1:5" ht="15">
      <c r="A28" s="511">
        <v>10</v>
      </c>
      <c r="B28" s="467" t="s">
        <v>543</v>
      </c>
      <c r="C28" s="516">
        <f>SUM(C29:C30)</f>
        <v>15607009.770000001</v>
      </c>
      <c r="D28" s="516">
        <f>SUM(D29:D30)</f>
        <v>15607009.770000001</v>
      </c>
      <c r="E28" s="517">
        <f>SUM(E29:E30)</f>
        <v>0</v>
      </c>
    </row>
    <row r="29" spans="1:5" ht="15">
      <c r="A29" s="511">
        <v>10.1</v>
      </c>
      <c r="B29" s="466" t="s">
        <v>544</v>
      </c>
      <c r="C29" s="516">
        <v>0</v>
      </c>
      <c r="D29" s="516"/>
      <c r="E29" s="517">
        <v>0</v>
      </c>
    </row>
    <row r="30" spans="1:5" ht="15">
      <c r="A30" s="511">
        <v>10.199999999999999</v>
      </c>
      <c r="B30" s="466" t="s">
        <v>545</v>
      </c>
      <c r="C30" s="516">
        <v>15607009.770000001</v>
      </c>
      <c r="D30" s="516">
        <v>15607009.770000001</v>
      </c>
      <c r="E30" s="517">
        <v>0</v>
      </c>
    </row>
    <row r="31" spans="1:5" ht="15">
      <c r="A31" s="511">
        <v>11</v>
      </c>
      <c r="B31" s="467" t="s">
        <v>546</v>
      </c>
      <c r="C31" s="516">
        <f>SUM(C32:C33)</f>
        <v>4623190.3899999997</v>
      </c>
      <c r="D31" s="516">
        <f>SUM(D32:D33)</f>
        <v>0</v>
      </c>
      <c r="E31" s="517">
        <f>SUM(E32:E33)</f>
        <v>4623190.3899999997</v>
      </c>
    </row>
    <row r="32" spans="1:5" ht="15">
      <c r="A32" s="511">
        <v>11.1</v>
      </c>
      <c r="B32" s="466" t="s">
        <v>547</v>
      </c>
      <c r="C32" s="516">
        <v>4623190.3899999997</v>
      </c>
      <c r="D32" s="516"/>
      <c r="E32" s="517">
        <v>4623190.3899999997</v>
      </c>
    </row>
    <row r="33" spans="1:7" ht="15">
      <c r="A33" s="511">
        <v>11.2</v>
      </c>
      <c r="B33" s="466" t="s">
        <v>548</v>
      </c>
      <c r="C33" s="516">
        <v>0</v>
      </c>
      <c r="D33" s="516"/>
      <c r="E33" s="517">
        <v>0</v>
      </c>
    </row>
    <row r="34" spans="1:7" ht="15">
      <c r="A34" s="511">
        <v>13</v>
      </c>
      <c r="B34" s="467" t="s">
        <v>549</v>
      </c>
      <c r="C34" s="516">
        <v>44461739.226565942</v>
      </c>
      <c r="D34" s="516"/>
      <c r="E34" s="517">
        <v>44461739.226565942</v>
      </c>
    </row>
    <row r="35" spans="1:7" ht="15">
      <c r="A35" s="511">
        <v>13.1</v>
      </c>
      <c r="B35" s="503" t="s">
        <v>550</v>
      </c>
      <c r="C35" s="516">
        <v>29872045.440000001</v>
      </c>
      <c r="D35" s="516"/>
      <c r="E35" s="517">
        <v>29872045.440000001</v>
      </c>
    </row>
    <row r="36" spans="1:7" ht="15">
      <c r="A36" s="511">
        <v>13.2</v>
      </c>
      <c r="B36" s="503" t="s">
        <v>551</v>
      </c>
      <c r="C36" s="516">
        <v>0</v>
      </c>
      <c r="D36" s="516"/>
      <c r="E36" s="517">
        <v>0</v>
      </c>
    </row>
    <row r="37" spans="1:7" ht="26.25" thickBot="1">
      <c r="A37" s="512"/>
      <c r="B37" s="513" t="s">
        <v>221</v>
      </c>
      <c r="C37" s="514">
        <f>SUM(C8,C12,C14,C15,C16,C20,C23,C24,C25,C28,C31,C34)</f>
        <v>4266034852.6637993</v>
      </c>
      <c r="D37" s="514">
        <f>SUM(D8,D12,D14,D15,D16,D20,D23,D24,D25,D28,D31,D34)</f>
        <v>32320093.039999999</v>
      </c>
      <c r="E37" s="515">
        <f>SUM(E8,E12,E14,E15,E16,E20,E23,E24,E25,E28,E31,E34)</f>
        <v>4233714759.6237998</v>
      </c>
    </row>
    <row r="38" spans="1:7">
      <c r="A38" s="5"/>
      <c r="B38" s="5"/>
      <c r="C38" s="5"/>
      <c r="D38" s="5"/>
      <c r="E38" s="5"/>
    </row>
    <row r="39" spans="1:7">
      <c r="A39" s="5"/>
      <c r="B39" s="5"/>
      <c r="C39" s="5"/>
      <c r="D39" s="5"/>
      <c r="E39" s="5"/>
    </row>
    <row r="41" spans="1:7" s="4" customFormat="1">
      <c r="B41" s="30"/>
      <c r="F41" s="5"/>
      <c r="G41" s="5"/>
    </row>
    <row r="42" spans="1:7" s="4" customFormat="1">
      <c r="B42" s="30"/>
      <c r="F42" s="5"/>
      <c r="G42" s="5"/>
    </row>
    <row r="43" spans="1:7" s="4" customFormat="1">
      <c r="B43" s="30"/>
      <c r="F43" s="5"/>
      <c r="G43" s="5"/>
    </row>
    <row r="44" spans="1:7" s="4" customFormat="1">
      <c r="B44" s="30"/>
      <c r="F44" s="5"/>
      <c r="G44" s="5"/>
    </row>
    <row r="45" spans="1:7" s="4" customFormat="1">
      <c r="B45" s="30"/>
      <c r="F45" s="5"/>
      <c r="G45" s="5"/>
    </row>
    <row r="46" spans="1:7" s="4" customFormat="1">
      <c r="B46" s="30"/>
      <c r="F46" s="5"/>
      <c r="G46" s="5"/>
    </row>
    <row r="47" spans="1:7" s="4" customFormat="1">
      <c r="B47" s="30"/>
      <c r="F47" s="5"/>
      <c r="G47" s="5"/>
    </row>
    <row r="48" spans="1:7" s="4" customFormat="1">
      <c r="B48" s="30"/>
      <c r="F48" s="5"/>
      <c r="G48" s="5"/>
    </row>
    <row r="49" spans="2:7" s="4" customFormat="1">
      <c r="B49" s="30"/>
      <c r="F49" s="5"/>
      <c r="G49" s="5"/>
    </row>
    <row r="50" spans="2:7" s="4" customFormat="1">
      <c r="B50" s="30"/>
      <c r="F50" s="5"/>
      <c r="G50" s="5"/>
    </row>
    <row r="51" spans="2:7" s="4" customFormat="1">
      <c r="B51" s="30"/>
      <c r="F51" s="5"/>
      <c r="G51" s="5"/>
    </row>
    <row r="52" spans="2:7" s="4" customFormat="1">
      <c r="B52" s="30"/>
      <c r="F52" s="5"/>
      <c r="G52" s="5"/>
    </row>
    <row r="53" spans="2:7" s="4" customFormat="1">
      <c r="B53" s="30"/>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41" sqref="B41"/>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Basisbank</v>
      </c>
    </row>
    <row r="2" spans="1:6" s="2" customFormat="1" ht="15.75" customHeight="1">
      <c r="A2" s="2" t="s">
        <v>31</v>
      </c>
      <c r="B2" s="191">
        <f>'1. key ratios '!B2</f>
        <v>45838</v>
      </c>
      <c r="C2" s="4"/>
      <c r="D2" s="4"/>
      <c r="E2" s="4"/>
      <c r="F2" s="4"/>
    </row>
    <row r="3" spans="1:6" s="2" customFormat="1" ht="15.75" customHeight="1">
      <c r="C3" s="4"/>
      <c r="D3" s="4"/>
      <c r="E3" s="4"/>
      <c r="F3" s="4"/>
    </row>
    <row r="4" spans="1:6" s="2" customFormat="1" ht="13.5" thickBot="1">
      <c r="A4" s="2" t="s">
        <v>46</v>
      </c>
      <c r="B4" s="116" t="s">
        <v>518</v>
      </c>
      <c r="C4" s="27" t="s">
        <v>35</v>
      </c>
      <c r="D4" s="4"/>
      <c r="E4" s="4"/>
      <c r="F4" s="4"/>
    </row>
    <row r="5" spans="1:6">
      <c r="A5" s="82">
        <v>1</v>
      </c>
      <c r="B5" s="117" t="s">
        <v>520</v>
      </c>
      <c r="C5" s="518">
        <f>'7. LI1 '!E37</f>
        <v>4233714759.6237998</v>
      </c>
    </row>
    <row r="6" spans="1:6">
      <c r="A6" s="31">
        <v>2.1</v>
      </c>
      <c r="B6" s="66" t="s">
        <v>201</v>
      </c>
      <c r="C6" s="519">
        <v>612129537.00220013</v>
      </c>
    </row>
    <row r="7" spans="1:6" s="23" customFormat="1" outlineLevel="1">
      <c r="A7" s="17">
        <v>2.2000000000000002</v>
      </c>
      <c r="B7" s="18" t="s">
        <v>202</v>
      </c>
      <c r="C7" s="520">
        <v>29818000</v>
      </c>
    </row>
    <row r="8" spans="1:6" s="23" customFormat="1">
      <c r="A8" s="17">
        <v>3</v>
      </c>
      <c r="B8" s="80" t="s">
        <v>519</v>
      </c>
      <c r="C8" s="521">
        <f>SUM(C5:C7)</f>
        <v>4875662296.6259995</v>
      </c>
    </row>
    <row r="9" spans="1:6">
      <c r="A9" s="31">
        <v>4</v>
      </c>
      <c r="B9" s="32" t="s">
        <v>48</v>
      </c>
      <c r="C9" s="519"/>
    </row>
    <row r="10" spans="1:6" s="23" customFormat="1" outlineLevel="1">
      <c r="A10" s="17">
        <v>5.0999999999999996</v>
      </c>
      <c r="B10" s="18" t="s">
        <v>203</v>
      </c>
      <c r="C10" s="520">
        <v>-239428253.97843015</v>
      </c>
    </row>
    <row r="11" spans="1:6" s="23" customFormat="1" outlineLevel="1">
      <c r="A11" s="17">
        <v>5.2</v>
      </c>
      <c r="B11" s="18" t="s">
        <v>204</v>
      </c>
      <c r="C11" s="520">
        <v>-26325063.02248361</v>
      </c>
    </row>
    <row r="12" spans="1:6" s="23" customFormat="1">
      <c r="A12" s="17">
        <v>6</v>
      </c>
      <c r="B12" s="79" t="s">
        <v>745</v>
      </c>
      <c r="C12" s="520"/>
    </row>
    <row r="13" spans="1:6" s="23" customFormat="1" ht="13.5" thickBot="1">
      <c r="A13" s="19">
        <v>7</v>
      </c>
      <c r="B13" s="81" t="s">
        <v>164</v>
      </c>
      <c r="C13" s="522">
        <f>SUM(C8:C12)</f>
        <v>4609908979.6250858</v>
      </c>
    </row>
    <row r="15" spans="1:6">
      <c r="B15" s="23"/>
    </row>
    <row r="17" spans="1:2" ht="15">
      <c r="A17" s="87"/>
      <c r="B17" s="88"/>
    </row>
    <row r="18" spans="1:2" ht="15">
      <c r="A18" s="92"/>
      <c r="B18" s="93"/>
    </row>
    <row r="19" spans="1:2">
      <c r="A19" s="94"/>
      <c r="B19" s="89"/>
    </row>
    <row r="20" spans="1:2">
      <c r="A20" s="95"/>
      <c r="B20" s="90"/>
    </row>
    <row r="21" spans="1:2">
      <c r="A21" s="95"/>
      <c r="B21" s="93"/>
    </row>
    <row r="22" spans="1:2">
      <c r="A22" s="94"/>
      <c r="B22" s="91"/>
    </row>
    <row r="23" spans="1:2">
      <c r="A23" s="95"/>
      <c r="B23" s="90"/>
    </row>
    <row r="24" spans="1:2">
      <c r="A24" s="95"/>
      <c r="B24" s="90"/>
    </row>
    <row r="25" spans="1:2">
      <c r="A25" s="95"/>
      <c r="B25" s="96"/>
    </row>
    <row r="26" spans="1:2">
      <c r="A26" s="95"/>
      <c r="B26" s="93"/>
    </row>
    <row r="27" spans="1:2">
      <c r="B27" s="30"/>
    </row>
    <row r="28" spans="1:2">
      <c r="B28" s="30"/>
    </row>
    <row r="29" spans="1:2">
      <c r="B29" s="30"/>
    </row>
    <row r="30" spans="1:2">
      <c r="B30" s="30"/>
    </row>
    <row r="31" spans="1:2">
      <c r="B31" s="30"/>
    </row>
    <row r="32" spans="1:2">
      <c r="B32" s="30"/>
    </row>
    <row r="33" spans="2:2">
      <c r="B33" s="30"/>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N/LpYcVxnMbOHfdnQnhCI2ITAw9WGiakg7v3GwCMbeU=</DigestValue>
    </Reference>
    <Reference Type="http://www.w3.org/2000/09/xmldsig#Object" URI="#idOfficeObject">
      <DigestMethod Algorithm="http://www.w3.org/2001/04/xmlenc#sha256"/>
      <DigestValue>mMhDg13avR0TbmD76l16kdU9GVTCMpjhV3s+FEg/R0Q=</DigestValue>
    </Reference>
    <Reference Type="http://uri.etsi.org/01903#SignedProperties" URI="#idSignedProperties">
      <Transforms>
        <Transform Algorithm="http://www.w3.org/TR/2001/REC-xml-c14n-20010315"/>
      </Transforms>
      <DigestMethod Algorithm="http://www.w3.org/2001/04/xmlenc#sha256"/>
      <DigestValue>4f+7FbQfyUQ2z/kPDAeyeLF8NWSwOEaNMXHY2VaALNI=</DigestValue>
    </Reference>
  </SignedInfo>
  <SignatureValue>FYzQ2S0bngl0Ovjm8JL6aRiVrMZmtWOr1Eo+Ru2JZLnR+3BtgfWpMP3NmUjIxfDgFZ7WKTdZMj41
5IPI4TfO3JdlIF64oJ45CAoo8C03K4FI8ApNlWePrQO7BFjEVyWnjj8D/AMfOuxMQYHSRVLJa6dc
d9zXfhaUsYXMsCPQNP/j5/NLkPut3YU3dB/y2kMSWysY+OHDOumd88eiBDXiIJ458wwMZavdnKz0
hJdkEoRyO/+T1fDzjrMou6Mn6S9jzRHrbV/4o54wIq5Su4DTdNPieW0SsjKMsUw366Jrdu4DOeDn
R+laxWFB43S3DAYUZQiyvow6BrWBqwUv59S1Ng==</SignatureValue>
  <KeyInfo>
    <X509Data>
      <X509Certificate>MIIGOzCCBSOgAwIBAgIKdCpY1AADAAJHzTANBgkqhkiG9w0BAQsFADBKMRIwEAYKCZImiZPyLGQBGRYCZ2UxEzARBgoJkiaJk/IsZAEZFgNuYmcxHzAdBgNVBAMTFk5CRyBDbGFzcyAyIElOVCBTdWIgQ0EwHhcNMjQwMTE1MDgzNjE1WhcNMjUxMTI0MjI0OTMzWjA5MRYwFAYDVQQKEw1KU0MgQkFTSVNCQU5LMR8wHQYDVQQDExZCQlMgLSBUaW5hdGluIEtoZWxhZHplMIIBIjANBgkqhkiG9w0BAQEFAAOCAQ8AMIIBCgKCAQEA3Z9VzKnmwZA45BvYO4O8Pp9GgdSCsVpbH0vfk5Y82vwvz9M6kfSPOda1e3tWpeHbVlsLk69osXw3Zb/o7T8eYF2zxOTx5yUPut8EiDs31Gvfo0mbK5oD6Bq77hqfQo5aO484hYp4cntUvdgeZ8AJEsUcdZaCI+pkv1inJEk4fs8Lbx2e6VXBuTyXE97yNo3O1inZRnS8MZNipcGncm0iiviTsUmjTel0OKnJ7AUheAvrdD3z1VNlC3aNqGF9oja6YuyXUvsbrKBCPWql+OLOYkCFJPxq281YubEwQasvLYIXVVVbX4nfKOENSnz7nnpCoH0dBHiTOgTVjb/W1Gt3YQIDAQABo4IDMjCCAy4wPAYJKwYBBAGCNxUHBC8wLQYlKwYBBAGCNxUI5rJgg431RIaBmQmDuKFKg76EcQSDxJEzhIOIXQIBZAIBIzAdBgNVHSUEFjAUBggrBgEFBQcDAgYIKwYBBQUHAwQwCwYDVR0PBAQDAgeAMCcGCSsGAQQBgjcVCgQaMBgwCgYIKwYBBQUHAwIwCgYIKwYBBQUHAwQwHQYDVR0OBBYEFDnpdboTkffC5BVu1wuEgelqaFwz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ykuY3J0MA0GCSqGSIb3DQEBCwUAA4IBAQChfG5lBpqJ5EbgMEF1/F8M/aM+/mCv2tjYkCwSemE4LMg9o7Lywu0WMZbPa8NFVA7KZ0n8ZDApjuxP2TntKuwGkkUMHh8IYwcBLSRDNIFLKTC3SpV52n764F3hA1HrM3K1cuYdLnJ0W2rrs9YzyvsjEpwIA99Xu8SzMVMjjqCxKGsoeU97L/GBHsbrIJpYsdueeVrRrcUU1bCEt0N3G/9gCh0Il2EXh7a8nZRwexpTRBErRztdjY1ywMzjPx9DU24GdxP/9piIwvl/qA4SoaYE7oDnmQSIFdnRyUYp6LngXGMCP2c24pylpOlH/1O3Edqs8Flc44ViNRV7GB4op9TT</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2GgMVqtO/T8gjJLV4i8ZpnxZibgf0iWwza71vpkznAA=</DigestValue>
      </Reference>
      <Reference URI="/xl/drawings/drawing1.xml?ContentType=application/vnd.openxmlformats-officedocument.drawing+xml">
        <DigestMethod Algorithm="http://www.w3.org/2001/04/xmlenc#sha256"/>
        <DigestValue>im5sOyfG+/mWHvDeHGkFBbsYlu/4dpDVFm5cJ6RuNLE=</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mdsG8ljpz+H1IRCB/gfy9CqBIjA/LTuUs1JYmHPUWIA=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iJ7ikN/tP09kPD/o7CxEjW8aHSd/RtpDIq1cYLbYm5w=</DigestValue>
      </Reference>
      <Reference URI="/xl/styles.xml?ContentType=application/vnd.openxmlformats-officedocument.spreadsheetml.styles+xml">
        <DigestMethod Algorithm="http://www.w3.org/2001/04/xmlenc#sha256"/>
        <DigestValue>UQZqzMskOw2+cfcUKS/xDgmJyKqxgm02oDY40TUIrTM=</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XjVOPGNkm7nRknXkBd8RLrQlWEl/INtUBCPLF7BtD9g=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NUUtAo5bqZqRXPz0Pv0WS2jJha7f42JQYg5bEVdRSyE=</DigestValue>
      </Reference>
      <Reference URI="/xl/worksheets/sheet10.xml?ContentType=application/vnd.openxmlformats-officedocument.spreadsheetml.worksheet+xml">
        <DigestMethod Algorithm="http://www.w3.org/2001/04/xmlenc#sha256"/>
        <DigestValue>Qaa+orJ7lQBodkS8MsAXoihudS6ZVIGlRbxJGeHxrg8=</DigestValue>
      </Reference>
      <Reference URI="/xl/worksheets/sheet11.xml?ContentType=application/vnd.openxmlformats-officedocument.spreadsheetml.worksheet+xml">
        <DigestMethod Algorithm="http://www.w3.org/2001/04/xmlenc#sha256"/>
        <DigestValue>CMmk0n9BbHTHZRSuXDYmoCRsN1lYocv1hQvhFv5qnAQ=</DigestValue>
      </Reference>
      <Reference URI="/xl/worksheets/sheet12.xml?ContentType=application/vnd.openxmlformats-officedocument.spreadsheetml.worksheet+xml">
        <DigestMethod Algorithm="http://www.w3.org/2001/04/xmlenc#sha256"/>
        <DigestValue>So330l8j4e01j36WShlQpkZmGVZDtA7KsxE8J1i4COs=</DigestValue>
      </Reference>
      <Reference URI="/xl/worksheets/sheet13.xml?ContentType=application/vnd.openxmlformats-officedocument.spreadsheetml.worksheet+xml">
        <DigestMethod Algorithm="http://www.w3.org/2001/04/xmlenc#sha256"/>
        <DigestValue>OstERVzNqENo0bV9E6/5NU1Hr/HzF0K6NuwC7Wmtulg=</DigestValue>
      </Reference>
      <Reference URI="/xl/worksheets/sheet14.xml?ContentType=application/vnd.openxmlformats-officedocument.spreadsheetml.worksheet+xml">
        <DigestMethod Algorithm="http://www.w3.org/2001/04/xmlenc#sha256"/>
        <DigestValue>9UBWkAVhp8PW91MA55/uArFxUXJfE0iaxzNMw6AOidM=</DigestValue>
      </Reference>
      <Reference URI="/xl/worksheets/sheet15.xml?ContentType=application/vnd.openxmlformats-officedocument.spreadsheetml.worksheet+xml">
        <DigestMethod Algorithm="http://www.w3.org/2001/04/xmlenc#sha256"/>
        <DigestValue>CmsNxO5pQbo6lfDkHkncvyTKpO/nEM9lcj7r6W4irko=</DigestValue>
      </Reference>
      <Reference URI="/xl/worksheets/sheet16.xml?ContentType=application/vnd.openxmlformats-officedocument.spreadsheetml.worksheet+xml">
        <DigestMethod Algorithm="http://www.w3.org/2001/04/xmlenc#sha256"/>
        <DigestValue>G8XOQ1/Dxi8Z2gBnfLlCjDygmUXPltsjOcnB4ya064w=</DigestValue>
      </Reference>
      <Reference URI="/xl/worksheets/sheet17.xml?ContentType=application/vnd.openxmlformats-officedocument.spreadsheetml.worksheet+xml">
        <DigestMethod Algorithm="http://www.w3.org/2001/04/xmlenc#sha256"/>
        <DigestValue>b0VfrWtLW1wzrZRG2nfsk7HKEhkRZFBnkqGKdxbNa8A=</DigestValue>
      </Reference>
      <Reference URI="/xl/worksheets/sheet18.xml?ContentType=application/vnd.openxmlformats-officedocument.spreadsheetml.worksheet+xml">
        <DigestMethod Algorithm="http://www.w3.org/2001/04/xmlenc#sha256"/>
        <DigestValue>QIZtj4NImm7hCDrUwTVYY5J8QjqKOZGtXRFAqvPbfa8=</DigestValue>
      </Reference>
      <Reference URI="/xl/worksheets/sheet19.xml?ContentType=application/vnd.openxmlformats-officedocument.spreadsheetml.worksheet+xml">
        <DigestMethod Algorithm="http://www.w3.org/2001/04/xmlenc#sha256"/>
        <DigestValue>C+7/ofOVW8h18MqWm/KHQ/Rbw5M7uXG2jrlvvUrm44E=</DigestValue>
      </Reference>
      <Reference URI="/xl/worksheets/sheet2.xml?ContentType=application/vnd.openxmlformats-officedocument.spreadsheetml.worksheet+xml">
        <DigestMethod Algorithm="http://www.w3.org/2001/04/xmlenc#sha256"/>
        <DigestValue>AjJmyeu+SdpQGS0VoCJ0WexR5jDQY4dnkF1uUymEi+Q=</DigestValue>
      </Reference>
      <Reference URI="/xl/worksheets/sheet20.xml?ContentType=application/vnd.openxmlformats-officedocument.spreadsheetml.worksheet+xml">
        <DigestMethod Algorithm="http://www.w3.org/2001/04/xmlenc#sha256"/>
        <DigestValue>zt9YduhWABHfyxSHVzMKvS+EH5uKOy+RMsX+cDe+XNA=</DigestValue>
      </Reference>
      <Reference URI="/xl/worksheets/sheet21.xml?ContentType=application/vnd.openxmlformats-officedocument.spreadsheetml.worksheet+xml">
        <DigestMethod Algorithm="http://www.w3.org/2001/04/xmlenc#sha256"/>
        <DigestValue>xIt+cfg1Sj6J9itGAtwz/dQrK/Y59kOvlodND0Ta7nk=</DigestValue>
      </Reference>
      <Reference URI="/xl/worksheets/sheet22.xml?ContentType=application/vnd.openxmlformats-officedocument.spreadsheetml.worksheet+xml">
        <DigestMethod Algorithm="http://www.w3.org/2001/04/xmlenc#sha256"/>
        <DigestValue>SlIBnasRXlsrKjGcup3hl9nhyocf1bbZGkULFZssH1k=</DigestValue>
      </Reference>
      <Reference URI="/xl/worksheets/sheet23.xml?ContentType=application/vnd.openxmlformats-officedocument.spreadsheetml.worksheet+xml">
        <DigestMethod Algorithm="http://www.w3.org/2001/04/xmlenc#sha256"/>
        <DigestValue>sL05eQzujXoYMDynwmjICg/F7utMrTpmVbKS2TDjAX8=</DigestValue>
      </Reference>
      <Reference URI="/xl/worksheets/sheet24.xml?ContentType=application/vnd.openxmlformats-officedocument.spreadsheetml.worksheet+xml">
        <DigestMethod Algorithm="http://www.w3.org/2001/04/xmlenc#sha256"/>
        <DigestValue>unkg/eqUE1MLizx+ISYgJyjBk9UbltnWR6GtVMo/ZTQ=</DigestValue>
      </Reference>
      <Reference URI="/xl/worksheets/sheet25.xml?ContentType=application/vnd.openxmlformats-officedocument.spreadsheetml.worksheet+xml">
        <DigestMethod Algorithm="http://www.w3.org/2001/04/xmlenc#sha256"/>
        <DigestValue>NKRnwB5ely9qS2z7wo6PguukzlYtN+FrYrgaEV5YHNA=</DigestValue>
      </Reference>
      <Reference URI="/xl/worksheets/sheet26.xml?ContentType=application/vnd.openxmlformats-officedocument.spreadsheetml.worksheet+xml">
        <DigestMethod Algorithm="http://www.w3.org/2001/04/xmlenc#sha256"/>
        <DigestValue>apyxoK1zbA6DNnAgZRE9ZR6yERoPYUdCUsMhieuvcMs=</DigestValue>
      </Reference>
      <Reference URI="/xl/worksheets/sheet27.xml?ContentType=application/vnd.openxmlformats-officedocument.spreadsheetml.worksheet+xml">
        <DigestMethod Algorithm="http://www.w3.org/2001/04/xmlenc#sha256"/>
        <DigestValue>FyjfFATF8S72pPiSWudRNo6q9ALkFP/mNRo8hxitCxk=</DigestValue>
      </Reference>
      <Reference URI="/xl/worksheets/sheet28.xml?ContentType=application/vnd.openxmlformats-officedocument.spreadsheetml.worksheet+xml">
        <DigestMethod Algorithm="http://www.w3.org/2001/04/xmlenc#sha256"/>
        <DigestValue>DfxKacYuELBiLqaG7pCR9SETrGcvwd8DgB7LeZO5m58=</DigestValue>
      </Reference>
      <Reference URI="/xl/worksheets/sheet29.xml?ContentType=application/vnd.openxmlformats-officedocument.spreadsheetml.worksheet+xml">
        <DigestMethod Algorithm="http://www.w3.org/2001/04/xmlenc#sha256"/>
        <DigestValue>Dq9hPt2C/kB4k/tukYdOq5JvmS58/coi7di5dE2qNOo=</DigestValue>
      </Reference>
      <Reference URI="/xl/worksheets/sheet3.xml?ContentType=application/vnd.openxmlformats-officedocument.spreadsheetml.worksheet+xml">
        <DigestMethod Algorithm="http://www.w3.org/2001/04/xmlenc#sha256"/>
        <DigestValue>YPXRUKWE8/45yU/8GaEq6EGFkwD7dxcTaZJGvEltlKA=</DigestValue>
      </Reference>
      <Reference URI="/xl/worksheets/sheet30.xml?ContentType=application/vnd.openxmlformats-officedocument.spreadsheetml.worksheet+xml">
        <DigestMethod Algorithm="http://www.w3.org/2001/04/xmlenc#sha256"/>
        <DigestValue>aPjgv1RfymtJf5vSRWa8MDCr9zVkKrYdhS+9meymdFU=</DigestValue>
      </Reference>
      <Reference URI="/xl/worksheets/sheet31.xml?ContentType=application/vnd.openxmlformats-officedocument.spreadsheetml.worksheet+xml">
        <DigestMethod Algorithm="http://www.w3.org/2001/04/xmlenc#sha256"/>
        <DigestValue>xzNG3I22rUsAU+VwPZ8dXMnVqMm7QbXSuI7QZxylyNY=</DigestValue>
      </Reference>
      <Reference URI="/xl/worksheets/sheet32.xml?ContentType=application/vnd.openxmlformats-officedocument.spreadsheetml.worksheet+xml">
        <DigestMethod Algorithm="http://www.w3.org/2001/04/xmlenc#sha256"/>
        <DigestValue>4CQ8q7OO6pkWkejju9QgWKl/I8piFhrhiNgPF2Sps5s=</DigestValue>
      </Reference>
      <Reference URI="/xl/worksheets/sheet4.xml?ContentType=application/vnd.openxmlformats-officedocument.spreadsheetml.worksheet+xml">
        <DigestMethod Algorithm="http://www.w3.org/2001/04/xmlenc#sha256"/>
        <DigestValue>3mFiPuP4KIhjaRHF+3xHFaSoNm/FJNgc3AKaWUj0QJo=</DigestValue>
      </Reference>
      <Reference URI="/xl/worksheets/sheet5.xml?ContentType=application/vnd.openxmlformats-officedocument.spreadsheetml.worksheet+xml">
        <DigestMethod Algorithm="http://www.w3.org/2001/04/xmlenc#sha256"/>
        <DigestValue>xFmg5nEBum+XZ6Mg96iazfM86SZJxE2PAaUyh4nTtrg=</DigestValue>
      </Reference>
      <Reference URI="/xl/worksheets/sheet6.xml?ContentType=application/vnd.openxmlformats-officedocument.spreadsheetml.worksheet+xml">
        <DigestMethod Algorithm="http://www.w3.org/2001/04/xmlenc#sha256"/>
        <DigestValue>WeGxdMyKGnAmxE7xkakn1uMmZZz+82uR/wM/S2Jna1A=</DigestValue>
      </Reference>
      <Reference URI="/xl/worksheets/sheet7.xml?ContentType=application/vnd.openxmlformats-officedocument.spreadsheetml.worksheet+xml">
        <DigestMethod Algorithm="http://www.w3.org/2001/04/xmlenc#sha256"/>
        <DigestValue>8IwWr/i3uG9Z8Qw1HKda/18GRpAZsX87LY+pQML2UbI=</DigestValue>
      </Reference>
      <Reference URI="/xl/worksheets/sheet8.xml?ContentType=application/vnd.openxmlformats-officedocument.spreadsheetml.worksheet+xml">
        <DigestMethod Algorithm="http://www.w3.org/2001/04/xmlenc#sha256"/>
        <DigestValue>OPMDQqI0QbH4dp8ns2pqRQQjqDM6PUiLNE1hCuivovY=</DigestValue>
      </Reference>
      <Reference URI="/xl/worksheets/sheet9.xml?ContentType=application/vnd.openxmlformats-officedocument.spreadsheetml.worksheet+xml">
        <DigestMethod Algorithm="http://www.w3.org/2001/04/xmlenc#sha256"/>
        <DigestValue>/027EwHO0nwNnYgdqUXGuLvWiQxgQj63FR/+Sf1tpG8=</DigestValue>
      </Reference>
    </Manifest>
    <SignatureProperties>
      <SignatureProperty Id="idSignatureTime" Target="#idPackageSignature">
        <mdssi:SignatureTime xmlns:mdssi="http://schemas.openxmlformats.org/package/2006/digital-signature">
          <mdssi:Format>YYYY-MM-DDThh:mm:ssTZD</mdssi:Format>
          <mdssi:Value>2025-08-08T14:42:51Z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2025-08-08T14:42:51Z</xd:SigningTime>
          <xd:SigningCertificate>
            <xd:Cert>
              <xd:CertDigest>
                <DigestMethod Algorithm="http://www.w3.org/2001/04/xmlenc#sha256"/>
                <DigestValue>pprXaHJtWd3ys+SKuntXowqdHcpmVuFXUx0MBMRDTic=</DigestValue>
              </xd:CertDigest>
              <xd:IssuerSerial>
                <X509IssuerName>CN=NBG Class 2 INT Sub CA, DC=nbg, DC=ge</X509IssuerName>
                <X509SerialNumber>548575676004957931325389</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pTCCAo2gAwIBAgIQfdD+LvNow5tAi4nyJH3s+jANBgkqhkiG9w0BAQsFADBHMRIwEAYKCZImiZPyLGQBGRYCZ2UxEzARBgoJkiaJk/IsZAEZFgNuYmcxHDAaBgNVBAMTE05CRyBDbGFzcyAxIFJvb3QgQ0EwHhcNMTAxMTI0MjIzOTM0WhcNMzkwNTI4MTg0ODU5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gYwwgYkwEwYJKwYBBAGCNxQCBAYeBABDAEEwCwYDVR0PBAQDAgGGMA8GA1UdEwEB/wQFMAMBAf8wHQYDVR0OBBYEFOgmLAqD1tfA6P6uCHr3RRNHKfIZMBAGCSsGAQQBgjcVAQQDAgEBMCMGCSsGAQQBgjcVAgQWBBSwQhdv15cMFACCFzx99DRC99OzmTANBgkqhkiG9w0BAQsFAAOCAQEAh2X9DK1cog6ybrZ7TrA73EK7L1elW0CrLsXDuKvKZy71tWPD+MtX1TRjOFno997TgHbSaPFGZWART0g+yyBJ8rI1yNMBANWtgryOvsLap+7Cm1MDIpX3As/isOr17Z3n/HmtTsbm4/4eTpK9Ilh4GbC0Ax+co0/Hq6R/vsxY/TwSCNnfkF2AjYgs+jR+eLWEcu5+qHuy0E+YjTkH6zRIHvDXFNoJvb4beh9H3c+FEClEB3F0xZNsb5NP2ikduU7+K2d2vyLUFN8HDzOCV0Xz1T50lAyHmOJUDEtaYJn5lCXJaK5J+TqABrtwhkCrp/TVS+nFzCDx6N24BfvtR1A47w==</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vvxTlH7lCmPat/rX1ZlB+ISQkZ7vwUHkAroSPuQZJsA=</DigestValue>
    </Reference>
    <Reference Type="http://www.w3.org/2000/09/xmldsig#Object" URI="#idOfficeObject">
      <DigestMethod Algorithm="http://www.w3.org/2001/04/xmlenc#sha256"/>
      <DigestValue>mMhDg13avR0TbmD76l16kdU9GVTCMpjhV3s+FEg/R0Q=</DigestValue>
    </Reference>
    <Reference Type="http://uri.etsi.org/01903#SignedProperties" URI="#idSignedProperties">
      <Transforms>
        <Transform Algorithm="http://www.w3.org/TR/2001/REC-xml-c14n-20010315"/>
      </Transforms>
      <DigestMethod Algorithm="http://www.w3.org/2001/04/xmlenc#sha256"/>
      <DigestValue>+1C90F5kkq2FC8VPGdXKV25NhMQClx/8/+2S5stgVCQ=</DigestValue>
    </Reference>
  </SignedInfo>
  <SignatureValue>m9Nzf7fUvaxMN5m+pQN1VzYLq90Op/u6B/0CaBWBCUCiLwwYCx1c8QAPx391476rhAsF2DtA425t
Fxmw9LGsvOoO8nmqTLuQwucRKXljPVFVDZchEIT6wyyIJLDMhr2Li6gGiJt0z28HV1tU34inkOhD
hHcSTDw9D9qoKvhhMLgTduaWKK453nNY7fNc2LPuLhGpQSt5f5pzDt43DmCmtBKR+a3P3fqBYrSN
FUrsS20IZo5IDCPRMCoyu8aK3nfamgn5XK0nvs/wLJgUCM8rPZ9GlMTvAKcjWev3jDeQGUFXW/sL
BrT3gSYszxY+e2K1bNCYVNVB9wdPfa+S9HwGUQ==</SignatureValue>
  <KeyInfo>
    <X509Data>
      <X509Certificate>MIIGPTCCBSWgAwIBAgIKdBXiqwADAAJHzDANBgkqhkiG9w0BAQsFADBKMRIwEAYKCZImiZPyLGQBGRYCZ2UxEzARBgoJkiaJk/IsZAEZFgNuYmcxHzAdBgNVBAMTFk5CRyBDbGFzcyAyIElOVCBTdWIgQ0EwHhcNMjQwMTE1MDgxMzU1WhcNMjUxMTI0MjI0OTMzWjA7MRYwFAYDVQQKEw1KU0MgQkFTSVNCQU5LMSEwHwYDVQQDExhCQlMgLSBMaWEgQXNsYW5pa2FzaHZpbGkwggEiMA0GCSqGSIb3DQEBAQUAA4IBDwAwggEKAoIBAQCkWDzfR1gSDZ0Okie/wSHr25Xj48VJqGcxmGusafPQp9kL/BTbYCP6tzenkgjrfMnu5sKJniI6LfVVdTX127G37ZBPVqPTg1rb7nKSOvNvfu+7lFBeNTcrQpQtOFPu1H+xg/We4eTMig4K5w9naRgwV+yLO1StRHGm+ZQlh9eAgMm3kMZIr2RSk/+oNF/KvEvdihsJhInzWEXDzYN9q+WYMMbiF89pAXDeXFnnWb9g3O8mb5TuNLvowNo/i6hf5Jr3ioSofWW3borxnXbaU773s4HOG0GVXdlK2ktgtOtKyMW625FKVMBkpO7A3UK4gBlzX1IOeCMwQwnuFNJwFQz1AgMBAAGjggMyMIIDLjA8BgkrBgEEAYI3FQcELzAtBiUrBgEEAYI3FQjmsmCDjfVEhoGZCYO4oUqDvoRxBIPEkTOEg4hdAgFkAgEjMB0GA1UdJQQWMBQGCCsGAQUFBwMCBggrBgEFBQcDBDALBgNVHQ8EBAMCB4AwJwYJKwYBBAGCNxUKBBowGDAKBggrBgEFBQcDAjAKBggrBgEFBQcDBDAdBgNVHQ4EFgQUplyWU/kyPoRYizEDhpTQQvVvEn0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zKS5jcnQwDQYJKoZIhvcNAQELBQADggEBAJFuSuRw/d+LuTC+iEu3DZodQtaogvbjsk2r+RB8WJrMUKqehYh8yeJOXznO+7NqUssObfOLhHPRUhC3J1yM12/fbSpKNgza6LTTNW7tIdnoapjuS0ASj4YygnXmwANGQk5AuhWKOJg4OjqovWZb/FkwIJM0/pzmZyrSGNLTXFkOuDI1wG9CSBANYAeg7zKgqLn32Cq5WfM0IfusWUKwPA0aB7Y1EFtfzMF4toyqKhas+AxMCVH3sicA+y3nBVW0Qca/wNHgXvN52I9uuHbPAHaogGFLcjBdT43D9W+SUSSXYjlICIThNockMlGDU5MWBPVFIad9dxe4tGZC9CTBFJs=</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2GgMVqtO/T8gjJLV4i8ZpnxZibgf0iWwza71vpkznAA=</DigestValue>
      </Reference>
      <Reference URI="/xl/drawings/drawing1.xml?ContentType=application/vnd.openxmlformats-officedocument.drawing+xml">
        <DigestMethod Algorithm="http://www.w3.org/2001/04/xmlenc#sha256"/>
        <DigestValue>im5sOyfG+/mWHvDeHGkFBbsYlu/4dpDVFm5cJ6RuNLE=</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mdsG8ljpz+H1IRCB/gfy9CqBIjA/LTuUs1JYmHPUWIA=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iJ7ikN/tP09kPD/o7CxEjW8aHSd/RtpDIq1cYLbYm5w=</DigestValue>
      </Reference>
      <Reference URI="/xl/styles.xml?ContentType=application/vnd.openxmlformats-officedocument.spreadsheetml.styles+xml">
        <DigestMethod Algorithm="http://www.w3.org/2001/04/xmlenc#sha256"/>
        <DigestValue>UQZqzMskOw2+cfcUKS/xDgmJyKqxgm02oDY40TUIrTM=</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XjVOPGNkm7nRknXkBd8RLrQlWEl/INtUBCPLF7BtD9g=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NUUtAo5bqZqRXPz0Pv0WS2jJha7f42JQYg5bEVdRSyE=</DigestValue>
      </Reference>
      <Reference URI="/xl/worksheets/sheet10.xml?ContentType=application/vnd.openxmlformats-officedocument.spreadsheetml.worksheet+xml">
        <DigestMethod Algorithm="http://www.w3.org/2001/04/xmlenc#sha256"/>
        <DigestValue>Qaa+orJ7lQBodkS8MsAXoihudS6ZVIGlRbxJGeHxrg8=</DigestValue>
      </Reference>
      <Reference URI="/xl/worksheets/sheet11.xml?ContentType=application/vnd.openxmlformats-officedocument.spreadsheetml.worksheet+xml">
        <DigestMethod Algorithm="http://www.w3.org/2001/04/xmlenc#sha256"/>
        <DigestValue>CMmk0n9BbHTHZRSuXDYmoCRsN1lYocv1hQvhFv5qnAQ=</DigestValue>
      </Reference>
      <Reference URI="/xl/worksheets/sheet12.xml?ContentType=application/vnd.openxmlformats-officedocument.spreadsheetml.worksheet+xml">
        <DigestMethod Algorithm="http://www.w3.org/2001/04/xmlenc#sha256"/>
        <DigestValue>So330l8j4e01j36WShlQpkZmGVZDtA7KsxE8J1i4COs=</DigestValue>
      </Reference>
      <Reference URI="/xl/worksheets/sheet13.xml?ContentType=application/vnd.openxmlformats-officedocument.spreadsheetml.worksheet+xml">
        <DigestMethod Algorithm="http://www.w3.org/2001/04/xmlenc#sha256"/>
        <DigestValue>OstERVzNqENo0bV9E6/5NU1Hr/HzF0K6NuwC7Wmtulg=</DigestValue>
      </Reference>
      <Reference URI="/xl/worksheets/sheet14.xml?ContentType=application/vnd.openxmlformats-officedocument.spreadsheetml.worksheet+xml">
        <DigestMethod Algorithm="http://www.w3.org/2001/04/xmlenc#sha256"/>
        <DigestValue>9UBWkAVhp8PW91MA55/uArFxUXJfE0iaxzNMw6AOidM=</DigestValue>
      </Reference>
      <Reference URI="/xl/worksheets/sheet15.xml?ContentType=application/vnd.openxmlformats-officedocument.spreadsheetml.worksheet+xml">
        <DigestMethod Algorithm="http://www.w3.org/2001/04/xmlenc#sha256"/>
        <DigestValue>CmsNxO5pQbo6lfDkHkncvyTKpO/nEM9lcj7r6W4irko=</DigestValue>
      </Reference>
      <Reference URI="/xl/worksheets/sheet16.xml?ContentType=application/vnd.openxmlformats-officedocument.spreadsheetml.worksheet+xml">
        <DigestMethod Algorithm="http://www.w3.org/2001/04/xmlenc#sha256"/>
        <DigestValue>G8XOQ1/Dxi8Z2gBnfLlCjDygmUXPltsjOcnB4ya064w=</DigestValue>
      </Reference>
      <Reference URI="/xl/worksheets/sheet17.xml?ContentType=application/vnd.openxmlformats-officedocument.spreadsheetml.worksheet+xml">
        <DigestMethod Algorithm="http://www.w3.org/2001/04/xmlenc#sha256"/>
        <DigestValue>b0VfrWtLW1wzrZRG2nfsk7HKEhkRZFBnkqGKdxbNa8A=</DigestValue>
      </Reference>
      <Reference URI="/xl/worksheets/sheet18.xml?ContentType=application/vnd.openxmlformats-officedocument.spreadsheetml.worksheet+xml">
        <DigestMethod Algorithm="http://www.w3.org/2001/04/xmlenc#sha256"/>
        <DigestValue>QIZtj4NImm7hCDrUwTVYY5J8QjqKOZGtXRFAqvPbfa8=</DigestValue>
      </Reference>
      <Reference URI="/xl/worksheets/sheet19.xml?ContentType=application/vnd.openxmlformats-officedocument.spreadsheetml.worksheet+xml">
        <DigestMethod Algorithm="http://www.w3.org/2001/04/xmlenc#sha256"/>
        <DigestValue>C+7/ofOVW8h18MqWm/KHQ/Rbw5M7uXG2jrlvvUrm44E=</DigestValue>
      </Reference>
      <Reference URI="/xl/worksheets/sheet2.xml?ContentType=application/vnd.openxmlformats-officedocument.spreadsheetml.worksheet+xml">
        <DigestMethod Algorithm="http://www.w3.org/2001/04/xmlenc#sha256"/>
        <DigestValue>AjJmyeu+SdpQGS0VoCJ0WexR5jDQY4dnkF1uUymEi+Q=</DigestValue>
      </Reference>
      <Reference URI="/xl/worksheets/sheet20.xml?ContentType=application/vnd.openxmlformats-officedocument.spreadsheetml.worksheet+xml">
        <DigestMethod Algorithm="http://www.w3.org/2001/04/xmlenc#sha256"/>
        <DigestValue>zt9YduhWABHfyxSHVzMKvS+EH5uKOy+RMsX+cDe+XNA=</DigestValue>
      </Reference>
      <Reference URI="/xl/worksheets/sheet21.xml?ContentType=application/vnd.openxmlformats-officedocument.spreadsheetml.worksheet+xml">
        <DigestMethod Algorithm="http://www.w3.org/2001/04/xmlenc#sha256"/>
        <DigestValue>xIt+cfg1Sj6J9itGAtwz/dQrK/Y59kOvlodND0Ta7nk=</DigestValue>
      </Reference>
      <Reference URI="/xl/worksheets/sheet22.xml?ContentType=application/vnd.openxmlformats-officedocument.spreadsheetml.worksheet+xml">
        <DigestMethod Algorithm="http://www.w3.org/2001/04/xmlenc#sha256"/>
        <DigestValue>SlIBnasRXlsrKjGcup3hl9nhyocf1bbZGkULFZssH1k=</DigestValue>
      </Reference>
      <Reference URI="/xl/worksheets/sheet23.xml?ContentType=application/vnd.openxmlformats-officedocument.spreadsheetml.worksheet+xml">
        <DigestMethod Algorithm="http://www.w3.org/2001/04/xmlenc#sha256"/>
        <DigestValue>sL05eQzujXoYMDynwmjICg/F7utMrTpmVbKS2TDjAX8=</DigestValue>
      </Reference>
      <Reference URI="/xl/worksheets/sheet24.xml?ContentType=application/vnd.openxmlformats-officedocument.spreadsheetml.worksheet+xml">
        <DigestMethod Algorithm="http://www.w3.org/2001/04/xmlenc#sha256"/>
        <DigestValue>unkg/eqUE1MLizx+ISYgJyjBk9UbltnWR6GtVMo/ZTQ=</DigestValue>
      </Reference>
      <Reference URI="/xl/worksheets/sheet25.xml?ContentType=application/vnd.openxmlformats-officedocument.spreadsheetml.worksheet+xml">
        <DigestMethod Algorithm="http://www.w3.org/2001/04/xmlenc#sha256"/>
        <DigestValue>NKRnwB5ely9qS2z7wo6PguukzlYtN+FrYrgaEV5YHNA=</DigestValue>
      </Reference>
      <Reference URI="/xl/worksheets/sheet26.xml?ContentType=application/vnd.openxmlformats-officedocument.spreadsheetml.worksheet+xml">
        <DigestMethod Algorithm="http://www.w3.org/2001/04/xmlenc#sha256"/>
        <DigestValue>apyxoK1zbA6DNnAgZRE9ZR6yERoPYUdCUsMhieuvcMs=</DigestValue>
      </Reference>
      <Reference URI="/xl/worksheets/sheet27.xml?ContentType=application/vnd.openxmlformats-officedocument.spreadsheetml.worksheet+xml">
        <DigestMethod Algorithm="http://www.w3.org/2001/04/xmlenc#sha256"/>
        <DigestValue>FyjfFATF8S72pPiSWudRNo6q9ALkFP/mNRo8hxitCxk=</DigestValue>
      </Reference>
      <Reference URI="/xl/worksheets/sheet28.xml?ContentType=application/vnd.openxmlformats-officedocument.spreadsheetml.worksheet+xml">
        <DigestMethod Algorithm="http://www.w3.org/2001/04/xmlenc#sha256"/>
        <DigestValue>DfxKacYuELBiLqaG7pCR9SETrGcvwd8DgB7LeZO5m58=</DigestValue>
      </Reference>
      <Reference URI="/xl/worksheets/sheet29.xml?ContentType=application/vnd.openxmlformats-officedocument.spreadsheetml.worksheet+xml">
        <DigestMethod Algorithm="http://www.w3.org/2001/04/xmlenc#sha256"/>
        <DigestValue>Dq9hPt2C/kB4k/tukYdOq5JvmS58/coi7di5dE2qNOo=</DigestValue>
      </Reference>
      <Reference URI="/xl/worksheets/sheet3.xml?ContentType=application/vnd.openxmlformats-officedocument.spreadsheetml.worksheet+xml">
        <DigestMethod Algorithm="http://www.w3.org/2001/04/xmlenc#sha256"/>
        <DigestValue>YPXRUKWE8/45yU/8GaEq6EGFkwD7dxcTaZJGvEltlKA=</DigestValue>
      </Reference>
      <Reference URI="/xl/worksheets/sheet30.xml?ContentType=application/vnd.openxmlformats-officedocument.spreadsheetml.worksheet+xml">
        <DigestMethod Algorithm="http://www.w3.org/2001/04/xmlenc#sha256"/>
        <DigestValue>aPjgv1RfymtJf5vSRWa8MDCr9zVkKrYdhS+9meymdFU=</DigestValue>
      </Reference>
      <Reference URI="/xl/worksheets/sheet31.xml?ContentType=application/vnd.openxmlformats-officedocument.spreadsheetml.worksheet+xml">
        <DigestMethod Algorithm="http://www.w3.org/2001/04/xmlenc#sha256"/>
        <DigestValue>xzNG3I22rUsAU+VwPZ8dXMnVqMm7QbXSuI7QZxylyNY=</DigestValue>
      </Reference>
      <Reference URI="/xl/worksheets/sheet32.xml?ContentType=application/vnd.openxmlformats-officedocument.spreadsheetml.worksheet+xml">
        <DigestMethod Algorithm="http://www.w3.org/2001/04/xmlenc#sha256"/>
        <DigestValue>4CQ8q7OO6pkWkejju9QgWKl/I8piFhrhiNgPF2Sps5s=</DigestValue>
      </Reference>
      <Reference URI="/xl/worksheets/sheet4.xml?ContentType=application/vnd.openxmlformats-officedocument.spreadsheetml.worksheet+xml">
        <DigestMethod Algorithm="http://www.w3.org/2001/04/xmlenc#sha256"/>
        <DigestValue>3mFiPuP4KIhjaRHF+3xHFaSoNm/FJNgc3AKaWUj0QJo=</DigestValue>
      </Reference>
      <Reference URI="/xl/worksheets/sheet5.xml?ContentType=application/vnd.openxmlformats-officedocument.spreadsheetml.worksheet+xml">
        <DigestMethod Algorithm="http://www.w3.org/2001/04/xmlenc#sha256"/>
        <DigestValue>xFmg5nEBum+XZ6Mg96iazfM86SZJxE2PAaUyh4nTtrg=</DigestValue>
      </Reference>
      <Reference URI="/xl/worksheets/sheet6.xml?ContentType=application/vnd.openxmlformats-officedocument.spreadsheetml.worksheet+xml">
        <DigestMethod Algorithm="http://www.w3.org/2001/04/xmlenc#sha256"/>
        <DigestValue>WeGxdMyKGnAmxE7xkakn1uMmZZz+82uR/wM/S2Jna1A=</DigestValue>
      </Reference>
      <Reference URI="/xl/worksheets/sheet7.xml?ContentType=application/vnd.openxmlformats-officedocument.spreadsheetml.worksheet+xml">
        <DigestMethod Algorithm="http://www.w3.org/2001/04/xmlenc#sha256"/>
        <DigestValue>8IwWr/i3uG9Z8Qw1HKda/18GRpAZsX87LY+pQML2UbI=</DigestValue>
      </Reference>
      <Reference URI="/xl/worksheets/sheet8.xml?ContentType=application/vnd.openxmlformats-officedocument.spreadsheetml.worksheet+xml">
        <DigestMethod Algorithm="http://www.w3.org/2001/04/xmlenc#sha256"/>
        <DigestValue>OPMDQqI0QbH4dp8ns2pqRQQjqDM6PUiLNE1hCuivovY=</DigestValue>
      </Reference>
      <Reference URI="/xl/worksheets/sheet9.xml?ContentType=application/vnd.openxmlformats-officedocument.spreadsheetml.worksheet+xml">
        <DigestMethod Algorithm="http://www.w3.org/2001/04/xmlenc#sha256"/>
        <DigestValue>/027EwHO0nwNnYgdqUXGuLvWiQxgQj63FR/+Sf1tpG8=</DigestValue>
      </Reference>
    </Manifest>
    <SignatureProperties>
      <SignatureProperty Id="idSignatureTime" Target="#idPackageSignature">
        <mdssi:SignatureTime xmlns:mdssi="http://schemas.openxmlformats.org/package/2006/digital-signature">
          <mdssi:Format>YYYY-MM-DDThh:mm:ssTZD</mdssi:Format>
          <mdssi:Value>2025-08-08T14:58:41Z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2025-08-08T14:58:41Z</xd:SigningTime>
          <xd:SigningCertificate>
            <xd:Cert>
              <xd:CertDigest>
                <DigestMethod Algorithm="http://www.w3.org/2001/04/xmlenc#sha256"/>
                <DigestValue>eEoPjysMfjtiKlZklvw/RdyBX+XFZ3xqVj/kQI6jPAM=</DigestValue>
              </xd:CertDigest>
              <xd:IssuerSerial>
                <X509IssuerName>CN=NBG Class 2 INT Sub CA, DC=nbg, DC=ge</X509IssuerName>
                <X509SerialNumber>548198226786913219659724</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pTCCAo2gAwIBAgIQfdD+LvNow5tAi4nyJH3s+jANBgkqhkiG9w0BAQsFADBHMRIwEAYKCZImiZPyLGQBGRYCZ2UxEzARBgoJkiaJk/IsZAEZFgNuYmcxHDAaBgNVBAMTE05CRyBDbGFzcyAxIFJvb3QgQ0EwHhcNMTAxMTI0MjIzOTM0WhcNMzkwNTI4MTg0ODU5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gYwwgYkwEwYJKwYBBAGCNxQCBAYeBABDAEEwCwYDVR0PBAQDAgGGMA8GA1UdEwEB/wQFMAMBAf8wHQYDVR0OBBYEFOgmLAqD1tfA6P6uCHr3RRNHKfIZMBAGCSsGAQQBgjcVAQQDAgEBMCMGCSsGAQQBgjcVAgQWBBSwQhdv15cMFACCFzx99DRC99OzmTANBgkqhkiG9w0BAQsFAAOCAQEAh2X9DK1cog6ybrZ7TrA73EK7L1elW0CrLsXDuKvKZy71tWPD+MtX1TRjOFno997TgHbSaPFGZWART0g+yyBJ8rI1yNMBANWtgryOvsLap+7Cm1MDIpX3As/isOr17Z3n/HmtTsbm4/4eTpK9Ilh4GbC0Ax+co0/Hq6R/vsxY/TwSCNnfkF2AjYgs+jR+eLWEcu5+qHuy0E+YjTkH6zRIHvDXFNoJvb4beh9H3c+FEClEB3F0xZNsb5NP2ikduU7+K2d2vyLUFN8HDzOCV0Xz1T50lAyHmOJUDEtaYJn5lCXJaK5J+TqABrtwhkCrp/TVS+nFzCDx6N24BfvtR1A47w==</xd:EncapsulatedX509Certificate>
          </xd:CertificateValues>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2025-08-08T14:40:06Z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