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5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5" i="95" l="1"/>
  <c r="C12" i="95"/>
  <c r="L33" i="118" l="1"/>
  <c r="K33" i="118"/>
  <c r="J33" i="118"/>
  <c r="I33" i="118"/>
  <c r="H33" i="118"/>
  <c r="G33" i="118"/>
  <c r="F33" i="118"/>
  <c r="E33" i="118"/>
  <c r="D33" i="118"/>
  <c r="C33" i="118"/>
  <c r="C22" i="111" l="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34" i="113"/>
  <c r="H8" i="112"/>
  <c r="H21" i="112" s="1"/>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H22" i="111" l="1"/>
  <c r="D15" i="114"/>
  <c r="C15" i="114"/>
  <c r="C62" i="69"/>
  <c r="C58" i="69"/>
  <c r="C46" i="69"/>
  <c r="C40" i="69"/>
  <c r="C52" i="69" s="1"/>
  <c r="C29" i="69"/>
  <c r="C26" i="69"/>
  <c r="C23" i="69"/>
  <c r="C18" i="69"/>
  <c r="C14" i="69"/>
  <c r="C6" i="69"/>
  <c r="E8" i="88"/>
  <c r="E16" i="88"/>
  <c r="E20" i="88"/>
  <c r="E25" i="88"/>
  <c r="E28" i="88"/>
  <c r="E31" i="88"/>
  <c r="D8" i="88"/>
  <c r="D16" i="88"/>
  <c r="D20" i="88"/>
  <c r="D25" i="88"/>
  <c r="D28" i="88"/>
  <c r="D31" i="88"/>
  <c r="C31" i="88"/>
  <c r="C28" i="88"/>
  <c r="C25" i="88"/>
  <c r="C20" i="88"/>
  <c r="C16" i="88"/>
  <c r="C8" i="88"/>
  <c r="C67" i="69" l="1"/>
  <c r="E37" i="88"/>
  <c r="C37" i="88"/>
  <c r="C35" i="69"/>
  <c r="C68" i="69"/>
  <c r="D37" i="88"/>
  <c r="E44" i="109"/>
  <c r="E42" i="109"/>
  <c r="E41" i="109"/>
  <c r="E40" i="109"/>
  <c r="E39" i="109"/>
  <c r="E38" i="109"/>
  <c r="D37" i="109"/>
  <c r="C37" i="109"/>
  <c r="E36" i="109"/>
  <c r="E35" i="109"/>
  <c r="D34" i="109"/>
  <c r="C34" i="109"/>
  <c r="E33" i="109"/>
  <c r="E32" i="109"/>
  <c r="E31" i="109"/>
  <c r="E30" i="109"/>
  <c r="D29" i="109"/>
  <c r="C29" i="109"/>
  <c r="E28" i="109"/>
  <c r="E27" i="109"/>
  <c r="E26" i="109"/>
  <c r="E25" i="109"/>
  <c r="E24" i="109"/>
  <c r="E23" i="109"/>
  <c r="E22" i="109"/>
  <c r="E21" i="109"/>
  <c r="E20" i="109"/>
  <c r="E19" i="109"/>
  <c r="E18" i="109"/>
  <c r="E17" i="109"/>
  <c r="E16" i="109"/>
  <c r="H15" i="109"/>
  <c r="E15" i="109"/>
  <c r="H14" i="109"/>
  <c r="E14" i="109"/>
  <c r="D13" i="109"/>
  <c r="C13" i="109"/>
  <c r="H12" i="109"/>
  <c r="E12" i="109"/>
  <c r="E11" i="109"/>
  <c r="H10" i="109"/>
  <c r="E10" i="109"/>
  <c r="H9" i="109"/>
  <c r="E9" i="109"/>
  <c r="H8" i="109"/>
  <c r="E8" i="109"/>
  <c r="H7" i="109"/>
  <c r="E7" i="109"/>
  <c r="D6" i="109"/>
  <c r="C6" i="109"/>
  <c r="E67" i="108"/>
  <c r="E66" i="108"/>
  <c r="E65" i="108"/>
  <c r="E64" i="108"/>
  <c r="D63" i="108"/>
  <c r="C63" i="108"/>
  <c r="E62" i="108"/>
  <c r="E61" i="108"/>
  <c r="E60" i="108"/>
  <c r="D59" i="108"/>
  <c r="C59" i="108"/>
  <c r="E58" i="108"/>
  <c r="E57" i="108"/>
  <c r="E56" i="108"/>
  <c r="E55" i="108"/>
  <c r="E52" i="108"/>
  <c r="E51" i="108"/>
  <c r="E50" i="108"/>
  <c r="E49" i="108"/>
  <c r="E48" i="108"/>
  <c r="D47" i="108"/>
  <c r="C47" i="108"/>
  <c r="E46" i="108"/>
  <c r="E45" i="108"/>
  <c r="E44" i="108"/>
  <c r="E43" i="108"/>
  <c r="E42" i="108"/>
  <c r="D41" i="108"/>
  <c r="C41" i="108"/>
  <c r="H40" i="108"/>
  <c r="E40" i="108"/>
  <c r="E39" i="108"/>
  <c r="E38" i="108"/>
  <c r="E35" i="108"/>
  <c r="E34" i="108"/>
  <c r="E33" i="108"/>
  <c r="E32" i="108"/>
  <c r="E31" i="108"/>
  <c r="D30" i="108"/>
  <c r="C30" i="108"/>
  <c r="E29" i="108"/>
  <c r="E28" i="108"/>
  <c r="D27" i="108"/>
  <c r="C27" i="108"/>
  <c r="H26" i="108"/>
  <c r="E26" i="108"/>
  <c r="E25" i="108"/>
  <c r="D24" i="108"/>
  <c r="C24" i="108"/>
  <c r="E23" i="108"/>
  <c r="E22" i="108"/>
  <c r="E21" i="108"/>
  <c r="E20" i="108"/>
  <c r="D19" i="108"/>
  <c r="C19" i="108"/>
  <c r="H18" i="108"/>
  <c r="E18" i="108"/>
  <c r="E17" i="108"/>
  <c r="H16" i="108"/>
  <c r="E16" i="108"/>
  <c r="D15" i="108"/>
  <c r="C15" i="108"/>
  <c r="H14" i="108"/>
  <c r="E14" i="108"/>
  <c r="H13" i="108"/>
  <c r="E13" i="108"/>
  <c r="H12" i="108"/>
  <c r="E12" i="108"/>
  <c r="H11" i="108"/>
  <c r="E11" i="108"/>
  <c r="E10" i="108"/>
  <c r="E9" i="108"/>
  <c r="E8" i="108"/>
  <c r="D7" i="108"/>
  <c r="C7" i="108"/>
  <c r="E47" i="108" l="1"/>
  <c r="D68" i="108"/>
  <c r="E34" i="109"/>
  <c r="E27" i="108"/>
  <c r="E15" i="108"/>
  <c r="C68" i="108"/>
  <c r="C69" i="108" s="1"/>
  <c r="E13" i="109"/>
  <c r="E30" i="108"/>
  <c r="E24" i="108"/>
  <c r="E63" i="108"/>
  <c r="E29" i="109"/>
  <c r="E37" i="109"/>
  <c r="E19" i="108"/>
  <c r="C43" i="109"/>
  <c r="E6" i="109"/>
  <c r="E59" i="108"/>
  <c r="C53" i="108"/>
  <c r="D53" i="108"/>
  <c r="D36" i="108"/>
  <c r="C36" i="108"/>
  <c r="E7" i="108"/>
  <c r="D43" i="109"/>
  <c r="E53" i="108"/>
  <c r="D69" i="108"/>
  <c r="E41" i="108"/>
  <c r="E68" i="108" l="1"/>
  <c r="E36" i="108"/>
  <c r="D45" i="109"/>
  <c r="C45" i="109"/>
  <c r="E43" i="109"/>
  <c r="E45" i="109"/>
  <c r="E69" i="108"/>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C38" i="95" s="1"/>
  <c r="D6" i="86"/>
  <c r="D13" i="86" s="1"/>
  <c r="C6" i="86" l="1"/>
  <c r="C13" i="86" s="1"/>
  <c r="D19" i="94" l="1"/>
  <c r="D11" i="94"/>
  <c r="D12" i="94"/>
  <c r="D13" i="94"/>
  <c r="D15" i="94"/>
  <c r="D16" i="94"/>
  <c r="D17" i="94"/>
  <c r="D21" i="94"/>
  <c r="D8" i="94"/>
  <c r="D7" i="94"/>
  <c r="D9" i="94"/>
  <c r="D20" i="94"/>
  <c r="N20" i="92"/>
  <c r="N19" i="92"/>
  <c r="E19" i="92"/>
  <c r="N18" i="92"/>
  <c r="E18" i="92"/>
  <c r="N17" i="92"/>
  <c r="E17" i="92"/>
  <c r="N16" i="92"/>
  <c r="E16" i="92"/>
  <c r="N15" i="92"/>
  <c r="N14" i="92" s="1"/>
  <c r="N21" i="92" s="1"/>
  <c r="E15" i="92"/>
  <c r="M14" i="92"/>
  <c r="L14" i="92"/>
  <c r="K14" i="92"/>
  <c r="J14" i="92"/>
  <c r="I14" i="92"/>
  <c r="H14" i="92"/>
  <c r="G14" i="92"/>
  <c r="F14" i="92"/>
  <c r="E14" i="92"/>
  <c r="C14" i="92"/>
  <c r="N13" i="92"/>
  <c r="N12" i="92"/>
  <c r="E12" i="92"/>
  <c r="N11" i="92"/>
  <c r="E11" i="92"/>
  <c r="N10" i="92"/>
  <c r="E10" i="92"/>
  <c r="N9" i="92"/>
  <c r="E9" i="92"/>
  <c r="N8" i="92"/>
  <c r="N7" i="92" s="1"/>
  <c r="E8" i="92"/>
  <c r="E7" i="92" s="1"/>
  <c r="M7" i="92"/>
  <c r="M21" i="92" s="1"/>
  <c r="L7" i="92"/>
  <c r="L21" i="92" s="1"/>
  <c r="K7" i="92"/>
  <c r="K21" i="92" s="1"/>
  <c r="J7" i="92"/>
  <c r="J21" i="92" s="1"/>
  <c r="I7" i="92"/>
  <c r="I21" i="92" s="1"/>
  <c r="H7" i="92"/>
  <c r="H21" i="92" s="1"/>
  <c r="G7" i="92"/>
  <c r="G21" i="92" s="1"/>
  <c r="F7" i="92"/>
  <c r="F21" i="92" s="1"/>
  <c r="C7" i="92"/>
  <c r="C21" i="92" l="1"/>
  <c r="E21" i="92"/>
  <c r="S21" i="90"/>
  <c r="S20" i="90"/>
  <c r="S19" i="90"/>
  <c r="S18" i="90"/>
  <c r="S17" i="90"/>
  <c r="S16" i="90"/>
  <c r="S15" i="90"/>
  <c r="S14" i="90"/>
  <c r="S13" i="90"/>
  <c r="S12" i="90"/>
  <c r="S11" i="90"/>
  <c r="S10" i="90"/>
  <c r="S9" i="90"/>
  <c r="S8" i="90"/>
  <c r="T21" i="64" l="1"/>
  <c r="U21" i="64"/>
  <c r="S21" i="64"/>
  <c r="C21" i="64"/>
  <c r="G22" i="91"/>
  <c r="F22" i="91"/>
  <c r="E22" i="91"/>
  <c r="D22" i="91"/>
  <c r="C22" i="91"/>
  <c r="H22" i="91" s="1"/>
  <c r="H21" i="91"/>
  <c r="H19" i="91"/>
  <c r="H17" i="91"/>
  <c r="H16" i="91"/>
  <c r="H15" i="91"/>
  <c r="H14" i="91"/>
  <c r="H13" i="91"/>
  <c r="H10" i="91"/>
  <c r="H8" i="91"/>
  <c r="K22" i="90" l="1"/>
  <c r="L22" i="90"/>
  <c r="M22" i="90"/>
  <c r="N22" i="90"/>
  <c r="O22" i="90"/>
  <c r="P22" i="90"/>
  <c r="Q22" i="90"/>
  <c r="R22" i="90"/>
  <c r="S22" i="90"/>
  <c r="C5" i="73" l="1"/>
  <c r="C22" i="90" l="1"/>
  <c r="C12" i="89"/>
  <c r="C6" i="89"/>
  <c r="D22" i="90" l="1"/>
  <c r="E22" i="90"/>
  <c r="F22" i="90"/>
  <c r="G22" i="90"/>
  <c r="H22" i="90"/>
  <c r="I22" i="90"/>
  <c r="J22" i="90"/>
  <c r="C29" i="89"/>
  <c r="C32" i="89"/>
  <c r="C36" i="89"/>
  <c r="C44" i="89"/>
  <c r="C48" i="89"/>
  <c r="C31" i="89" l="1"/>
  <c r="C42" i="89"/>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G37" i="97" l="1"/>
  <c r="G21" i="97"/>
  <c r="G39" i="97" s="1"/>
  <c r="H39" i="108" l="1"/>
  <c r="H21" i="109"/>
  <c r="H23" i="108"/>
  <c r="H65" i="108"/>
  <c r="H33" i="109"/>
  <c r="H56" i="108"/>
  <c r="G27" i="108"/>
  <c r="H35" i="109"/>
  <c r="F34" i="109"/>
  <c r="H29" i="108"/>
  <c r="H36" i="109"/>
  <c r="H45" i="108"/>
  <c r="G7" i="108"/>
  <c r="F37" i="109"/>
  <c r="H38" i="109"/>
  <c r="H39" i="109"/>
  <c r="H10" i="108"/>
  <c r="H48" i="108"/>
  <c r="F47" i="108"/>
  <c r="G13" i="109"/>
  <c r="H17" i="109"/>
  <c r="H17" i="108"/>
  <c r="F15" i="108"/>
  <c r="G15" i="108"/>
  <c r="H18" i="109"/>
  <c r="H28" i="109"/>
  <c r="H41" i="109"/>
  <c r="H55" i="108"/>
  <c r="G41" i="108"/>
  <c r="H28" i="108"/>
  <c r="F27" i="108"/>
  <c r="G34" i="109"/>
  <c r="H22" i="108"/>
  <c r="H11" i="109"/>
  <c r="F6" i="109"/>
  <c r="H46" i="108"/>
  <c r="G37" i="109"/>
  <c r="H26" i="109"/>
  <c r="G59" i="108"/>
  <c r="H49" i="108"/>
  <c r="H20" i="108"/>
  <c r="F19" i="108"/>
  <c r="H33" i="108"/>
  <c r="H50" i="108"/>
  <c r="H62" i="108"/>
  <c r="F63" i="108"/>
  <c r="H64" i="108"/>
  <c r="H42" i="108"/>
  <c r="F41" i="108"/>
  <c r="G68" i="108"/>
  <c r="H43" i="108"/>
  <c r="H67" i="108"/>
  <c r="H31" i="108"/>
  <c r="F30" i="108"/>
  <c r="H25" i="109"/>
  <c r="H32" i="108"/>
  <c r="F59" i="108"/>
  <c r="H60" i="108"/>
  <c r="G47" i="108"/>
  <c r="H35" i="108"/>
  <c r="G19" i="108"/>
  <c r="H19" i="109"/>
  <c r="F29" i="109"/>
  <c r="H30" i="109"/>
  <c r="H42" i="109"/>
  <c r="H25" i="108"/>
  <c r="F24" i="108"/>
  <c r="G24" i="108"/>
  <c r="G63" i="108"/>
  <c r="H22" i="109"/>
  <c r="H66" i="108"/>
  <c r="H57" i="108"/>
  <c r="H24" i="109"/>
  <c r="G30" i="108"/>
  <c r="H9" i="108"/>
  <c r="H34" i="108"/>
  <c r="H27" i="109"/>
  <c r="H61" i="108"/>
  <c r="H21" i="108"/>
  <c r="H38" i="108"/>
  <c r="H51" i="108"/>
  <c r="G29" i="109"/>
  <c r="H52" i="108"/>
  <c r="H32" i="109"/>
  <c r="H23" i="109"/>
  <c r="H44" i="108"/>
  <c r="H8" i="108"/>
  <c r="F7" i="108"/>
  <c r="H58" i="108"/>
  <c r="G6" i="109"/>
  <c r="F13" i="109"/>
  <c r="H16" i="109"/>
  <c r="H40" i="109"/>
  <c r="H20" i="109"/>
  <c r="H31" i="109"/>
  <c r="H44" i="109"/>
  <c r="F53" i="108" l="1"/>
  <c r="H29" i="109"/>
  <c r="H7" i="108"/>
  <c r="F36" i="108"/>
  <c r="H63" i="108"/>
  <c r="H37" i="109"/>
  <c r="H59" i="108"/>
  <c r="H15" i="108"/>
  <c r="H41" i="108"/>
  <c r="H24" i="108"/>
  <c r="F68" i="108"/>
  <c r="H13" i="109"/>
  <c r="G43" i="109"/>
  <c r="H34" i="109"/>
  <c r="H47" i="108"/>
  <c r="H30" i="108"/>
  <c r="H27" i="108"/>
  <c r="G53" i="108"/>
  <c r="G36" i="108"/>
  <c r="F43" i="109"/>
  <c r="H6" i="109"/>
  <c r="H19" i="108"/>
  <c r="H43" i="109" l="1"/>
  <c r="F45" i="109"/>
  <c r="H36" i="108"/>
  <c r="G45" i="109"/>
  <c r="G69" i="108"/>
  <c r="H68" i="108"/>
  <c r="H53" i="108"/>
  <c r="F69" i="108"/>
  <c r="H69" i="108" l="1"/>
  <c r="H45" i="109"/>
</calcChain>
</file>

<file path=xl/sharedStrings.xml><?xml version="1.0" encoding="utf-8"?>
<sst xmlns="http://schemas.openxmlformats.org/spreadsheetml/2006/main" count="1200" uniqueCount="743">
  <si>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</si>
  <si>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</si>
  <si>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</si>
  <si>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</si>
  <si>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</si>
  <si>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</si>
  <si>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</si>
  <si>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</si>
  <si>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</si>
  <si>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</si>
  <si>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</si>
  <si>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</si>
  <si>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</si>
  <si>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</si>
  <si>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</si>
  <si>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</si>
  <si>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</si>
  <si>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</si>
  <si>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</si>
  <si>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</si>
  <si>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</si>
  <si>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</si>
  <si>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</si>
  <si>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</si>
  <si>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</si>
  <si>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</si>
  <si>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</si>
  <si>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</si>
  <si>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</si>
  <si>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</si>
  <si>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</si>
  <si>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</si>
  <si>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</si>
  <si>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</si>
  <si>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</si>
  <si>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</si>
  <si>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</si>
  <si>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</si>
  <si>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</si>
  <si>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</si>
  <si>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</si>
  <si>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</si>
  <si>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</si>
  <si>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</si>
  <si>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</si>
  <si>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</si>
  <si>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</si>
  <si>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</si>
  <si>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</si>
  <si>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</si>
  <si>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</si>
  <si>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</si>
  <si>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</si>
  <si>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</si>
  <si>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</si>
  <si>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</si>
  <si>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</si>
  <si>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</si>
  <si>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</si>
  <si>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</si>
  <si>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</si>
  <si>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</si>
  <si>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</si>
  <si>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</si>
  <si>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</si>
  <si>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</si>
  <si>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</si>
  <si>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</si>
  <si>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</si>
  <si>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</si>
  <si>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</si>
  <si>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</si>
  <si>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</si>
  <si>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</si>
  <si>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</si>
  <si>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</si>
  <si>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</si>
  <si>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</si>
  <si>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</si>
  <si>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</si>
  <si>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</si>
  <si>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</si>
  <si>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</si>
  <si>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</si>
  <si>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</si>
  <si>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</si>
  <si>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</si>
  <si>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</si>
  <si>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</si>
  <si>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</si>
  <si>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</si>
  <si>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</si>
  <si>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</si>
  <si>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</si>
  <si>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</si>
  <si>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</si>
  <si>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</si>
  <si>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</si>
  <si>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</si>
  <si>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</si>
  <si>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</si>
  <si>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</si>
  <si>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</si>
  <si>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</si>
  <si>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</si>
  <si>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</si>
  <si>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</si>
  <si>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</si>
  <si>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</si>
  <si>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</si>
  <si>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</si>
  <si>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</si>
  <si>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</si>
  <si>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</si>
  <si>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</si>
  <si>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</si>
  <si>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</si>
  <si>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</si>
  <si>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</si>
  <si>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</si>
  <si>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</si>
  <si>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</si>
  <si>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</si>
  <si>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</si>
  <si>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</si>
  <si>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</si>
  <si>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</si>
  <si>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</si>
  <si>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</si>
  <si>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</si>
  <si>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</si>
  <si>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</si>
  <si>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</si>
  <si>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</si>
  <si>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</si>
  <si>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</si>
  <si>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</si>
  <si>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</si>
  <si>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</si>
  <si>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</si>
  <si>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</si>
  <si>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</si>
  <si>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</si>
  <si>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</si>
  <si>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</si>
  <si>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</si>
  <si>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</si>
  <si>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</si>
  <si>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</si>
  <si>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</si>
  <si>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</si>
  <si>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</si>
  <si>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</si>
  <si>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</si>
  <si>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</si>
  <si>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</si>
  <si>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</si>
  <si>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</si>
  <si>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</si>
  <si>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</si>
  <si>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</si>
  <si>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</si>
  <si>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</si>
  <si>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</si>
  <si>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</si>
  <si>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</si>
  <si>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</si>
  <si>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</si>
  <si>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</si>
  <si>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</si>
  <si>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</si>
  <si>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</si>
  <si>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</si>
  <si>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</si>
  <si>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</si>
  <si>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</si>
  <si>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</si>
  <si>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</si>
  <si>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</si>
  <si>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</si>
  <si>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</si>
  <si>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</si>
  <si>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</si>
  <si>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</si>
  <si>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</si>
  <si>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</si>
  <si>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</si>
  <si>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</si>
  <si>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</si>
  <si>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</si>
  <si>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</si>
  <si>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</si>
  <si>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</si>
  <si>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</si>
  <si>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</si>
  <si>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</si>
  <si>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</si>
  <si>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</si>
  <si>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</si>
  <si>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</si>
  <si>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</si>
  <si>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</si>
  <si>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</si>
  <si>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</si>
  <si>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</si>
  <si>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</si>
  <si>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</si>
  <si>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</si>
  <si>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</si>
  <si>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</si>
  <si>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</si>
  <si>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</si>
  <si>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</si>
  <si>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</si>
  <si>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</si>
  <si>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</si>
  <si>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</si>
  <si>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</si>
  <si>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</si>
  <si>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</si>
  <si>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</si>
  <si>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</si>
  <si>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</si>
  <si>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</si>
  <si>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</si>
  <si>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</si>
  <si>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</si>
  <si>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</si>
  <si>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</si>
  <si>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</si>
  <si>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</si>
  <si>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</si>
  <si>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</si>
  <si>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</si>
  <si>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</si>
  <si>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</si>
  <si>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</si>
  <si>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</si>
  <si>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</si>
  <si>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</si>
  <si>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</si>
  <si>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</si>
  <si>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</si>
  <si>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</si>
  <si>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</si>
  <si>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</si>
  <si>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</si>
  <si>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</si>
  <si>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</si>
  <si>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</si>
  <si>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</si>
  <si>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</si>
  <si>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</si>
  <si>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</si>
  <si>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</si>
  <si>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</si>
  <si>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</si>
  <si>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</si>
  <si>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</si>
  <si>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</si>
  <si>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</si>
  <si>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</si>
  <si>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</si>
  <si>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</si>
  <si>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</si>
  <si>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</si>
  <si>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</si>
  <si>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</si>
  <si>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</si>
  <si>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</si>
  <si>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</si>
  <si>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</si>
  <si>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</si>
  <si>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</si>
  <si>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</si>
  <si>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</si>
  <si>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</si>
  <si>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</si>
  <si>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</si>
  <si>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</si>
  <si>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</si>
  <si>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</si>
  <si>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</si>
  <si>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</si>
  <si>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</si>
  <si>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</si>
  <si>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</si>
  <si>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</si>
  <si>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</si>
  <si>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</si>
  <si>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</si>
  <si>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</si>
  <si>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</si>
  <si>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</si>
  <si>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</si>
  <si>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</si>
  <si>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</si>
  <si>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</si>
  <si>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</si>
  <si>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</si>
  <si>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</si>
  <si>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</si>
  <si>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</si>
  <si>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</si>
  <si>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</si>
  <si>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</si>
  <si>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</si>
  <si>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</si>
  <si>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</si>
  <si>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</si>
  <si>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</si>
  <si>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</si>
  <si>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</si>
  <si>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</si>
  <si>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</si>
  <si>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</si>
  <si>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</si>
  <si>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</si>
  <si>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</si>
  <si>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</si>
  <si>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</si>
  <si>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</si>
  <si>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</si>
  <si>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</si>
  <si>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</si>
  <si>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</si>
  <si>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</si>
  <si>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</si>
  <si>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</si>
  <si>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</si>
  <si>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</si>
  <si>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</si>
  <si>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</si>
  <si>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</si>
  <si>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</si>
  <si>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</si>
  <si>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</si>
  <si>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</si>
  <si>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</si>
  <si>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</si>
  <si>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</si>
  <si>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</si>
  <si>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</si>
  <si>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</si>
  <si>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</si>
  <si>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</si>
  <si>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</si>
  <si>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</si>
  <si>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</si>
  <si>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</si>
  <si>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</si>
  <si>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</si>
  <si>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</si>
  <si>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</si>
  <si>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</si>
  <si>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</si>
  <si>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</si>
  <si>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</si>
  <si>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</si>
  <si>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</si>
  <si>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</si>
  <si>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</si>
  <si>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</si>
  <si>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</si>
  <si>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</si>
  <si>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</si>
  <si>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</si>
  <si>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</si>
  <si>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</si>
  <si>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</si>
  <si>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</si>
  <si>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</si>
  <si>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</si>
  <si>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</si>
  <si>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</si>
  <si>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</si>
  <si>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</si>
  <si>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</si>
  <si>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</si>
  <si>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</si>
  <si>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</si>
  <si>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</si>
  <si>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</si>
  <si>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</si>
  <si>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</si>
  <si>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</si>
  <si>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</si>
  <si>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</si>
  <si>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</si>
  <si>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</si>
  <si>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</si>
  <si>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</si>
  <si>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</si>
  <si>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</si>
  <si>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</si>
  <si>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</si>
  <si>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</si>
  <si>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</si>
  <si>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</si>
  <si>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</si>
  <si>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</si>
  <si>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</si>
  <si>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</si>
  <si>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</si>
  <si>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</si>
  <si>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</si>
  <si>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</si>
  <si>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</si>
  <si>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</si>
  <si>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</si>
  <si>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</si>
  <si>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</si>
  <si>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</si>
  <si>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</si>
  <si>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</si>
  <si>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</si>
  <si>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</si>
  <si>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</si>
  <si>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</si>
  <si>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</si>
  <si>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</si>
  <si>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</si>
  <si>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</si>
  <si>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</si>
  <si>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</si>
  <si>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</si>
  <si>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</si>
  <si>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</si>
  <si>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</si>
  <si>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</si>
  <si>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</si>
  <si>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</si>
  <si>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</si>
  <si>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</si>
  <si>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</si>
  <si>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</si>
  <si>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</si>
  <si>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</si>
  <si>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</si>
  <si>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</si>
  <si>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</si>
  <si>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</si>
  <si>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</si>
  <si>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</si>
  <si>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</si>
  <si>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</si>
  <si>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</si>
  <si>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</si>
  <si>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</si>
  <si>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</si>
  <si>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</si>
  <si>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</si>
  <si>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</si>
  <si>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</si>
  <si>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</si>
  <si>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</si>
  <si>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</si>
  <si>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</si>
  <si>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</si>
  <si>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</si>
  <si>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</si>
  <si>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</si>
  <si>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</si>
  <si>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</si>
  <si>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</si>
  <si>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</si>
  <si>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</si>
  <si>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</si>
  <si>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</si>
  <si>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</si>
  <si>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</si>
  <si>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</si>
  <si>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</si>
  <si>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</si>
  <si>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</si>
  <si>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</si>
  <si>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</si>
  <si>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</si>
  <si>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</si>
  <si>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</si>
  <si>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</si>
  <si>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</si>
  <si>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</si>
  <si>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</si>
  <si>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</si>
  <si>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</si>
  <si>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</si>
  <si>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</si>
  <si>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</si>
  <si>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</si>
  <si>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</si>
  <si>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</si>
  <si>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</si>
  <si>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</si>
  <si>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</si>
  <si>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</si>
  <si>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</si>
  <si>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</si>
  <si>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</si>
  <si>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</si>
  <si>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</si>
  <si>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</si>
  <si>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</si>
  <si>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</si>
  <si>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</si>
  <si>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</si>
  <si>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</si>
  <si>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</si>
  <si>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</si>
  <si>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</si>
  <si>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</si>
  <si>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</si>
  <si>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</si>
  <si>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</si>
  <si>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</si>
  <si>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</si>
  <si>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</si>
  <si>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</si>
  <si>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</si>
  <si>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</si>
  <si>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</si>
  <si>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</si>
  <si>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</si>
  <si>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</si>
  <si>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</si>
  <si>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</si>
  <si>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</si>
  <si>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</si>
  <si>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</si>
  <si>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</si>
  <si>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</si>
  <si>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</si>
  <si>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</si>
  <si>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</si>
  <si>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</si>
  <si>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</si>
  <si>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</si>
  <si>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</si>
  <si>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</si>
  <si>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</si>
  <si>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</si>
  <si>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</si>
  <si>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</si>
  <si>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</si>
  <si>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</si>
  <si>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</si>
  <si>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</si>
  <si>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</si>
  <si>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</si>
  <si>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</si>
  <si>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</si>
  <si>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</si>
  <si>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</si>
  <si>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</si>
  <si>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</si>
  <si>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</si>
  <si>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</si>
  <si>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</si>
  <si>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</si>
  <si>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</si>
  <si>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</si>
  <si>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</si>
  <si>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</si>
  <si>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</si>
  <si>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</si>
  <si>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</si>
  <si>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</si>
  <si>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</si>
  <si>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</si>
  <si>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</si>
  <si>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</si>
  <si>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</si>
  <si>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</si>
  <si>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</si>
  <si>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</si>
  <si>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</si>
  <si>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</si>
  <si>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</si>
  <si>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</si>
  <si>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</si>
  <si>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</si>
  <si>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</si>
  <si>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</si>
  <si>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</si>
  <si>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</si>
  <si>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</si>
  <si>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</si>
  <si>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</si>
  <si>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</si>
  <si>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</si>
  <si>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</si>
  <si>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</si>
  <si>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</si>
  <si>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</si>
  <si>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</si>
  <si>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</si>
  <si>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</si>
  <si>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</si>
  <si>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</si>
  <si>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</si>
  <si>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</si>
  <si>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</si>
  <si>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</si>
  <si>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</si>
  <si>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</si>
  <si>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</si>
  <si>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</si>
  <si>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</si>
  <si>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</si>
  <si>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</si>
  <si>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</si>
  <si>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</si>
  <si>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</si>
  <si>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</si>
  <si>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</si>
  <si>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</si>
  <si>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</si>
  <si>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</si>
  <si>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</si>
  <si>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</si>
  <si>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</si>
  <si>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</si>
  <si>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</si>
  <si>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</si>
  <si>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</si>
  <si>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</si>
  <si>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</si>
  <si>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</si>
  <si>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</si>
  <si>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</si>
  <si>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</si>
  <si>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</si>
  <si>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</si>
  <si>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</si>
  <si>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</si>
  <si>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</si>
  <si>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</si>
  <si>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</si>
  <si>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</si>
  <si>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</si>
  <si>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</si>
  <si>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</si>
  <si>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</si>
  <si>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</si>
  <si>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</si>
  <si>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</si>
  <si>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</si>
  <si>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</si>
  <si>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</si>
  <si>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</si>
  <si>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</si>
  <si>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</si>
  <si>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</si>
  <si>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</si>
  <si>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</si>
  <si>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</si>
  <si>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</si>
  <si>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</si>
  <si>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</si>
  <si>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</si>
  <si>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</si>
  <si>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</si>
  <si>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</si>
  <si>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</si>
  <si>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</si>
  <si>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</si>
  <si>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</si>
  <si>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</si>
  <si>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</si>
  <si>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</si>
  <si>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</si>
  <si>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</si>
  <si>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</si>
  <si>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</si>
  <si>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</si>
  <si>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</si>
  <si>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</si>
  <si>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</si>
  <si>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</si>
  <si>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</si>
  <si>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</si>
  <si>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</si>
  <si>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</si>
  <si>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</si>
  <si>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</si>
  <si>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</si>
  <si>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</si>
  <si>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</si>
  <si>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</si>
  <si>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</si>
  <si>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</si>
  <si>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</si>
  <si>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</si>
  <si>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</si>
  <si>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</si>
  <si>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</si>
  <si>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</si>
  <si>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</si>
  <si>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</si>
  <si>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</si>
  <si>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</si>
  <si>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</si>
  <si>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</si>
  <si>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</si>
  <si>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</si>
  <si>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</si>
  <si>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</si>
  <si>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</si>
  <si>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"BASISBANK"</t>
  </si>
  <si>
    <t>Zhang Jun</t>
  </si>
  <si>
    <t>David Tsaava</t>
  </si>
  <si>
    <t>www.BB.ge</t>
  </si>
  <si>
    <t>Non-independent member</t>
  </si>
  <si>
    <t>Non-independent chair</t>
  </si>
  <si>
    <t>Zhou Ning</t>
  </si>
  <si>
    <t>Zaza Robakidze</t>
  </si>
  <si>
    <t>Independent member</t>
  </si>
  <si>
    <t>Mia Mi Enkhva</t>
  </si>
  <si>
    <t>Sabina Dziurman</t>
  </si>
  <si>
    <t>Nino Okhanashvili</t>
  </si>
  <si>
    <t>General Director</t>
  </si>
  <si>
    <t>Levan Gardaphkhadze</t>
  </si>
  <si>
    <t>Deputy General Director, Retail Business</t>
  </si>
  <si>
    <t>David Kakabadze</t>
  </si>
  <si>
    <t>Deputy General Director, Risk Management</t>
  </si>
  <si>
    <t>Lia Aslanikashvili</t>
  </si>
  <si>
    <t>Deputy General Director, Finance</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</si>
  <si>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</si>
  <si>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</si>
  <si>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</si>
  <si>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</si>
  <si>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</si>
  <si>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</si>
  <si>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</si>
  <si>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</si>
  <si>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</si>
  <si>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 xml:space="preserve"> Table 9 (Capital), N17 </t>
  </si>
  <si>
    <t xml:space="preserve"> Table 9 (Capital), N10 </t>
  </si>
  <si>
    <t xml:space="preserve"> Table 9 (Capital), N 38</t>
  </si>
  <si>
    <t xml:space="preserve"> Table 9 (Capital), N2 </t>
  </si>
  <si>
    <t xml:space="preserve"> Table 9 (Capital), N3</t>
  </si>
  <si>
    <t xml:space="preserve"> Table 9 (Capital), N4; N8</t>
  </si>
  <si>
    <t xml:space="preserve"> Table 9 (Capital), 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</si>
</sst>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sz val="10"/>
      <name val="Geo_Arial"/>
      <family val="2"/>
    </font>
    <font>
      <i/>
      <sz val="10"/>
      <name val="Calibri"/>
      <family val="2"/>
      <scheme val="minor"/>
    </font>
    <font>
      <b/>
      <sz val="8"/>
      <name val="Calibri"/>
      <family val="2"/>
      <scheme val="minor"/>
    </font>
    <font>
      <sz val="8"/>
      <name val="Calibri"/>
      <family val="2"/>
      <scheme val="minor"/>
    </font>
    <font>
      <b/>
      <sz val="8"/>
      <color indexed="8"/>
      <name val="Calibri"/>
      <family val="2"/>
      <scheme val="minor"/>
    </font>
    <font>
      <i/>
      <sz val="11"/>
      <color theme="1"/>
      <name val="Calibri"/>
      <family val="2"/>
      <scheme val="minor"/>
    </font>
    <font>
      <sz val="8"/>
      <color indexed="8"/>
      <name val="Calibri"/>
      <family val="2"/>
      <scheme val="minor"/>
    </font>
    <font>
      <b/>
      <sz val="8"/>
      <color rgb="FF000000"/>
      <name val="Calibri"/>
      <family val="2"/>
      <scheme val="minor"/>
    </font>
    <font>
      <sz val="9"/>
      <color theme="1"/>
      <name val="Calibri"/>
      <family val="1"/>
      <scheme val="minor"/>
    </font>
    <font>
      <sz val="10"/>
      <color rgb="FF333333"/>
      <name val="Sylfaen"/>
      <family val="1"/>
    </font>
    <font>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tint="0.4999542222357860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1" fillId="0" borderId="0"/>
  </cellStyleXfs>
  <cellXfs count="86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8" xfId="0" applyNumberFormat="1" applyFont="1" applyFill="1" applyBorder="1" applyAlignment="1" applyProtection="1">
      <alignment vertical="center" wrapText="1"/>
      <protection locked="0"/>
    </xf>
    <xf numFmtId="0" fontId="85" fillId="0" borderId="0" xfId="0" applyFont="1" applyFill="1"/>
    <xf numFmtId="193" fontId="87" fillId="2" borderId="21"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8"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8"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8"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8" xfId="0" applyNumberFormat="1" applyFont="1" applyBorder="1" applyAlignment="1"/>
    <xf numFmtId="193" fontId="84" fillId="36" borderId="51"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2"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0" fillId="3" borderId="3" xfId="11" applyFont="1" applyFill="1" applyBorder="1" applyAlignment="1">
      <alignment horizontal="left" vertical="center"/>
    </xf>
    <xf numFmtId="0" fontId="89"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0"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0"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89" fillId="0" borderId="3" xfId="11" applyFont="1" applyFill="1" applyBorder="1" applyAlignment="1">
      <alignment wrapText="1"/>
    </xf>
    <xf numFmtId="193" fontId="2" fillId="0" borderId="3" xfId="1" applyNumberFormat="1" applyFont="1" applyFill="1" applyBorder="1" applyProtection="1">
      <protection locked="0"/>
    </xf>
    <xf numFmtId="0" fontId="90" fillId="3" borderId="3" xfId="9" applyFont="1" applyFill="1" applyBorder="1" applyAlignment="1" applyProtection="1">
      <alignment horizontal="left" vertical="center"/>
      <protection locked="0"/>
    </xf>
    <xf numFmtId="0" fontId="89"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89"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1"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193"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2" fillId="0" borderId="0" xfId="11" applyFont="1" applyFill="1" applyBorder="1" applyAlignment="1" applyProtection="1"/>
    <xf numFmtId="0" fontId="93"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5" fillId="0" borderId="0" xfId="0" applyFont="1"/>
    <xf numFmtId="0" fontId="3" fillId="0" borderId="62"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7"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193" fontId="45" fillId="0" borderId="3" xfId="0" applyNumberFormat="1" applyFont="1" applyFill="1" applyBorder="1" applyAlignment="1" applyProtection="1">
      <alignment horizontal="right" vertical="center" wrapText="1"/>
      <protection locked="0"/>
    </xf>
    <xf numFmtId="0" fontId="94" fillId="0" borderId="0" xfId="0" applyFont="1" applyAlignment="1">
      <alignment wrapText="1"/>
    </xf>
    <xf numFmtId="0" fontId="2" fillId="0" borderId="0" xfId="0" applyFont="1" applyAlignment="1">
      <alignment wrapText="1"/>
    </xf>
    <xf numFmtId="0" fontId="3" fillId="0" borderId="0" xfId="0" applyFont="1" applyFill="1"/>
    <xf numFmtId="0" fontId="97" fillId="3" borderId="77" xfId="0" applyFont="1" applyFill="1" applyBorder="1" applyAlignment="1">
      <alignment horizontal="left"/>
    </xf>
    <xf numFmtId="0" fontId="97"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7" xfId="0" applyFont="1" applyFill="1" applyBorder="1" applyAlignment="1">
      <alignment horizontal="center" vertical="center"/>
    </xf>
    <xf numFmtId="0" fontId="3" fillId="0" borderId="79" xfId="0" applyFont="1" applyFill="1" applyBorder="1" applyAlignment="1">
      <alignment vertical="center"/>
    </xf>
    <xf numFmtId="0" fontId="4" fillId="0" borderId="79"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2"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3" xfId="20" applyBorder="1"/>
    <xf numFmtId="169" fontId="9" fillId="37" borderId="88" xfId="20" applyBorder="1"/>
    <xf numFmtId="169" fontId="9" fillId="37" borderId="24"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86" fillId="0" borderId="79"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92"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98"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8" fillId="0" borderId="0" xfId="0" applyFont="1" applyFill="1" applyAlignment="1">
      <alignment horizontal="left" vertical="center"/>
    </xf>
    <xf numFmtId="49" fontId="99" fillId="0" borderId="20" xfId="5" applyNumberFormat="1" applyFont="1" applyFill="1" applyBorder="1" applyAlignment="1" applyProtection="1">
      <alignment horizontal="left" vertical="center"/>
      <protection locked="0"/>
    </xf>
    <xf numFmtId="0" fontId="100" fillId="0" borderId="21" xfId="9" applyFont="1" applyFill="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1" fillId="36" borderId="80" xfId="0" applyNumberFormat="1" applyFont="1" applyFill="1" applyBorder="1" applyAlignment="1">
      <alignment vertical="center" wrapText="1"/>
    </xf>
    <xf numFmtId="3" fontId="101" fillId="36" borderId="21" xfId="0" applyNumberFormat="1" applyFont="1" applyFill="1" applyBorder="1" applyAlignment="1">
      <alignment vertical="center" wrapText="1"/>
    </xf>
    <xf numFmtId="3" fontId="101"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8" xfId="20964" applyFont="1" applyFill="1" applyBorder="1" applyAlignment="1">
      <alignment vertical="center"/>
    </xf>
    <xf numFmtId="0" fontId="45" fillId="76" borderId="99" xfId="20964" applyFont="1" applyFill="1" applyBorder="1" applyAlignment="1">
      <alignment vertical="center"/>
    </xf>
    <xf numFmtId="0" fontId="45" fillId="76" borderId="96" xfId="20964" applyFont="1" applyFill="1" applyBorder="1" applyAlignment="1">
      <alignment vertical="center"/>
    </xf>
    <xf numFmtId="0" fontId="103" fillId="70" borderId="95" xfId="20964" applyFont="1" applyFill="1" applyBorder="1" applyAlignment="1">
      <alignment horizontal="center" vertical="center"/>
    </xf>
    <xf numFmtId="0" fontId="103" fillId="70" borderId="96" xfId="20964" applyFont="1" applyFill="1" applyBorder="1" applyAlignment="1">
      <alignment horizontal="left" vertical="center" wrapText="1"/>
    </xf>
    <xf numFmtId="164" fontId="103" fillId="0" borderId="97" xfId="7" applyNumberFormat="1" applyFont="1" applyFill="1" applyBorder="1" applyAlignment="1" applyProtection="1">
      <alignment horizontal="right" vertical="center"/>
      <protection locked="0"/>
    </xf>
    <xf numFmtId="0" fontId="102" fillId="77" borderId="97" xfId="20964" applyFont="1" applyFill="1" applyBorder="1" applyAlignment="1">
      <alignment horizontal="center" vertical="center"/>
    </xf>
    <xf numFmtId="0" fontId="102" fillId="77" borderId="99" xfId="20964" applyFont="1" applyFill="1" applyBorder="1" applyAlignment="1">
      <alignment vertical="top" wrapText="1"/>
    </xf>
    <xf numFmtId="164" fontId="45" fillId="76" borderId="96" xfId="7" applyNumberFormat="1" applyFont="1" applyFill="1" applyBorder="1" applyAlignment="1">
      <alignment horizontal="right" vertical="center"/>
    </xf>
    <xf numFmtId="0" fontId="104" fillId="70" borderId="95" xfId="20964" applyFont="1" applyFill="1" applyBorder="1" applyAlignment="1">
      <alignment horizontal="center" vertical="center"/>
    </xf>
    <xf numFmtId="0" fontId="103" fillId="70" borderId="99" xfId="20964" applyFont="1" applyFill="1" applyBorder="1" applyAlignment="1">
      <alignment vertical="center" wrapText="1"/>
    </xf>
    <xf numFmtId="0" fontId="103" fillId="70" borderId="96" xfId="20964" applyFont="1" applyFill="1" applyBorder="1" applyAlignment="1">
      <alignment horizontal="left" vertical="center"/>
    </xf>
    <xf numFmtId="0" fontId="104" fillId="3" borderId="95" xfId="20964" applyFont="1" applyFill="1" applyBorder="1" applyAlignment="1">
      <alignment horizontal="center" vertical="center"/>
    </xf>
    <xf numFmtId="0" fontId="103" fillId="3" borderId="96" xfId="20964" applyFont="1" applyFill="1" applyBorder="1" applyAlignment="1">
      <alignment horizontal="left" vertical="center"/>
    </xf>
    <xf numFmtId="0" fontId="104" fillId="0" borderId="95" xfId="20964" applyFont="1" applyFill="1" applyBorder="1" applyAlignment="1">
      <alignment horizontal="center" vertical="center"/>
    </xf>
    <xf numFmtId="0" fontId="103" fillId="0" borderId="96" xfId="20964" applyFont="1" applyFill="1" applyBorder="1" applyAlignment="1">
      <alignment horizontal="left" vertical="center"/>
    </xf>
    <xf numFmtId="0" fontId="105" fillId="77" borderId="97" xfId="20964" applyFont="1" applyFill="1" applyBorder="1" applyAlignment="1">
      <alignment horizontal="center" vertical="center"/>
    </xf>
    <xf numFmtId="0" fontId="102" fillId="77" borderId="99" xfId="20964" applyFont="1" applyFill="1" applyBorder="1" applyAlignment="1">
      <alignment vertical="center"/>
    </xf>
    <xf numFmtId="164" fontId="103" fillId="77" borderId="97" xfId="7" applyNumberFormat="1" applyFont="1" applyFill="1" applyBorder="1" applyAlignment="1" applyProtection="1">
      <alignment horizontal="right" vertical="center"/>
      <protection locked="0"/>
    </xf>
    <xf numFmtId="0" fontId="102" fillId="76" borderId="98" xfId="20964" applyFont="1" applyFill="1" applyBorder="1" applyAlignment="1">
      <alignment vertical="center"/>
    </xf>
    <xf numFmtId="0" fontId="102" fillId="76" borderId="99" xfId="20964" applyFont="1" applyFill="1" applyBorder="1" applyAlignment="1">
      <alignment vertical="center"/>
    </xf>
    <xf numFmtId="164" fontId="102" fillId="76" borderId="96" xfId="7" applyNumberFormat="1" applyFont="1" applyFill="1" applyBorder="1" applyAlignment="1">
      <alignment horizontal="right" vertical="center"/>
    </xf>
    <xf numFmtId="0" fontId="107" fillId="3" borderId="95" xfId="20964" applyFont="1" applyFill="1" applyBorder="1" applyAlignment="1">
      <alignment horizontal="center" vertical="center"/>
    </xf>
    <xf numFmtId="0" fontId="108" fillId="77" borderId="97" xfId="20964" applyFont="1" applyFill="1" applyBorder="1" applyAlignment="1">
      <alignment horizontal="center" vertical="center"/>
    </xf>
    <xf numFmtId="0" fontId="45" fillId="77" borderId="99" xfId="20964" applyFont="1" applyFill="1" applyBorder="1" applyAlignment="1">
      <alignment vertical="center"/>
    </xf>
    <xf numFmtId="0" fontId="107" fillId="70" borderId="95" xfId="20964" applyFont="1" applyFill="1" applyBorder="1" applyAlignment="1">
      <alignment horizontal="center" vertical="center"/>
    </xf>
    <xf numFmtId="164" fontId="103" fillId="3" borderId="97" xfId="7" applyNumberFormat="1" applyFont="1" applyFill="1" applyBorder="1" applyAlignment="1" applyProtection="1">
      <alignment horizontal="right" vertical="center"/>
      <protection locked="0"/>
    </xf>
    <xf numFmtId="0" fontId="108" fillId="3" borderId="97" xfId="20964" applyFont="1" applyFill="1" applyBorder="1" applyAlignment="1">
      <alignment horizontal="center" vertical="center"/>
    </xf>
    <xf numFmtId="0" fontId="45" fillId="3" borderId="99" xfId="20964" applyFont="1" applyFill="1" applyBorder="1" applyAlignment="1">
      <alignment vertical="center"/>
    </xf>
    <xf numFmtId="0" fontId="104"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98" fillId="0" borderId="97" xfId="0" applyFont="1" applyFill="1" applyBorder="1" applyAlignment="1">
      <alignment horizontal="left" vertical="center" wrapText="1"/>
    </xf>
    <xf numFmtId="10" fontId="94"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98"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0" fillId="0" borderId="21"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Fill="1" applyBorder="1" applyAlignment="1">
      <alignment horizontal="left" vertical="center" wrapText="1"/>
    </xf>
    <xf numFmtId="10" fontId="4" fillId="36" borderId="80" xfId="0" applyNumberFormat="1" applyFont="1" applyFill="1" applyBorder="1" applyAlignment="1">
      <alignment horizontal="left" vertical="center" wrapText="1"/>
    </xf>
    <xf numFmtId="10" fontId="4" fillId="36" borderId="80" xfId="20962" applyNumberFormat="1" applyFont="1" applyFill="1" applyBorder="1" applyAlignment="1">
      <alignment horizontal="left" vertical="center" wrapText="1"/>
    </xf>
    <xf numFmtId="0" fontId="4" fillId="36" borderId="81" xfId="0" applyFont="1" applyFill="1" applyBorder="1" applyAlignment="1">
      <alignment vertical="center" wrapText="1"/>
    </xf>
    <xf numFmtId="0" fontId="4" fillId="36" borderId="96"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84" fillId="0" borderId="97" xfId="0" applyFont="1" applyFill="1" applyBorder="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3" fontId="101" fillId="36" borderId="97" xfId="0" applyNumberFormat="1" applyFont="1" applyFill="1" applyBorder="1" applyAlignment="1">
      <alignment vertical="center" wrapText="1"/>
    </xf>
    <xf numFmtId="3" fontId="101" fillId="0" borderId="97" xfId="0" applyNumberFormat="1" applyFont="1" applyBorder="1" applyAlignment="1">
      <alignment vertical="center" wrapText="1"/>
    </xf>
    <xf numFmtId="3" fontId="101" fillId="36" borderId="98" xfId="0" applyNumberFormat="1" applyFont="1" applyFill="1" applyBorder="1" applyAlignment="1">
      <alignment vertical="center" wrapText="1"/>
    </xf>
    <xf numFmtId="3" fontId="101" fillId="36" borderId="23" xfId="0" applyNumberFormat="1" applyFont="1" applyFill="1" applyBorder="1" applyAlignment="1">
      <alignment vertical="center" wrapText="1"/>
    </xf>
    <xf numFmtId="3" fontId="101" fillId="36" borderId="83" xfId="0" applyNumberFormat="1" applyFont="1" applyFill="1" applyBorder="1" applyAlignment="1">
      <alignment vertical="center" wrapText="1"/>
    </xf>
    <xf numFmtId="3" fontId="101" fillId="36" borderId="37"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4"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4" xfId="0" applyFont="1" applyFill="1" applyBorder="1" applyAlignment="1">
      <alignment horizontal="center" wrapText="1"/>
    </xf>
    <xf numFmtId="0" fontId="3" fillId="0" borderId="97" xfId="0" applyFont="1" applyFill="1" applyBorder="1" applyAlignment="1">
      <alignment horizontal="center"/>
    </xf>
    <xf numFmtId="0" fontId="3" fillId="0" borderId="97" xfId="0" applyFont="1" applyBorder="1" applyAlignment="1">
      <alignment horizontal="center"/>
    </xf>
    <xf numFmtId="0" fontId="3" fillId="3" borderId="62"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4" xfId="0" applyFont="1" applyFill="1" applyBorder="1" applyAlignment="1">
      <alignment horizontal="center" vertical="center" wrapText="1"/>
    </xf>
    <xf numFmtId="0" fontId="3" fillId="0" borderId="17" xfId="0" applyFont="1" applyBorder="1"/>
    <xf numFmtId="0" fontId="3" fillId="0" borderId="97" xfId="0" applyFont="1" applyBorder="1" applyAlignment="1">
      <alignment wrapText="1"/>
    </xf>
    <xf numFmtId="164" fontId="3" fillId="0" borderId="97" xfId="7" applyNumberFormat="1" applyFont="1" applyBorder="1"/>
    <xf numFmtId="164" fontId="3" fillId="0" borderId="80" xfId="7" applyNumberFormat="1" applyFont="1" applyBorder="1"/>
    <xf numFmtId="0" fontId="97" fillId="0" borderId="97" xfId="0" applyFont="1" applyBorder="1" applyAlignment="1">
      <alignment horizontal="left" wrapText="1" indent="2"/>
    </xf>
    <xf numFmtId="169" fontId="9" fillId="37" borderId="97" xfId="20" applyBorder="1"/>
    <xf numFmtId="164" fontId="3" fillId="0" borderId="97" xfId="7" applyNumberFormat="1" applyFont="1" applyBorder="1" applyAlignment="1">
      <alignment vertical="center"/>
    </xf>
    <xf numFmtId="0" fontId="4" fillId="0" borderId="17" xfId="0" applyFont="1" applyBorder="1"/>
    <xf numFmtId="0" fontId="4" fillId="0" borderId="97" xfId="0" applyFont="1" applyBorder="1" applyAlignment="1">
      <alignment wrapText="1"/>
    </xf>
    <xf numFmtId="164" fontId="4" fillId="0" borderId="80" xfId="7" applyNumberFormat="1" applyFont="1" applyBorder="1"/>
    <xf numFmtId="0" fontId="109" fillId="3" borderId="62" xfId="0" applyFont="1" applyFill="1" applyBorder="1" applyAlignment="1">
      <alignment horizontal="left"/>
    </xf>
    <xf numFmtId="0" fontId="109"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4" xfId="7" applyNumberFormat="1" applyFont="1" applyFill="1" applyBorder="1"/>
    <xf numFmtId="0" fontId="97" fillId="0" borderId="9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4"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6" xfId="0" applyFont="1" applyFill="1" applyBorder="1" applyAlignment="1">
      <alignment horizontal="right" vertical="center"/>
    </xf>
    <xf numFmtId="0" fontId="2" fillId="0" borderId="95" xfId="0" applyFont="1" applyBorder="1" applyAlignment="1">
      <alignment vertical="center" wrapText="1"/>
    </xf>
    <xf numFmtId="193" fontId="87" fillId="2" borderId="89" xfId="0" applyNumberFormat="1" applyFont="1" applyFill="1" applyBorder="1" applyAlignment="1" applyProtection="1">
      <alignment vertical="center"/>
      <protection locked="0"/>
    </xf>
    <xf numFmtId="0" fontId="110" fillId="0" borderId="0" xfId="11" applyFont="1" applyFill="1" applyBorder="1" applyProtection="1"/>
    <xf numFmtId="0" fontId="110" fillId="0" borderId="0" xfId="11" applyFont="1" applyFill="1" applyBorder="1" applyAlignment="1" applyProtection="1"/>
    <xf numFmtId="0" fontId="112" fillId="0" borderId="0" xfId="11" applyFont="1" applyFill="1" applyBorder="1" applyAlignment="1" applyProtection="1"/>
    <xf numFmtId="0" fontId="111" fillId="0" borderId="0" xfId="0" applyFont="1" applyFill="1"/>
    <xf numFmtId="0" fontId="113" fillId="0" borderId="67" xfId="0" applyNumberFormat="1" applyFont="1" applyFill="1" applyBorder="1" applyAlignment="1">
      <alignment horizontal="left" vertical="center" wrapText="1"/>
    </xf>
    <xf numFmtId="0" fontId="6" fillId="0" borderId="112" xfId="17" applyBorder="1" applyAlignment="1" applyProtection="1"/>
    <xf numFmtId="0" fontId="111" fillId="0" borderId="0" xfId="0" applyFont="1" applyFill="1" applyAlignment="1">
      <alignment horizontal="left" vertical="top" wrapText="1"/>
    </xf>
    <xf numFmtId="0" fontId="2" fillId="0" borderId="112" xfId="0" applyFont="1" applyFill="1" applyBorder="1" applyAlignment="1" applyProtection="1">
      <alignment horizontal="center" vertical="center" wrapText="1"/>
    </xf>
    <xf numFmtId="0" fontId="109" fillId="0" borderId="112" xfId="0" applyFont="1" applyBorder="1" applyAlignment="1">
      <alignment horizontal="center" vertical="center"/>
    </xf>
    <xf numFmtId="0" fontId="0" fillId="0" borderId="112" xfId="0" applyBorder="1" applyAlignment="1">
      <alignment horizontal="center"/>
    </xf>
    <xf numFmtId="0" fontId="122" fillId="3" borderId="112" xfId="20966" applyFont="1" applyFill="1" applyBorder="1" applyAlignment="1">
      <alignment horizontal="left" vertical="center" wrapText="1"/>
    </xf>
    <xf numFmtId="0" fontId="123" fillId="0" borderId="112" xfId="20966" applyFont="1" applyFill="1" applyBorder="1" applyAlignment="1">
      <alignment horizontal="left" vertical="center" wrapText="1" indent="1"/>
    </xf>
    <xf numFmtId="0" fontId="124" fillId="3" borderId="122" xfId="0" applyFont="1" applyFill="1" applyBorder="1" applyAlignment="1">
      <alignment horizontal="left" vertical="center" wrapText="1"/>
    </xf>
    <xf numFmtId="0" fontId="123" fillId="3" borderId="112" xfId="20966" applyFont="1" applyFill="1" applyBorder="1" applyAlignment="1">
      <alignment horizontal="left" vertical="center" wrapText="1" indent="1"/>
    </xf>
    <xf numFmtId="0" fontId="122" fillId="0" borderId="122" xfId="0" applyFont="1" applyFill="1" applyBorder="1" applyAlignment="1">
      <alignment horizontal="left" vertical="center" wrapText="1"/>
    </xf>
    <xf numFmtId="0" fontId="124" fillId="0" borderId="122" xfId="0" applyFont="1" applyFill="1" applyBorder="1" applyAlignment="1">
      <alignment horizontal="left" vertical="center" wrapText="1"/>
    </xf>
    <xf numFmtId="0" fontId="124" fillId="0" borderId="122" xfId="0" applyFont="1" applyFill="1" applyBorder="1" applyAlignment="1">
      <alignment vertical="center" wrapText="1"/>
    </xf>
    <xf numFmtId="0" fontId="125" fillId="0" borderId="122" xfId="0" applyFont="1" applyFill="1" applyBorder="1" applyAlignment="1">
      <alignment horizontal="left" vertical="center" wrapText="1" indent="1"/>
    </xf>
    <xf numFmtId="0" fontId="125" fillId="3" borderId="122" xfId="0" applyFont="1" applyFill="1" applyBorder="1" applyAlignment="1">
      <alignment horizontal="left" vertical="center" wrapText="1" indent="1"/>
    </xf>
    <xf numFmtId="0" fontId="124" fillId="3" borderId="123" xfId="0" applyFont="1" applyFill="1" applyBorder="1" applyAlignment="1">
      <alignment horizontal="left" vertical="center" wrapText="1"/>
    </xf>
    <xf numFmtId="0" fontId="125" fillId="0" borderId="112" xfId="20966" applyFont="1" applyFill="1" applyBorder="1" applyAlignment="1">
      <alignment horizontal="left" vertical="center" wrapText="1" indent="1"/>
    </xf>
    <xf numFmtId="0" fontId="124" fillId="0" borderId="112" xfId="0" applyFont="1" applyFill="1" applyBorder="1" applyAlignment="1">
      <alignment horizontal="left" vertical="center" wrapText="1"/>
    </xf>
    <xf numFmtId="0" fontId="126" fillId="0" borderId="112" xfId="20966" applyFont="1" applyFill="1" applyBorder="1" applyAlignment="1">
      <alignment horizontal="center" vertical="center" wrapText="1"/>
    </xf>
    <xf numFmtId="0" fontId="124" fillId="3" borderId="124" xfId="0" applyFont="1" applyFill="1" applyBorder="1" applyAlignment="1">
      <alignment horizontal="left" vertical="center" wrapText="1"/>
    </xf>
    <xf numFmtId="0" fontId="0" fillId="0" borderId="125" xfId="0" applyBorder="1" applyAlignment="1">
      <alignment horizontal="center"/>
    </xf>
    <xf numFmtId="0" fontId="123" fillId="3" borderId="125" xfId="20966" applyFont="1" applyFill="1" applyBorder="1" applyAlignment="1">
      <alignment horizontal="left" vertical="center" wrapText="1" indent="1"/>
    </xf>
    <xf numFmtId="0" fontId="123" fillId="3" borderId="122" xfId="0" applyFont="1" applyFill="1" applyBorder="1" applyAlignment="1">
      <alignment horizontal="left" vertical="center" wrapText="1" indent="1"/>
    </xf>
    <xf numFmtId="0" fontId="123" fillId="0" borderId="125" xfId="20966" applyFont="1" applyFill="1" applyBorder="1" applyAlignment="1">
      <alignment horizontal="left" vertical="center" wrapText="1" indent="1"/>
    </xf>
    <xf numFmtId="0" fontId="124" fillId="0" borderId="122" xfId="0" applyFont="1" applyBorder="1" applyAlignment="1">
      <alignment horizontal="left" vertical="center" wrapText="1"/>
    </xf>
    <xf numFmtId="0" fontId="123" fillId="0" borderId="122" xfId="0" applyFont="1" applyBorder="1" applyAlignment="1">
      <alignment horizontal="left" vertical="center" wrapText="1" indent="1"/>
    </xf>
    <xf numFmtId="0" fontId="123" fillId="0" borderId="123" xfId="0" applyFont="1" applyBorder="1" applyAlignment="1">
      <alignment horizontal="left" vertical="center" wrapText="1" indent="1"/>
    </xf>
    <xf numFmtId="0" fontId="124" fillId="0" borderId="125" xfId="20966" applyFont="1" applyFill="1" applyBorder="1" applyAlignment="1">
      <alignment horizontal="left" vertical="center" wrapText="1"/>
    </xf>
    <xf numFmtId="0" fontId="124" fillId="0" borderId="125" xfId="0" applyFont="1" applyFill="1" applyBorder="1" applyAlignment="1">
      <alignment vertical="center" wrapText="1"/>
    </xf>
    <xf numFmtId="0" fontId="126" fillId="0" borderId="125" xfId="20966" applyFont="1" applyFill="1" applyBorder="1" applyAlignment="1">
      <alignment horizontal="center" vertical="center" wrapText="1"/>
    </xf>
    <xf numFmtId="0" fontId="124" fillId="3" borderId="125" xfId="20966" applyFont="1" applyFill="1" applyBorder="1" applyAlignment="1">
      <alignment horizontal="left" vertical="center" wrapText="1"/>
    </xf>
    <xf numFmtId="0" fontId="127" fillId="0" borderId="0" xfId="0" applyFont="1" applyAlignment="1">
      <alignment horizontal="justify"/>
    </xf>
    <xf numFmtId="0" fontId="124" fillId="0" borderId="125"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5" xfId="0" applyFont="1" applyFill="1" applyBorder="1" applyAlignment="1" applyProtection="1">
      <alignment horizontal="center" vertical="center" wrapText="1"/>
    </xf>
    <xf numFmtId="0" fontId="0" fillId="0" borderId="125" xfId="0" applyBorder="1" applyAlignment="1">
      <alignment horizontal="center" vertical="center"/>
    </xf>
    <xf numFmtId="0" fontId="124" fillId="0" borderId="130" xfId="0" applyFont="1" applyFill="1" applyBorder="1" applyAlignment="1">
      <alignment horizontal="justify" vertical="center" wrapText="1"/>
    </xf>
    <xf numFmtId="0" fontId="123" fillId="0" borderId="122" xfId="0" applyFont="1" applyFill="1" applyBorder="1" applyAlignment="1">
      <alignment horizontal="left" vertical="center" wrapText="1" indent="1"/>
    </xf>
    <xf numFmtId="0" fontId="123" fillId="0" borderId="123" xfId="0" applyFont="1" applyFill="1" applyBorder="1" applyAlignment="1">
      <alignment horizontal="left" vertical="center" wrapText="1" indent="1"/>
    </xf>
    <xf numFmtId="0" fontId="124" fillId="0" borderId="122" xfId="0" applyFont="1" applyFill="1" applyBorder="1" applyAlignment="1">
      <alignment horizontal="justify" vertical="center" wrapText="1"/>
    </xf>
    <xf numFmtId="0" fontId="122" fillId="0" borderId="122" xfId="0" applyFont="1" applyFill="1" applyBorder="1" applyAlignment="1">
      <alignment horizontal="justify" vertical="center" wrapText="1"/>
    </xf>
    <xf numFmtId="0" fontId="124" fillId="3" borderId="122" xfId="0" applyFont="1" applyFill="1" applyBorder="1" applyAlignment="1">
      <alignment horizontal="justify" vertical="center" wrapText="1"/>
    </xf>
    <xf numFmtId="0" fontId="124" fillId="0" borderId="123" xfId="0" applyFont="1" applyFill="1" applyBorder="1" applyAlignment="1">
      <alignment horizontal="justify" vertical="center" wrapText="1"/>
    </xf>
    <xf numFmtId="0" fontId="124" fillId="0" borderId="124" xfId="0" applyFont="1" applyFill="1" applyBorder="1" applyAlignment="1">
      <alignment horizontal="justify" vertical="center" wrapText="1"/>
    </xf>
    <xf numFmtId="0" fontId="122" fillId="0" borderId="122" xfId="0" applyFont="1" applyFill="1" applyBorder="1" applyAlignment="1">
      <alignment vertical="center" wrapText="1"/>
    </xf>
    <xf numFmtId="0" fontId="123" fillId="0" borderId="122" xfId="0" applyFont="1" applyFill="1" applyBorder="1" applyAlignment="1">
      <alignment horizontal="left" vertical="center" wrapText="1"/>
    </xf>
    <xf numFmtId="0" fontId="124" fillId="0" borderId="131" xfId="0" applyFont="1" applyFill="1" applyBorder="1" applyAlignment="1">
      <alignment vertical="center" wrapText="1"/>
    </xf>
    <xf numFmtId="0" fontId="124" fillId="3" borderId="122" xfId="0" applyFont="1" applyFill="1" applyBorder="1" applyAlignment="1">
      <alignment vertical="center" wrapText="1"/>
    </xf>
    <xf numFmtId="0" fontId="102" fillId="0" borderId="128" xfId="0" applyNumberFormat="1" applyFont="1" applyFill="1" applyBorder="1" applyAlignment="1">
      <alignment vertical="center" wrapText="1"/>
    </xf>
    <xf numFmtId="193" fontId="92" fillId="0" borderId="125" xfId="0" applyNumberFormat="1" applyFont="1" applyFill="1" applyBorder="1" applyAlignment="1" applyProtection="1">
      <alignment horizontal="right"/>
    </xf>
    <xf numFmtId="193" fontId="92" fillId="36" borderId="125" xfId="0" applyNumberFormat="1" applyFont="1" applyFill="1" applyBorder="1" applyAlignment="1" applyProtection="1">
      <alignment horizontal="right"/>
    </xf>
    <xf numFmtId="193" fontId="92" fillId="36" borderId="80" xfId="0" applyNumberFormat="1" applyFont="1" applyFill="1" applyBorder="1" applyAlignment="1" applyProtection="1">
      <alignment horizontal="right"/>
    </xf>
    <xf numFmtId="0" fontId="2" fillId="0" borderId="128" xfId="0" applyNumberFormat="1" applyFont="1" applyFill="1" applyBorder="1" applyAlignment="1">
      <alignment horizontal="left" vertical="center" wrapText="1" indent="4"/>
    </xf>
    <xf numFmtId="0" fontId="45" fillId="0" borderId="128" xfId="0" applyNumberFormat="1" applyFont="1" applyFill="1" applyBorder="1" applyAlignment="1">
      <alignment vertical="center" wrapText="1"/>
    </xf>
    <xf numFmtId="0" fontId="2" fillId="0" borderId="125" xfId="0" applyFont="1" applyFill="1" applyBorder="1" applyAlignment="1" applyProtection="1">
      <alignment horizontal="left" vertical="center" indent="11"/>
      <protection locked="0"/>
    </xf>
    <xf numFmtId="0" fontId="46" fillId="0" borderId="125" xfId="0" applyFont="1" applyFill="1" applyBorder="1" applyAlignment="1" applyProtection="1">
      <alignment horizontal="left" vertical="center" indent="17"/>
      <protection locked="0"/>
    </xf>
    <xf numFmtId="0" fontId="109" fillId="0" borderId="125" xfId="0" applyFont="1" applyBorder="1" applyAlignment="1">
      <alignment vertical="center"/>
    </xf>
    <xf numFmtId="0" fontId="93" fillId="0" borderId="125" xfId="0" applyNumberFormat="1" applyFont="1" applyFill="1" applyBorder="1" applyAlignment="1">
      <alignment vertical="center" wrapText="1"/>
    </xf>
    <xf numFmtId="0" fontId="94" fillId="0" borderId="128" xfId="0" applyNumberFormat="1" applyFont="1" applyFill="1" applyBorder="1" applyAlignment="1">
      <alignment horizontal="left" vertical="center" wrapText="1"/>
    </xf>
    <xf numFmtId="0" fontId="2" fillId="0" borderId="128" xfId="0" applyNumberFormat="1" applyFont="1" applyFill="1" applyBorder="1" applyAlignment="1">
      <alignment horizontal="left" vertical="center" wrapText="1"/>
    </xf>
    <xf numFmtId="193" fontId="92" fillId="0" borderId="0" xfId="0" applyNumberFormat="1" applyFont="1" applyFill="1" applyBorder="1" applyAlignment="1" applyProtection="1">
      <alignment horizontal="right"/>
    </xf>
    <xf numFmtId="43" fontId="84" fillId="0" borderId="79" xfId="7" applyFont="1" applyFill="1" applyBorder="1" applyAlignment="1">
      <alignment horizontal="center" vertical="center"/>
    </xf>
    <xf numFmtId="43" fontId="84" fillId="0" borderId="125" xfId="7" applyFont="1" applyFill="1" applyBorder="1" applyAlignment="1">
      <alignment horizontal="center" vertical="center"/>
    </xf>
    <xf numFmtId="0" fontId="84" fillId="0" borderId="125" xfId="0" applyFont="1" applyBorder="1"/>
    <xf numFmtId="0" fontId="111" fillId="0" borderId="0" xfId="0" applyFont="1"/>
    <xf numFmtId="0" fontId="114" fillId="0" borderId="125" xfId="0" applyFont="1" applyBorder="1"/>
    <xf numFmtId="49" fontId="116" fillId="0" borderId="125" xfId="5" applyNumberFormat="1" applyFont="1" applyFill="1" applyBorder="1" applyAlignment="1" applyProtection="1">
      <alignment horizontal="right" vertical="center"/>
      <protection locked="0"/>
    </xf>
    <xf numFmtId="0" fontId="115" fillId="3" borderId="125" xfId="13" applyFont="1" applyFill="1" applyBorder="1" applyAlignment="1" applyProtection="1">
      <alignment horizontal="left" vertical="center" wrapText="1"/>
      <protection locked="0"/>
    </xf>
    <xf numFmtId="49" fontId="115" fillId="3" borderId="125" xfId="5" applyNumberFormat="1" applyFont="1" applyFill="1" applyBorder="1" applyAlignment="1" applyProtection="1">
      <alignment horizontal="right" vertical="center"/>
      <protection locked="0"/>
    </xf>
    <xf numFmtId="0" fontId="115" fillId="0" borderId="125" xfId="13" applyFont="1" applyFill="1" applyBorder="1" applyAlignment="1" applyProtection="1">
      <alignment horizontal="left" vertical="center" wrapText="1"/>
      <protection locked="0"/>
    </xf>
    <xf numFmtId="49" fontId="115" fillId="0" borderId="125" xfId="5" applyNumberFormat="1" applyFont="1" applyFill="1" applyBorder="1" applyAlignment="1" applyProtection="1">
      <alignment horizontal="right" vertical="center"/>
      <protection locked="0"/>
    </xf>
    <xf numFmtId="0" fontId="117" fillId="0" borderId="125" xfId="13" applyFont="1" applyFill="1" applyBorder="1" applyAlignment="1" applyProtection="1">
      <alignment horizontal="left" vertical="center" wrapText="1"/>
      <protection locked="0"/>
    </xf>
    <xf numFmtId="0" fontId="114" fillId="0" borderId="125" xfId="0" applyFont="1" applyFill="1" applyBorder="1" applyAlignment="1">
      <alignment horizontal="center" vertical="center" wrapText="1"/>
    </xf>
    <xf numFmtId="14" fontId="111" fillId="0" borderId="0" xfId="0" applyNumberFormat="1" applyFont="1"/>
    <xf numFmtId="43" fontId="94" fillId="0" borderId="0" xfId="7" applyFont="1"/>
    <xf numFmtId="0" fontId="111" fillId="0" borderId="0" xfId="0" applyFont="1" applyAlignment="1">
      <alignment wrapText="1"/>
    </xf>
    <xf numFmtId="0" fontId="110" fillId="0" borderId="125" xfId="0" applyFont="1" applyBorder="1"/>
    <xf numFmtId="0" fontId="110" fillId="0" borderId="125" xfId="0" applyFont="1" applyFill="1" applyBorder="1"/>
    <xf numFmtId="0" fontId="110" fillId="0" borderId="125" xfId="0" applyFont="1" applyBorder="1" applyAlignment="1">
      <alignment horizontal="left" indent="8"/>
    </xf>
    <xf numFmtId="0" fontId="110" fillId="0" borderId="125" xfId="0" applyFont="1" applyBorder="1" applyAlignment="1">
      <alignment wrapText="1"/>
    </xf>
    <xf numFmtId="0" fontId="114" fillId="0" borderId="0" xfId="0" applyFont="1"/>
    <xf numFmtId="0" fontId="113" fillId="0" borderId="125" xfId="0" applyFont="1" applyBorder="1"/>
    <xf numFmtId="49" fontId="116" fillId="0" borderId="125" xfId="5" applyNumberFormat="1" applyFont="1" applyFill="1" applyBorder="1" applyAlignment="1" applyProtection="1">
      <alignment horizontal="right" vertical="center" wrapText="1"/>
      <protection locked="0"/>
    </xf>
    <xf numFmtId="49" fontId="115" fillId="3" borderId="125" xfId="5" applyNumberFormat="1" applyFont="1" applyFill="1" applyBorder="1" applyAlignment="1" applyProtection="1">
      <alignment horizontal="right" vertical="center" wrapText="1"/>
      <protection locked="0"/>
    </xf>
    <xf numFmtId="49" fontId="115" fillId="0" borderId="125" xfId="5" applyNumberFormat="1" applyFont="1" applyFill="1" applyBorder="1" applyAlignment="1" applyProtection="1">
      <alignment horizontal="right" vertical="center" wrapText="1"/>
      <protection locked="0"/>
    </xf>
    <xf numFmtId="0" fontId="110" fillId="0" borderId="125" xfId="0" applyFont="1" applyBorder="1" applyAlignment="1">
      <alignment horizontal="center" vertical="center" wrapText="1"/>
    </xf>
    <xf numFmtId="0" fontId="110" fillId="0" borderId="129" xfId="0" applyFont="1" applyFill="1" applyBorder="1" applyAlignment="1">
      <alignment horizontal="center" vertical="center" wrapText="1"/>
    </xf>
    <xf numFmtId="0" fontId="110" fillId="0" borderId="125" xfId="0" applyFont="1" applyBorder="1" applyAlignment="1">
      <alignment horizontal="center" vertical="center"/>
    </xf>
    <xf numFmtId="0" fontId="110" fillId="0" borderId="0" xfId="0" applyFont="1"/>
    <xf numFmtId="0" fontId="110" fillId="0" borderId="0" xfId="0" applyFont="1" applyAlignment="1">
      <alignment wrapText="1"/>
    </xf>
    <xf numFmtId="14" fontId="110" fillId="0" borderId="0" xfId="0" applyNumberFormat="1" applyFont="1"/>
    <xf numFmtId="0" fontId="111" fillId="0" borderId="0" xfId="0" applyFont="1" applyBorder="1"/>
    <xf numFmtId="0" fontId="111" fillId="0" borderId="0" xfId="0" applyFont="1" applyBorder="1" applyAlignment="1">
      <alignment horizontal="left"/>
    </xf>
    <xf numFmtId="0" fontId="113" fillId="0" borderId="125" xfId="0" applyFont="1" applyFill="1" applyBorder="1"/>
    <xf numFmtId="0" fontId="110" fillId="0" borderId="125" xfId="0" applyNumberFormat="1" applyFont="1" applyFill="1" applyBorder="1" applyAlignment="1">
      <alignment horizontal="left" vertical="center" wrapText="1"/>
    </xf>
    <xf numFmtId="0" fontId="113" fillId="0" borderId="125" xfId="0" applyFont="1" applyFill="1" applyBorder="1" applyAlignment="1">
      <alignment horizontal="left" wrapText="1" indent="1"/>
    </xf>
    <xf numFmtId="0" fontId="113" fillId="0" borderId="125" xfId="0" applyFont="1" applyFill="1" applyBorder="1" applyAlignment="1">
      <alignment horizontal="left" vertical="center" indent="1"/>
    </xf>
    <xf numFmtId="0" fontId="110" fillId="0" borderId="125" xfId="0" applyFont="1" applyFill="1" applyBorder="1" applyAlignment="1">
      <alignment horizontal="left" wrapText="1" indent="1"/>
    </xf>
    <xf numFmtId="0" fontId="110" fillId="0" borderId="125" xfId="0" applyFont="1" applyFill="1" applyBorder="1" applyAlignment="1">
      <alignment horizontal="left" indent="1"/>
    </xf>
    <xf numFmtId="0" fontId="110" fillId="0" borderId="125" xfId="0" applyFont="1" applyFill="1" applyBorder="1" applyAlignment="1">
      <alignment horizontal="left" wrapText="1" indent="4"/>
    </xf>
    <xf numFmtId="0" fontId="110" fillId="0" borderId="125" xfId="0" applyNumberFormat="1" applyFont="1" applyFill="1" applyBorder="1" applyAlignment="1">
      <alignment horizontal="left" indent="3"/>
    </xf>
    <xf numFmtId="0" fontId="113" fillId="0" borderId="125" xfId="0" applyFont="1" applyFill="1" applyBorder="1" applyAlignment="1">
      <alignment horizontal="left" indent="1"/>
    </xf>
    <xf numFmtId="0" fontId="114" fillId="0" borderId="7" xfId="0" applyFont="1" applyBorder="1"/>
    <xf numFmtId="0" fontId="114" fillId="0" borderId="125" xfId="0" applyFont="1" applyFill="1" applyBorder="1"/>
    <xf numFmtId="0" fontId="111" fillId="0" borderId="125" xfId="0" applyFont="1" applyFill="1" applyBorder="1" applyAlignment="1">
      <alignment horizontal="left" wrapText="1" indent="2"/>
    </xf>
    <xf numFmtId="0" fontId="111" fillId="0" borderId="125" xfId="0" applyFont="1" applyFill="1" applyBorder="1"/>
    <xf numFmtId="0" fontId="111" fillId="0" borderId="125" xfId="0" applyFont="1" applyFill="1" applyBorder="1" applyAlignment="1">
      <alignment horizontal="left" wrapText="1"/>
    </xf>
    <xf numFmtId="0" fontId="110" fillId="0" borderId="0" xfId="0" applyFont="1" applyBorder="1"/>
    <xf numFmtId="0" fontId="110" fillId="0" borderId="125" xfId="0" applyFont="1" applyBorder="1" applyAlignment="1">
      <alignment horizontal="left" indent="1"/>
    </xf>
    <xf numFmtId="0" fontId="110" fillId="0" borderId="125" xfId="0" applyFont="1" applyBorder="1" applyAlignment="1">
      <alignment horizontal="center"/>
    </xf>
    <xf numFmtId="0" fontId="110" fillId="0" borderId="0" xfId="0" applyFont="1" applyBorder="1" applyAlignment="1">
      <alignment horizontal="center" vertical="center"/>
    </xf>
    <xf numFmtId="0" fontId="110" fillId="0" borderId="125" xfId="0" applyFont="1" applyFill="1" applyBorder="1" applyAlignment="1">
      <alignment horizontal="center" vertical="center" wrapText="1"/>
    </xf>
    <xf numFmtId="0" fontId="110" fillId="0" borderId="7" xfId="0" applyFont="1" applyBorder="1" applyAlignment="1">
      <alignment horizontal="center" vertical="center" wrapText="1"/>
    </xf>
    <xf numFmtId="0" fontId="110" fillId="0" borderId="7" xfId="0" applyFont="1" applyBorder="1" applyAlignment="1">
      <alignment wrapText="1"/>
    </xf>
    <xf numFmtId="0" fontId="110" fillId="0" borderId="0" xfId="0" applyFont="1" applyBorder="1" applyAlignment="1">
      <alignment horizontal="center" vertical="center" wrapText="1"/>
    </xf>
    <xf numFmtId="0" fontId="110" fillId="0" borderId="104"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128" xfId="0" applyFont="1" applyFill="1" applyBorder="1" applyAlignment="1">
      <alignment horizontal="center" vertical="center" wrapText="1"/>
    </xf>
    <xf numFmtId="0" fontId="110" fillId="0" borderId="105" xfId="0" applyFont="1" applyFill="1" applyBorder="1" applyAlignment="1">
      <alignment horizontal="center" vertical="center" wrapText="1"/>
    </xf>
    <xf numFmtId="0" fontId="110" fillId="0" borderId="0" xfId="0" applyFont="1" applyFill="1"/>
    <xf numFmtId="49" fontId="110" fillId="0" borderId="22" xfId="0" applyNumberFormat="1" applyFont="1" applyFill="1" applyBorder="1" applyAlignment="1">
      <alignment horizontal="left" wrapText="1" indent="1"/>
    </xf>
    <xf numFmtId="0" fontId="110" fillId="0" borderId="20" xfId="0" applyNumberFormat="1" applyFont="1" applyFill="1" applyBorder="1" applyAlignment="1">
      <alignment horizontal="left" wrapText="1" indent="1"/>
    </xf>
    <xf numFmtId="49" fontId="110" fillId="0" borderId="80" xfId="0" applyNumberFormat="1" applyFont="1" applyFill="1" applyBorder="1" applyAlignment="1">
      <alignment horizontal="left" wrapText="1" indent="1"/>
    </xf>
    <xf numFmtId="0" fontId="110" fillId="0" borderId="17" xfId="0" applyNumberFormat="1" applyFont="1" applyFill="1" applyBorder="1" applyAlignment="1">
      <alignment horizontal="left" wrapText="1" indent="1"/>
    </xf>
    <xf numFmtId="49" fontId="110" fillId="0" borderId="17" xfId="0" applyNumberFormat="1" applyFont="1" applyFill="1" applyBorder="1" applyAlignment="1">
      <alignment horizontal="left" wrapText="1" indent="3"/>
    </xf>
    <xf numFmtId="49" fontId="110" fillId="0" borderId="80" xfId="0" applyNumberFormat="1" applyFont="1" applyFill="1" applyBorder="1" applyAlignment="1">
      <alignment horizontal="left" wrapText="1" indent="3"/>
    </xf>
    <xf numFmtId="49" fontId="110" fillId="0" borderId="80" xfId="0" applyNumberFormat="1" applyFont="1" applyFill="1" applyBorder="1" applyAlignment="1">
      <alignment horizontal="left" wrapText="1" indent="2"/>
    </xf>
    <xf numFmtId="49" fontId="110" fillId="0" borderId="17" xfId="0" applyNumberFormat="1" applyFont="1" applyBorder="1" applyAlignment="1">
      <alignment horizontal="left" wrapText="1" indent="2"/>
    </xf>
    <xf numFmtId="49" fontId="110" fillId="0" borderId="80" xfId="0" applyNumberFormat="1" applyFont="1" applyFill="1" applyBorder="1" applyAlignment="1">
      <alignment horizontal="left" vertical="top" wrapText="1" indent="2"/>
    </xf>
    <xf numFmtId="49" fontId="110" fillId="0" borderId="80" xfId="0" applyNumberFormat="1" applyFont="1" applyFill="1" applyBorder="1" applyAlignment="1">
      <alignment horizontal="left" indent="1"/>
    </xf>
    <xf numFmtId="0" fontId="110" fillId="0" borderId="17" xfId="0" applyNumberFormat="1" applyFont="1" applyBorder="1" applyAlignment="1">
      <alignment horizontal="left" indent="1"/>
    </xf>
    <xf numFmtId="49" fontId="110" fillId="0" borderId="17" xfId="0" applyNumberFormat="1" applyFont="1" applyBorder="1" applyAlignment="1">
      <alignment horizontal="left" indent="1"/>
    </xf>
    <xf numFmtId="49" fontId="110" fillId="0" borderId="80" xfId="0" applyNumberFormat="1" applyFont="1" applyFill="1" applyBorder="1" applyAlignment="1">
      <alignment horizontal="left" indent="3"/>
    </xf>
    <xf numFmtId="49" fontId="110" fillId="0" borderId="17" xfId="0" applyNumberFormat="1" applyFont="1" applyBorder="1" applyAlignment="1">
      <alignment horizontal="left" indent="3"/>
    </xf>
    <xf numFmtId="0" fontId="110" fillId="0" borderId="17" xfId="0" applyFont="1" applyBorder="1" applyAlignment="1">
      <alignment horizontal="left" indent="2"/>
    </xf>
    <xf numFmtId="0" fontId="110" fillId="0" borderId="80" xfId="0" applyFont="1" applyBorder="1" applyAlignment="1">
      <alignment horizontal="left" indent="2"/>
    </xf>
    <xf numFmtId="0" fontId="110" fillId="0" borderId="17" xfId="0" applyFont="1" applyBorder="1" applyAlignment="1">
      <alignment horizontal="left" indent="1"/>
    </xf>
    <xf numFmtId="0" fontId="110" fillId="0" borderId="80" xfId="0" applyFont="1" applyBorder="1" applyAlignment="1">
      <alignment horizontal="left" indent="1"/>
    </xf>
    <xf numFmtId="0" fontId="113" fillId="0" borderId="63" xfId="0" applyFont="1" applyBorder="1"/>
    <xf numFmtId="0" fontId="110" fillId="0" borderId="66" xfId="0" applyFont="1" applyBorder="1"/>
    <xf numFmtId="0" fontId="110" fillId="0" borderId="74" xfId="0" applyFont="1" applyBorder="1" applyAlignment="1">
      <alignment horizontal="center" vertical="center" wrapText="1"/>
    </xf>
    <xf numFmtId="0" fontId="110" fillId="0" borderId="80" xfId="0" applyFont="1" applyFill="1" applyBorder="1" applyAlignment="1">
      <alignment horizontal="center" vertical="center" wrapText="1"/>
    </xf>
    <xf numFmtId="0" fontId="110" fillId="0" borderId="0" xfId="0" applyFont="1" applyBorder="1" applyAlignment="1">
      <alignment wrapText="1"/>
    </xf>
    <xf numFmtId="14" fontId="110" fillId="0" borderId="0" xfId="0" applyNumberFormat="1" applyFont="1" applyBorder="1"/>
    <xf numFmtId="0" fontId="110" fillId="0" borderId="0" xfId="0" applyFont="1" applyAlignment="1">
      <alignment horizontal="center" vertical="center"/>
    </xf>
    <xf numFmtId="0" fontId="110" fillId="0" borderId="0" xfId="0" applyFont="1" applyBorder="1" applyAlignment="1">
      <alignment horizontal="left"/>
    </xf>
    <xf numFmtId="0" fontId="113" fillId="0" borderId="125" xfId="0" applyNumberFormat="1" applyFont="1" applyFill="1" applyBorder="1" applyAlignment="1">
      <alignment horizontal="left" vertical="center" wrapText="1"/>
    </xf>
    <xf numFmtId="0" fontId="110" fillId="0" borderId="7" xfId="0" applyFont="1" applyFill="1" applyBorder="1" applyAlignment="1">
      <alignment horizontal="center" vertical="center" wrapText="1"/>
    </xf>
    <xf numFmtId="0" fontId="115" fillId="0" borderId="0" xfId="0" applyFont="1"/>
    <xf numFmtId="0" fontId="92" fillId="0" borderId="0" xfId="0" applyFont="1" applyFill="1" applyBorder="1" applyAlignment="1">
      <alignment wrapText="1"/>
    </xf>
    <xf numFmtId="0" fontId="113" fillId="0" borderId="125" xfId="0" applyFont="1" applyBorder="1" applyAlignment="1">
      <alignment horizontal="center" vertical="center" wrapText="1"/>
    </xf>
    <xf numFmtId="0" fontId="115" fillId="0" borderId="0" xfId="0" applyFont="1" applyAlignment="1">
      <alignment horizontal="center" vertical="center"/>
    </xf>
    <xf numFmtId="0" fontId="131" fillId="0" borderId="0" xfId="0" applyFont="1"/>
    <xf numFmtId="0" fontId="110" fillId="0" borderId="120" xfId="0" applyNumberFormat="1" applyFont="1" applyFill="1" applyBorder="1" applyAlignment="1">
      <alignment horizontal="left" vertical="center" wrapText="1" indent="1" readingOrder="1"/>
    </xf>
    <xf numFmtId="0" fontId="131" fillId="0" borderId="125" xfId="0" applyFont="1" applyBorder="1" applyAlignment="1">
      <alignment horizontal="left" indent="3"/>
    </xf>
    <xf numFmtId="0" fontId="113" fillId="0" borderId="125" xfId="0" applyNumberFormat="1" applyFont="1" applyFill="1" applyBorder="1" applyAlignment="1">
      <alignment vertical="center" wrapText="1" readingOrder="1"/>
    </xf>
    <xf numFmtId="0" fontId="131" fillId="0" borderId="125" xfId="0" applyFont="1" applyFill="1" applyBorder="1" applyAlignment="1">
      <alignment horizontal="left" indent="2"/>
    </xf>
    <xf numFmtId="0" fontId="110" fillId="0" borderId="121" xfId="0" applyNumberFormat="1" applyFont="1" applyFill="1" applyBorder="1" applyAlignment="1">
      <alignment vertical="center" wrapText="1" readingOrder="1"/>
    </xf>
    <xf numFmtId="0" fontId="131" fillId="0" borderId="129" xfId="0" applyFont="1" applyBorder="1" applyAlignment="1">
      <alignment horizontal="left" indent="2"/>
    </xf>
    <xf numFmtId="0" fontId="110" fillId="0" borderId="120" xfId="0" applyNumberFormat="1" applyFont="1" applyFill="1" applyBorder="1" applyAlignment="1">
      <alignment vertical="center" wrapText="1" readingOrder="1"/>
    </xf>
    <xf numFmtId="0" fontId="131" fillId="0" borderId="125" xfId="0" applyFont="1" applyBorder="1" applyAlignment="1">
      <alignment horizontal="left" indent="2"/>
    </xf>
    <xf numFmtId="0" fontId="110" fillId="0" borderId="119" xfId="0" applyNumberFormat="1" applyFont="1" applyFill="1" applyBorder="1" applyAlignment="1">
      <alignment vertical="center" wrapText="1" readingOrder="1"/>
    </xf>
    <xf numFmtId="0" fontId="131" fillId="0" borderId="7" xfId="0" applyFont="1" applyBorder="1"/>
    <xf numFmtId="0" fontId="2" fillId="0" borderId="14" xfId="0" applyNumberFormat="1" applyFont="1" applyFill="1" applyBorder="1" applyAlignment="1">
      <alignment horizontal="left" vertical="center" wrapText="1" indent="1"/>
    </xf>
    <xf numFmtId="169" fontId="2" fillId="37" borderId="62" xfId="20" applyFont="1" applyBorder="1"/>
    <xf numFmtId="193" fontId="84" fillId="0" borderId="17" xfId="0" applyNumberFormat="1" applyFont="1" applyFill="1" applyBorder="1" applyAlignment="1" applyProtection="1">
      <alignment vertical="center" wrapText="1"/>
      <protection locked="0"/>
    </xf>
    <xf numFmtId="193" fontId="84" fillId="0" borderId="125" xfId="0" applyNumberFormat="1" applyFont="1" applyFill="1" applyBorder="1" applyAlignment="1" applyProtection="1">
      <alignment vertical="center" wrapText="1"/>
      <protection locked="0"/>
    </xf>
    <xf numFmtId="193" fontId="84" fillId="0" borderId="80" xfId="0" applyNumberFormat="1" applyFont="1" applyFill="1" applyBorder="1" applyAlignment="1" applyProtection="1">
      <alignment vertical="center" wrapText="1"/>
      <protection locked="0"/>
    </xf>
    <xf numFmtId="193" fontId="84" fillId="0" borderId="17" xfId="0" applyNumberFormat="1" applyFont="1" applyBorder="1" applyAlignment="1" applyProtection="1">
      <alignment vertical="center" wrapText="1"/>
      <protection locked="0"/>
    </xf>
    <xf numFmtId="193" fontId="84" fillId="0" borderId="125" xfId="0" applyNumberFormat="1" applyFont="1" applyBorder="1" applyAlignment="1" applyProtection="1">
      <alignment vertical="center" wrapText="1"/>
      <protection locked="0"/>
    </xf>
    <xf numFmtId="193" fontId="84" fillId="0" borderId="80" xfId="0" applyNumberFormat="1" applyFont="1" applyBorder="1" applyAlignment="1" applyProtection="1">
      <alignment vertical="center" wrapText="1"/>
      <protection locked="0"/>
    </xf>
    <xf numFmtId="193" fontId="87" fillId="2" borderId="17" xfId="0" applyNumberFormat="1" applyFont="1" applyFill="1" applyBorder="1" applyAlignment="1" applyProtection="1">
      <alignment vertical="center"/>
      <protection locked="0"/>
    </xf>
    <xf numFmtId="193" fontId="87" fillId="2" borderId="125" xfId="0" applyNumberFormat="1" applyFont="1" applyFill="1" applyBorder="1" applyAlignment="1" applyProtection="1">
      <alignment vertical="center"/>
      <protection locked="0"/>
    </xf>
    <xf numFmtId="193" fontId="87" fillId="2" borderId="80" xfId="0" applyNumberFormat="1" applyFont="1" applyFill="1" applyBorder="1" applyAlignment="1" applyProtection="1">
      <alignment vertical="center"/>
      <protection locked="0"/>
    </xf>
    <xf numFmtId="193" fontId="84" fillId="0" borderId="17" xfId="0" applyNumberFormat="1" applyFont="1" applyFill="1" applyBorder="1" applyAlignment="1" applyProtection="1">
      <alignment horizontal="center" vertical="center" wrapText="1"/>
      <protection locked="0"/>
    </xf>
    <xf numFmtId="193" fontId="84" fillId="0" borderId="125" xfId="0" applyNumberFormat="1" applyFont="1" applyFill="1" applyBorder="1" applyAlignment="1" applyProtection="1">
      <alignment horizontal="center" vertical="center" wrapText="1"/>
      <protection locked="0"/>
    </xf>
    <xf numFmtId="193" fontId="84" fillId="0" borderId="80" xfId="0" applyNumberFormat="1" applyFont="1" applyFill="1" applyBorder="1" applyAlignment="1" applyProtection="1">
      <alignment horizontal="center" vertical="center" wrapText="1"/>
      <protection locked="0"/>
    </xf>
    <xf numFmtId="193" fontId="87" fillId="2" borderId="86" xfId="0" applyNumberFormat="1" applyFont="1" applyFill="1" applyBorder="1" applyAlignment="1" applyProtection="1">
      <alignment vertical="center"/>
      <protection locked="0"/>
    </xf>
    <xf numFmtId="193" fontId="87" fillId="2" borderId="129" xfId="0" applyNumberFormat="1" applyFont="1" applyFill="1" applyBorder="1" applyAlignment="1" applyProtection="1">
      <alignment vertical="center"/>
      <protection locked="0"/>
    </xf>
    <xf numFmtId="193" fontId="87" fillId="2" borderId="20" xfId="0" applyNumberFormat="1" applyFont="1" applyFill="1" applyBorder="1" applyAlignment="1" applyProtection="1">
      <alignment vertical="center"/>
      <protection locked="0"/>
    </xf>
    <xf numFmtId="0" fontId="45" fillId="0" borderId="0" xfId="0" applyFont="1"/>
    <xf numFmtId="14" fontId="45" fillId="0" borderId="0" xfId="0" applyNumberFormat="1" applyFont="1" applyAlignment="1">
      <alignment horizontal="left"/>
    </xf>
    <xf numFmtId="164" fontId="0" fillId="0" borderId="112" xfId="7" applyNumberFormat="1" applyFont="1" applyBorder="1"/>
    <xf numFmtId="164" fontId="0" fillId="36" borderId="112" xfId="7" applyNumberFormat="1" applyFont="1" applyFill="1" applyBorder="1"/>
    <xf numFmtId="164" fontId="0" fillId="0" borderId="112" xfId="7" applyNumberFormat="1" applyFont="1" applyBorder="1" applyAlignment="1">
      <alignment vertical="center"/>
    </xf>
    <xf numFmtId="164" fontId="0" fillId="36" borderId="112" xfId="7" applyNumberFormat="1" applyFont="1" applyFill="1" applyBorder="1" applyAlignment="1">
      <alignment vertical="center"/>
    </xf>
    <xf numFmtId="164" fontId="0" fillId="36" borderId="125" xfId="7" applyNumberFormat="1" applyFont="1" applyFill="1" applyBorder="1"/>
    <xf numFmtId="164" fontId="0" fillId="0" borderId="125" xfId="7" applyNumberFormat="1" applyFont="1" applyBorder="1"/>
    <xf numFmtId="164" fontId="0" fillId="0" borderId="0" xfId="0" applyNumberFormat="1"/>
    <xf numFmtId="164" fontId="0" fillId="0" borderId="125" xfId="7" applyNumberFormat="1" applyFont="1" applyBorder="1" applyProtection="1"/>
    <xf numFmtId="0" fontId="45" fillId="0" borderId="125" xfId="0" applyFont="1" applyFill="1" applyBorder="1" applyAlignment="1" applyProtection="1">
      <alignment horizontal="center" vertical="center" wrapText="1"/>
    </xf>
    <xf numFmtId="193" fontId="0" fillId="0" borderId="0" xfId="0" applyNumberFormat="1"/>
    <xf numFmtId="0" fontId="45" fillId="0" borderId="15" xfId="0" applyNumberFormat="1" applyFont="1" applyFill="1" applyBorder="1" applyAlignment="1">
      <alignment horizontal="left" vertical="center" wrapText="1" indent="1"/>
    </xf>
    <xf numFmtId="0" fontId="45" fillId="0" borderId="16" xfId="0" applyNumberFormat="1" applyFont="1" applyFill="1" applyBorder="1" applyAlignment="1">
      <alignment horizontal="left" vertical="center" wrapText="1" indent="1"/>
    </xf>
    <xf numFmtId="43" fontId="85" fillId="0" borderId="0" xfId="0" applyNumberFormat="1" applyFont="1"/>
    <xf numFmtId="164" fontId="3" fillId="0" borderId="80" xfId="7" applyNumberFormat="1" applyFont="1" applyFill="1" applyBorder="1" applyAlignment="1">
      <alignment horizontal="right" vertical="center" wrapText="1"/>
    </xf>
    <xf numFmtId="164" fontId="4" fillId="36" borderId="80" xfId="7" applyNumberFormat="1" applyFont="1" applyFill="1" applyBorder="1" applyAlignment="1">
      <alignment horizontal="center" vertical="center" wrapText="1"/>
    </xf>
    <xf numFmtId="164" fontId="3" fillId="0" borderId="22" xfId="7" applyNumberFormat="1" applyFont="1" applyFill="1" applyBorder="1" applyAlignment="1">
      <alignment horizontal="right" vertical="center" wrapText="1"/>
    </xf>
    <xf numFmtId="164" fontId="84" fillId="0" borderId="17" xfId="7" applyNumberFormat="1" applyFont="1" applyBorder="1" applyAlignment="1"/>
    <xf numFmtId="0" fontId="86" fillId="0" borderId="0" xfId="0" applyFont="1"/>
    <xf numFmtId="0" fontId="2" fillId="0" borderId="125" xfId="0" applyFont="1" applyBorder="1" applyAlignment="1">
      <alignment wrapText="1"/>
    </xf>
    <xf numFmtId="0" fontId="84" fillId="0" borderId="83" xfId="0" applyFont="1" applyBorder="1" applyAlignment="1"/>
    <xf numFmtId="0" fontId="2" fillId="0" borderId="83" xfId="0" applyFont="1" applyBorder="1" applyAlignment="1"/>
    <xf numFmtId="0" fontId="92" fillId="0" borderId="86" xfId="0" applyFont="1" applyBorder="1" applyAlignment="1">
      <alignment vertical="center"/>
    </xf>
    <xf numFmtId="0" fontId="133" fillId="0" borderId="104" xfId="0" applyFont="1" applyBorder="1" applyAlignment="1">
      <alignment wrapText="1"/>
    </xf>
    <xf numFmtId="0" fontId="92" fillId="0" borderId="20" xfId="0" applyFont="1" applyBorder="1"/>
    <xf numFmtId="0" fontId="133" fillId="0" borderId="23" xfId="0" applyFont="1" applyBorder="1" applyAlignment="1">
      <alignment wrapText="1"/>
    </xf>
    <xf numFmtId="0" fontId="94" fillId="0" borderId="0" xfId="11" applyFont="1" applyFill="1" applyBorder="1" applyProtection="1"/>
    <xf numFmtId="0" fontId="93" fillId="0" borderId="0" xfId="0" applyFont="1"/>
    <xf numFmtId="0" fontId="1" fillId="0" borderId="0" xfId="0" applyFont="1"/>
    <xf numFmtId="14" fontId="93" fillId="0" borderId="0" xfId="0" applyNumberFormat="1" applyFont="1" applyAlignment="1">
      <alignment horizontal="left"/>
    </xf>
    <xf numFmtId="0" fontId="94" fillId="0" borderId="0" xfId="11" applyFont="1" applyFill="1" applyBorder="1" applyAlignment="1" applyProtection="1"/>
    <xf numFmtId="0" fontId="93" fillId="0" borderId="0" xfId="11" applyFont="1" applyFill="1" applyBorder="1" applyAlignment="1" applyProtection="1"/>
    <xf numFmtId="0" fontId="93" fillId="0" borderId="0" xfId="11" applyFont="1" applyFill="1" applyBorder="1" applyAlignment="1" applyProtection="1">
      <alignment horizontal="center"/>
    </xf>
    <xf numFmtId="0" fontId="134" fillId="0" borderId="0" xfId="0" applyFont="1" applyFill="1" applyBorder="1" applyAlignment="1" applyProtection="1">
      <alignment horizontal="right"/>
      <protection locked="0"/>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30" xfId="7" applyNumberFormat="1" applyFont="1" applyBorder="1" applyAlignment="1">
      <alignment horizontal="center" vertical="center"/>
    </xf>
    <xf numFmtId="167" fontId="3" fillId="0" borderId="59" xfId="0" applyNumberFormat="1" applyFont="1" applyBorder="1" applyAlignment="1">
      <alignment horizontal="center"/>
    </xf>
    <xf numFmtId="167" fontId="1" fillId="0" borderId="0" xfId="0" applyNumberFormat="1" applyFont="1" applyBorder="1" applyAlignment="1">
      <alignment horizontal="center"/>
    </xf>
    <xf numFmtId="164" fontId="3" fillId="0" borderId="11" xfId="7" applyNumberFormat="1" applyFont="1" applyBorder="1" applyAlignment="1">
      <alignment horizontal="center" vertical="center"/>
    </xf>
    <xf numFmtId="167" fontId="3" fillId="0" borderId="57" xfId="0" applyNumberFormat="1" applyFont="1" applyBorder="1" applyAlignment="1">
      <alignment horizontal="center"/>
    </xf>
    <xf numFmtId="167" fontId="3" fillId="0" borderId="57" xfId="0" applyNumberFormat="1" applyFont="1" applyFill="1" applyBorder="1" applyAlignment="1">
      <alignment horizontal="center"/>
    </xf>
    <xf numFmtId="0" fontId="137" fillId="3" borderId="122" xfId="0" applyFont="1" applyFill="1" applyBorder="1" applyAlignment="1">
      <alignment horizontal="left" vertical="center" wrapText="1"/>
    </xf>
    <xf numFmtId="167" fontId="97" fillId="0" borderId="57" xfId="0" applyNumberFormat="1" applyFont="1" applyFill="1" applyBorder="1" applyAlignment="1">
      <alignment horizontal="center"/>
    </xf>
    <xf numFmtId="167" fontId="138" fillId="0" borderId="0" xfId="0" applyNumberFormat="1" applyFont="1" applyBorder="1" applyAlignment="1">
      <alignment horizontal="center"/>
    </xf>
    <xf numFmtId="164" fontId="97" fillId="0" borderId="11" xfId="7" applyNumberFormat="1" applyFont="1" applyFill="1" applyBorder="1" applyAlignment="1">
      <alignment horizontal="center" vertical="center"/>
    </xf>
    <xf numFmtId="164" fontId="3" fillId="0" borderId="11" xfId="7" applyNumberFormat="1" applyFont="1" applyFill="1" applyBorder="1" applyAlignment="1">
      <alignment horizontal="center" vertical="center"/>
    </xf>
    <xf numFmtId="167" fontId="134" fillId="0" borderId="57" xfId="0" applyNumberFormat="1" applyFont="1" applyFill="1" applyBorder="1" applyAlignment="1">
      <alignment horizontal="center"/>
    </xf>
    <xf numFmtId="167" fontId="3" fillId="0" borderId="60" xfId="0" applyNumberFormat="1" applyFont="1" applyFill="1" applyBorder="1" applyAlignment="1">
      <alignment horizontal="center"/>
    </xf>
    <xf numFmtId="167" fontId="4" fillId="0" borderId="55" xfId="0" applyNumberFormat="1" applyFont="1" applyFill="1" applyBorder="1" applyAlignment="1">
      <alignment horizontal="center"/>
    </xf>
    <xf numFmtId="167" fontId="109" fillId="0" borderId="0" xfId="0" applyNumberFormat="1" applyFont="1" applyFill="1" applyBorder="1" applyAlignment="1">
      <alignment horizontal="center"/>
    </xf>
    <xf numFmtId="164" fontId="3" fillId="0" borderId="13" xfId="7" applyNumberFormat="1" applyFont="1" applyBorder="1" applyAlignment="1">
      <alignment horizontal="center" vertical="center"/>
    </xf>
    <xf numFmtId="167" fontId="3" fillId="0" borderId="60" xfId="0" applyNumberFormat="1" applyFont="1" applyBorder="1" applyAlignment="1">
      <alignment horizontal="center"/>
    </xf>
    <xf numFmtId="164" fontId="3" fillId="0" borderId="12" xfId="7" applyNumberFormat="1" applyFont="1" applyBorder="1" applyAlignment="1">
      <alignment horizontal="center" vertical="center"/>
    </xf>
    <xf numFmtId="167" fontId="3" fillId="0" borderId="61" xfId="0" applyNumberFormat="1" applyFont="1" applyBorder="1" applyAlignment="1">
      <alignment horizontal="center"/>
    </xf>
    <xf numFmtId="0" fontId="136" fillId="3" borderId="125" xfId="20966" applyFont="1" applyFill="1" applyBorder="1" applyAlignment="1">
      <alignment horizontal="left" vertical="center" wrapText="1" indent="1"/>
    </xf>
    <xf numFmtId="0" fontId="136" fillId="0" borderId="125" xfId="20966" applyFont="1" applyFill="1" applyBorder="1" applyAlignment="1">
      <alignment horizontal="left" vertical="center" wrapText="1" indent="1"/>
    </xf>
    <xf numFmtId="0" fontId="136" fillId="3" borderId="125" xfId="0" applyFont="1" applyFill="1" applyBorder="1" applyAlignment="1">
      <alignment horizontal="left" vertical="center" wrapText="1" indent="1"/>
    </xf>
    <xf numFmtId="0" fontId="137" fillId="0" borderId="125" xfId="0" applyFont="1" applyBorder="1" applyAlignment="1">
      <alignment horizontal="left" vertical="center" wrapText="1"/>
    </xf>
    <xf numFmtId="164" fontId="3" fillId="0" borderId="125" xfId="7" applyNumberFormat="1" applyFont="1" applyBorder="1" applyAlignment="1">
      <alignment horizontal="center"/>
    </xf>
    <xf numFmtId="0" fontId="136" fillId="0" borderId="125" xfId="0" applyFont="1" applyBorder="1" applyAlignment="1">
      <alignment horizontal="left" vertical="center" wrapText="1" indent="1"/>
    </xf>
    <xf numFmtId="0" fontId="137" fillId="0" borderId="125" xfId="20966" applyFont="1" applyFill="1" applyBorder="1" applyAlignment="1">
      <alignment horizontal="left" vertical="center" wrapText="1"/>
    </xf>
    <xf numFmtId="0" fontId="137" fillId="3" borderId="125" xfId="0" applyFont="1" applyFill="1" applyBorder="1" applyAlignment="1">
      <alignment horizontal="left" vertical="center" wrapText="1"/>
    </xf>
    <xf numFmtId="0" fontId="137" fillId="0" borderId="125" xfId="0" applyFont="1" applyFill="1" applyBorder="1" applyAlignment="1">
      <alignment vertical="center" wrapText="1"/>
    </xf>
    <xf numFmtId="0" fontId="137" fillId="3" borderId="125" xfId="20966" applyFont="1" applyFill="1" applyBorder="1" applyAlignment="1">
      <alignment horizontal="left" vertical="center" wrapText="1"/>
    </xf>
    <xf numFmtId="0" fontId="139" fillId="3" borderId="125" xfId="0" applyFont="1" applyFill="1" applyBorder="1" applyAlignment="1">
      <alignment horizontal="left" vertical="center" wrapText="1" indent="1"/>
    </xf>
    <xf numFmtId="0" fontId="136" fillId="0" borderId="125" xfId="0" applyFont="1" applyFill="1" applyBorder="1" applyAlignment="1">
      <alignment horizontal="left" vertical="center" wrapText="1" indent="1"/>
    </xf>
    <xf numFmtId="0" fontId="137" fillId="0" borderId="125" xfId="0" applyFont="1" applyFill="1" applyBorder="1" applyAlignment="1">
      <alignment horizontal="left" vertical="center" wrapText="1"/>
    </xf>
    <xf numFmtId="0" fontId="140" fillId="0" borderId="125" xfId="0" applyFont="1" applyBorder="1" applyAlignment="1">
      <alignment horizontal="justify"/>
    </xf>
    <xf numFmtId="164" fontId="9" fillId="37" borderId="0" xfId="7" applyNumberFormat="1" applyFont="1" applyFill="1" applyBorder="1"/>
    <xf numFmtId="164" fontId="3" fillId="0" borderId="84" xfId="7" applyNumberFormat="1" applyFont="1" applyFill="1" applyBorder="1" applyAlignment="1">
      <alignment vertical="center"/>
    </xf>
    <xf numFmtId="164" fontId="3" fillId="0" borderId="63" xfId="7" applyNumberFormat="1" applyFont="1" applyFill="1" applyBorder="1" applyAlignment="1">
      <alignment vertical="center"/>
    </xf>
    <xf numFmtId="164" fontId="3" fillId="3" borderId="82" xfId="7" applyNumberFormat="1" applyFont="1" applyFill="1" applyBorder="1" applyAlignment="1">
      <alignment vertical="center"/>
    </xf>
    <xf numFmtId="164" fontId="3" fillId="3" borderId="83" xfId="7" applyNumberFormat="1" applyFont="1" applyFill="1" applyBorder="1" applyAlignment="1">
      <alignment vertical="center"/>
    </xf>
    <xf numFmtId="164" fontId="3" fillId="0" borderId="79" xfId="7" applyNumberFormat="1" applyFont="1" applyFill="1" applyBorder="1" applyAlignment="1">
      <alignment vertical="center"/>
    </xf>
    <xf numFmtId="164" fontId="3" fillId="0" borderId="85"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2"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16" xfId="7" applyNumberFormat="1" applyFont="1" applyFill="1" applyBorder="1" applyAlignment="1">
      <alignment vertical="center"/>
    </xf>
    <xf numFmtId="164" fontId="3" fillId="0" borderId="104" xfId="7" applyNumberFormat="1" applyFont="1" applyFill="1" applyBorder="1" applyAlignment="1">
      <alignment vertical="center"/>
    </xf>
    <xf numFmtId="164" fontId="3" fillId="0" borderId="89" xfId="7" applyNumberFormat="1" applyFont="1" applyFill="1" applyBorder="1" applyAlignment="1">
      <alignment vertical="center"/>
    </xf>
    <xf numFmtId="9" fontId="3" fillId="0" borderId="92" xfId="20962" applyFont="1" applyFill="1" applyBorder="1" applyAlignment="1">
      <alignment vertical="center"/>
    </xf>
    <xf numFmtId="9" fontId="3" fillId="0" borderId="93" xfId="20962" applyFont="1" applyFill="1" applyBorder="1" applyAlignment="1">
      <alignment vertical="center"/>
    </xf>
    <xf numFmtId="164" fontId="3" fillId="0" borderId="125" xfId="7" applyNumberFormat="1" applyFont="1" applyBorder="1"/>
    <xf numFmtId="43" fontId="93" fillId="0" borderId="0" xfId="7" applyFont="1"/>
    <xf numFmtId="14" fontId="114" fillId="0" borderId="0" xfId="0" applyNumberFormat="1" applyFont="1" applyAlignment="1">
      <alignment horizontal="left"/>
    </xf>
    <xf numFmtId="164" fontId="111" fillId="0" borderId="125" xfId="7" applyNumberFormat="1" applyFont="1" applyBorder="1"/>
    <xf numFmtId="164" fontId="114" fillId="0" borderId="125" xfId="7" applyNumberFormat="1" applyFont="1" applyBorder="1"/>
    <xf numFmtId="164" fontId="110" fillId="0" borderId="125" xfId="7" applyNumberFormat="1" applyFont="1" applyBorder="1"/>
    <xf numFmtId="164" fontId="110" fillId="0" borderId="125" xfId="7" applyNumberFormat="1" applyFont="1" applyFill="1" applyBorder="1"/>
    <xf numFmtId="164" fontId="110" fillId="36" borderId="125" xfId="7" applyNumberFormat="1" applyFont="1" applyFill="1" applyBorder="1"/>
    <xf numFmtId="164" fontId="113" fillId="0" borderId="125" xfId="7" applyNumberFormat="1" applyFont="1" applyBorder="1"/>
    <xf numFmtId="164" fontId="110" fillId="0" borderId="125" xfId="0" applyNumberFormat="1" applyFont="1" applyFill="1" applyBorder="1" applyAlignment="1">
      <alignment horizontal="left" vertical="center" wrapText="1"/>
    </xf>
    <xf numFmtId="164" fontId="113" fillId="0" borderId="125" xfId="7" applyNumberFormat="1" applyFont="1" applyFill="1" applyBorder="1" applyAlignment="1">
      <alignment horizontal="left" vertical="center" wrapText="1"/>
    </xf>
    <xf numFmtId="164" fontId="115" fillId="0" borderId="125" xfId="7" applyNumberFormat="1" applyFont="1" applyBorder="1"/>
    <xf numFmtId="164" fontId="141" fillId="0" borderId="125" xfId="7" applyNumberFormat="1" applyFont="1" applyBorder="1"/>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18" xfId="7" applyNumberFormat="1" applyFont="1" applyFill="1" applyBorder="1" applyAlignment="1" applyProtection="1">
      <alignment vertical="center" wrapText="1"/>
      <protection locked="0"/>
    </xf>
    <xf numFmtId="10" fontId="3" fillId="0" borderId="125" xfId="20962" applyNumberFormat="1" applyFont="1" applyFill="1" applyBorder="1" applyAlignment="1" applyProtection="1">
      <alignment horizontal="right" vertical="center" wrapText="1"/>
      <protection locked="0"/>
    </xf>
    <xf numFmtId="10" fontId="3" fillId="0" borderId="125" xfId="20962" applyNumberFormat="1" applyFont="1" applyBorder="1" applyAlignment="1" applyProtection="1">
      <alignment vertical="center" wrapText="1"/>
      <protection locked="0"/>
    </xf>
    <xf numFmtId="10" fontId="3" fillId="0" borderId="80" xfId="20962" applyNumberFormat="1" applyFont="1" applyFill="1" applyBorder="1" applyAlignment="1" applyProtection="1">
      <alignment vertical="center" wrapText="1"/>
      <protection locked="0"/>
    </xf>
    <xf numFmtId="165" fontId="92" fillId="2" borderId="125" xfId="20962" applyNumberFormat="1" applyFont="1" applyFill="1" applyBorder="1" applyAlignment="1" applyProtection="1">
      <alignment vertical="center"/>
      <protection locked="0"/>
    </xf>
    <xf numFmtId="10" fontId="142" fillId="2" borderId="125" xfId="20962" applyNumberFormat="1" applyFont="1" applyFill="1" applyBorder="1" applyAlignment="1" applyProtection="1">
      <alignment vertical="center"/>
      <protection locked="0"/>
    </xf>
    <xf numFmtId="164" fontId="92" fillId="0" borderId="125" xfId="7" applyNumberFormat="1" applyFont="1" applyFill="1" applyBorder="1" applyAlignment="1" applyProtection="1">
      <alignment vertical="center"/>
      <protection locked="0"/>
    </xf>
    <xf numFmtId="193" fontId="92" fillId="2" borderId="125" xfId="0" applyNumberFormat="1" applyFont="1" applyFill="1" applyBorder="1" applyAlignment="1" applyProtection="1">
      <alignment vertical="center"/>
      <protection locked="0"/>
    </xf>
    <xf numFmtId="164" fontId="3" fillId="0" borderId="80" xfId="7" applyNumberFormat="1" applyFont="1" applyFill="1" applyBorder="1" applyAlignment="1" applyProtection="1">
      <alignment vertical="center" wrapText="1"/>
      <protection locked="0"/>
    </xf>
    <xf numFmtId="193" fontId="142" fillId="2" borderId="125" xfId="0" applyNumberFormat="1" applyFont="1" applyFill="1" applyBorder="1" applyAlignment="1" applyProtection="1">
      <alignment vertical="center"/>
      <protection locked="0"/>
    </xf>
    <xf numFmtId="165" fontId="92" fillId="0" borderId="125" xfId="20962" applyNumberFormat="1" applyFont="1" applyFill="1" applyBorder="1" applyAlignment="1" applyProtection="1">
      <alignment vertical="center"/>
      <protection locked="0"/>
    </xf>
    <xf numFmtId="169" fontId="9" fillId="37" borderId="94" xfId="20" applyBorder="1"/>
    <xf numFmtId="164" fontId="92" fillId="0" borderId="129" xfId="7" applyNumberFormat="1" applyFont="1" applyFill="1" applyBorder="1" applyAlignment="1" applyProtection="1">
      <alignment vertical="center"/>
      <protection locked="0"/>
    </xf>
    <xf numFmtId="193" fontId="142" fillId="2" borderId="129" xfId="0" applyNumberFormat="1" applyFont="1" applyFill="1" applyBorder="1" applyAlignment="1" applyProtection="1">
      <alignment vertical="center"/>
      <protection locked="0"/>
    </xf>
    <xf numFmtId="193" fontId="142" fillId="2" borderId="89" xfId="0" applyNumberFormat="1" applyFont="1" applyFill="1" applyBorder="1" applyAlignment="1" applyProtection="1">
      <alignment vertical="center"/>
      <protection locked="0"/>
    </xf>
    <xf numFmtId="165" fontId="92" fillId="0" borderId="21" xfId="20962" applyNumberFormat="1" applyFont="1" applyFill="1" applyBorder="1" applyAlignment="1" applyProtection="1">
      <alignment vertical="center"/>
      <protection locked="0"/>
    </xf>
    <xf numFmtId="165" fontId="142" fillId="2" borderId="21" xfId="20962" applyNumberFormat="1" applyFont="1" applyFill="1" applyBorder="1" applyAlignment="1" applyProtection="1">
      <alignment vertical="center"/>
      <protection locked="0"/>
    </xf>
    <xf numFmtId="165" fontId="142" fillId="2" borderId="22" xfId="20962" applyNumberFormat="1" applyFont="1" applyFill="1" applyBorder="1" applyAlignment="1" applyProtection="1">
      <alignment vertical="center"/>
      <protection locked="0"/>
    </xf>
    <xf numFmtId="10" fontId="103" fillId="0" borderId="97" xfId="20962" applyNumberFormat="1" applyFont="1" applyFill="1" applyBorder="1" applyAlignment="1" applyProtection="1">
      <alignment horizontal="right" vertical="center"/>
      <protection locked="0"/>
    </xf>
    <xf numFmtId="0" fontId="3" fillId="0" borderId="58" xfId="0" applyFont="1" applyFill="1" applyBorder="1" applyAlignment="1">
      <alignment horizontal="center" vertical="center" wrapText="1"/>
    </xf>
    <xf numFmtId="43" fontId="110" fillId="0" borderId="125" xfId="7" applyFont="1" applyBorder="1"/>
    <xf numFmtId="43" fontId="110" fillId="36" borderId="125" xfId="7" applyFont="1" applyFill="1" applyBorder="1"/>
    <xf numFmtId="43" fontId="113" fillId="0" borderId="125" xfId="7" applyFont="1" applyBorder="1"/>
    <xf numFmtId="43" fontId="111" fillId="0" borderId="125" xfId="7" applyFont="1" applyBorder="1"/>
    <xf numFmtId="43" fontId="111" fillId="78" borderId="125" xfId="7" applyFont="1" applyFill="1" applyBorder="1"/>
    <xf numFmtId="43" fontId="114" fillId="0" borderId="125" xfId="7" applyFont="1" applyBorder="1"/>
    <xf numFmtId="43" fontId="113" fillId="0" borderId="125" xfId="7" applyNumberFormat="1" applyFont="1" applyBorder="1" applyAlignment="1">
      <alignment horizontal="left" indent="1"/>
    </xf>
    <xf numFmtId="43" fontId="113" fillId="0" borderId="125" xfId="7" applyNumberFormat="1" applyFont="1" applyBorder="1"/>
    <xf numFmtId="43" fontId="110" fillId="0" borderId="125" xfId="7" applyNumberFormat="1" applyFont="1" applyBorder="1" applyAlignment="1">
      <alignment horizontal="left" indent="1"/>
    </xf>
    <xf numFmtId="43" fontId="110" fillId="0" borderId="125" xfId="7" applyNumberFormat="1" applyFont="1" applyBorder="1"/>
    <xf numFmtId="43" fontId="111" fillId="0" borderId="125" xfId="7" applyNumberFormat="1" applyFont="1" applyBorder="1"/>
    <xf numFmtId="43" fontId="113" fillId="79" borderId="125" xfId="7" applyNumberFormat="1" applyFont="1" applyFill="1" applyBorder="1"/>
    <xf numFmtId="43" fontId="110" fillId="79" borderId="125" xfId="7" applyNumberFormat="1" applyFont="1" applyFill="1" applyBorder="1"/>
    <xf numFmtId="43" fontId="111" fillId="0" borderId="66" xfId="7" applyFont="1" applyBorder="1"/>
    <xf numFmtId="43" fontId="111" fillId="0" borderId="80" xfId="7" applyFont="1" applyBorder="1"/>
    <xf numFmtId="43" fontId="111" fillId="0" borderId="17" xfId="7" applyFont="1" applyFill="1" applyBorder="1" applyAlignment="1">
      <alignment horizontal="left" wrapText="1" indent="1"/>
    </xf>
    <xf numFmtId="43" fontId="111" fillId="0" borderId="125" xfId="7" applyFont="1" applyFill="1" applyBorder="1"/>
    <xf numFmtId="43" fontId="111" fillId="80" borderId="17" xfId="7" applyFont="1" applyFill="1" applyBorder="1"/>
    <xf numFmtId="43" fontId="111" fillId="80" borderId="125" xfId="7" applyFont="1" applyFill="1" applyBorder="1"/>
    <xf numFmtId="43" fontId="111" fillId="80" borderId="80" xfId="7" applyFont="1" applyFill="1" applyBorder="1"/>
    <xf numFmtId="43" fontId="111" fillId="0" borderId="17" xfId="7" applyFont="1" applyBorder="1" applyAlignment="1">
      <alignment horizontal="left" indent="2"/>
    </xf>
    <xf numFmtId="43" fontId="111" fillId="0" borderId="80" xfId="7" applyFont="1" applyFill="1" applyBorder="1"/>
    <xf numFmtId="43" fontId="111" fillId="0" borderId="20" xfId="7" applyFont="1" applyBorder="1" applyAlignment="1">
      <alignment horizontal="left" indent="2"/>
    </xf>
    <xf numFmtId="43" fontId="111" fillId="0" borderId="21" xfId="7" applyFont="1" applyFill="1" applyBorder="1"/>
    <xf numFmtId="43" fontId="111" fillId="0" borderId="22" xfId="7" applyFont="1" applyFill="1" applyBorder="1"/>
    <xf numFmtId="9" fontId="141" fillId="0" borderId="125" xfId="20962" applyFont="1" applyBorder="1"/>
    <xf numFmtId="1" fontId="141" fillId="0" borderId="125" xfId="20962" applyNumberFormat="1" applyFont="1" applyBorder="1"/>
    <xf numFmtId="164" fontId="141" fillId="0" borderId="129" xfId="7" applyNumberFormat="1" applyFont="1" applyBorder="1"/>
    <xf numFmtId="0" fontId="91" fillId="0" borderId="65" xfId="0" applyFont="1" applyBorder="1" applyAlignment="1">
      <alignment horizontal="left" wrapText="1"/>
    </xf>
    <xf numFmtId="0" fontId="91" fillId="0" borderId="64" xfId="0" applyFont="1" applyBorder="1" applyAlignment="1">
      <alignment horizontal="left" wrapText="1"/>
    </xf>
    <xf numFmtId="0" fontId="91" fillId="0" borderId="133" xfId="0" applyFont="1" applyBorder="1" applyAlignment="1">
      <alignment horizontal="center" vertical="center"/>
    </xf>
    <xf numFmtId="0" fontId="91" fillId="0" borderId="29" xfId="0" applyFont="1" applyBorder="1" applyAlignment="1">
      <alignment horizontal="center" vertical="center"/>
    </xf>
    <xf numFmtId="0" fontId="91" fillId="0" borderId="134" xfId="0" applyFont="1" applyBorder="1" applyAlignment="1">
      <alignment horizontal="center" vertical="center"/>
    </xf>
    <xf numFmtId="0" fontId="132" fillId="0" borderId="133" xfId="0" applyFont="1" applyBorder="1" applyAlignment="1">
      <alignment horizontal="center"/>
    </xf>
    <xf numFmtId="0" fontId="132" fillId="0" borderId="29" xfId="0" applyFont="1" applyBorder="1" applyAlignment="1">
      <alignment horizontal="center"/>
    </xf>
    <xf numFmtId="0" fontId="132" fillId="0" borderId="134" xfId="0" applyFont="1" applyBorder="1" applyAlignment="1">
      <alignment horizontal="center"/>
    </xf>
    <xf numFmtId="164" fontId="0" fillId="0" borderId="126" xfId="7" applyNumberFormat="1" applyFont="1" applyBorder="1" applyAlignment="1">
      <alignment horizontal="center"/>
    </xf>
    <xf numFmtId="164" fontId="0" fillId="0" borderId="127" xfId="7" applyNumberFormat="1" applyFont="1" applyBorder="1" applyAlignment="1">
      <alignment horizontal="center"/>
    </xf>
    <xf numFmtId="164" fontId="0" fillId="0" borderId="128" xfId="7" applyNumberFormat="1" applyFont="1" applyBorder="1" applyAlignment="1">
      <alignment horizontal="center"/>
    </xf>
    <xf numFmtId="0" fontId="0" fillId="0" borderId="112" xfId="0" applyBorder="1" applyAlignment="1">
      <alignment horizontal="center" vertical="center"/>
    </xf>
    <xf numFmtId="0" fontId="119" fillId="0" borderId="113" xfId="0" applyFont="1" applyBorder="1" applyAlignment="1">
      <alignment horizontal="center" vertical="center"/>
    </xf>
    <xf numFmtId="0" fontId="119" fillId="0" borderId="7" xfId="0" applyFont="1" applyBorder="1" applyAlignment="1">
      <alignment horizontal="center" vertical="center"/>
    </xf>
    <xf numFmtId="0" fontId="120" fillId="0" borderId="15" xfId="0" applyFont="1" applyFill="1" applyBorder="1" applyAlignment="1" applyProtection="1">
      <alignment horizontal="center" vertical="center"/>
    </xf>
    <xf numFmtId="0" fontId="120" fillId="0" borderId="16" xfId="0" applyFont="1" applyFill="1" applyBorder="1" applyAlignment="1" applyProtection="1">
      <alignment horizontal="center" vertic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164" fontId="0" fillId="0" borderId="114" xfId="7" applyNumberFormat="1" applyFont="1" applyBorder="1" applyAlignment="1">
      <alignment horizontal="center"/>
    </xf>
    <xf numFmtId="164" fontId="0" fillId="0" borderId="115" xfId="7" applyNumberFormat="1" applyFont="1" applyBorder="1" applyAlignment="1">
      <alignment horizontal="center"/>
    </xf>
    <xf numFmtId="164" fontId="0" fillId="0" borderId="116" xfId="7" applyNumberFormat="1" applyFont="1"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0" fillId="0" borderId="125" xfId="0" applyBorder="1" applyAlignment="1">
      <alignment horizontal="center" vertical="center"/>
    </xf>
    <xf numFmtId="0" fontId="0" fillId="0" borderId="125"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45" fillId="0" borderId="79" xfId="11" applyFont="1" applyFill="1" applyBorder="1" applyAlignment="1" applyProtection="1">
      <alignment horizontal="center" vertical="center" wrapText="1"/>
    </xf>
    <xf numFmtId="0" fontId="45" fillId="0" borderId="80" xfId="11" applyFont="1" applyFill="1" applyBorder="1" applyAlignment="1" applyProtection="1">
      <alignment horizontal="center" vertical="center" wrapText="1"/>
    </xf>
    <xf numFmtId="0" fontId="45" fillId="0" borderId="69"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6" fillId="3" borderId="70" xfId="13" applyFont="1" applyFill="1" applyBorder="1" applyAlignment="1" applyProtection="1">
      <alignment horizontal="center" vertical="center" wrapText="1"/>
      <protection locked="0"/>
    </xf>
    <xf numFmtId="0" fontId="96"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7" fillId="0" borderId="53" xfId="0" applyFont="1" applyFill="1" applyBorder="1" applyAlignment="1">
      <alignment horizontal="left" vertical="center"/>
    </xf>
    <xf numFmtId="0" fontId="97"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3" fillId="0" borderId="102" xfId="0" applyNumberFormat="1" applyFont="1" applyFill="1" applyBorder="1" applyAlignment="1">
      <alignment horizontal="left" vertical="center" wrapText="1"/>
    </xf>
    <xf numFmtId="0" fontId="113" fillId="0" borderId="103" xfId="0" applyNumberFormat="1" applyFont="1" applyFill="1" applyBorder="1" applyAlignment="1">
      <alignment horizontal="left" vertical="center" wrapText="1"/>
    </xf>
    <xf numFmtId="0" fontId="113" fillId="0" borderId="107" xfId="0" applyNumberFormat="1" applyFont="1" applyFill="1" applyBorder="1" applyAlignment="1">
      <alignment horizontal="left" vertical="center" wrapText="1"/>
    </xf>
    <xf numFmtId="0" fontId="113" fillId="0" borderId="108" xfId="0" applyNumberFormat="1" applyFont="1" applyFill="1" applyBorder="1" applyAlignment="1">
      <alignment horizontal="left" vertical="center" wrapText="1"/>
    </xf>
    <xf numFmtId="0" fontId="113" fillId="0" borderId="110" xfId="0" applyNumberFormat="1" applyFont="1" applyFill="1" applyBorder="1" applyAlignment="1">
      <alignment horizontal="left" vertical="center" wrapText="1"/>
    </xf>
    <xf numFmtId="0" fontId="113" fillId="0" borderId="111" xfId="0" applyNumberFormat="1" applyFont="1" applyFill="1" applyBorder="1" applyAlignment="1">
      <alignment horizontal="left" vertical="center" wrapText="1"/>
    </xf>
    <xf numFmtId="0" fontId="114" fillId="0" borderId="104" xfId="0" applyFont="1" applyFill="1" applyBorder="1" applyAlignment="1">
      <alignment horizontal="center" vertical="center" wrapText="1"/>
    </xf>
    <xf numFmtId="0" fontId="114" fillId="0" borderId="105" xfId="0" applyFont="1" applyFill="1" applyBorder="1" applyAlignment="1">
      <alignment horizontal="center" vertical="center" wrapText="1"/>
    </xf>
    <xf numFmtId="0" fontId="114" fillId="0" borderId="106"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109"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0" fillId="0" borderId="129" xfId="0" applyFont="1" applyBorder="1" applyAlignment="1">
      <alignment horizontal="center" vertical="center" wrapText="1"/>
    </xf>
    <xf numFmtId="0" fontId="110" fillId="0" borderId="7" xfId="0" applyFont="1" applyBorder="1" applyAlignment="1">
      <alignment horizontal="center" vertical="center" wrapText="1"/>
    </xf>
    <xf numFmtId="0" fontId="110" fillId="0" borderId="125" xfId="0" applyFont="1" applyBorder="1" applyAlignment="1">
      <alignment horizontal="center" vertical="center" wrapText="1"/>
    </xf>
    <xf numFmtId="0" fontId="118" fillId="0" borderId="125" xfId="0" applyFont="1" applyFill="1" applyBorder="1" applyAlignment="1">
      <alignment horizontal="center" vertical="center"/>
    </xf>
    <xf numFmtId="0" fontId="118" fillId="0" borderId="104" xfId="0" applyFont="1" applyFill="1" applyBorder="1" applyAlignment="1">
      <alignment horizontal="center" vertical="center"/>
    </xf>
    <xf numFmtId="0" fontId="118" fillId="0" borderId="106" xfId="0" applyFont="1" applyFill="1" applyBorder="1" applyAlignment="1">
      <alignment horizontal="center" vertical="center"/>
    </xf>
    <xf numFmtId="0" fontId="118" fillId="0" borderId="84" xfId="0" applyFont="1" applyFill="1" applyBorder="1" applyAlignment="1">
      <alignment horizontal="center" vertical="center"/>
    </xf>
    <xf numFmtId="0" fontId="118" fillId="0" borderId="74" xfId="0" applyFont="1" applyFill="1" applyBorder="1" applyAlignment="1">
      <alignment horizontal="center" vertical="center"/>
    </xf>
    <xf numFmtId="0" fontId="114" fillId="0" borderId="125" xfId="0" applyFont="1" applyFill="1" applyBorder="1" applyAlignment="1">
      <alignment horizontal="center" vertical="center" wrapText="1"/>
    </xf>
    <xf numFmtId="0" fontId="110" fillId="0" borderId="128" xfId="0" applyFont="1" applyBorder="1" applyAlignment="1">
      <alignment horizontal="center" vertical="center" wrapText="1"/>
    </xf>
    <xf numFmtId="0" fontId="113" fillId="0" borderId="104" xfId="0" applyFont="1" applyFill="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69" xfId="0" applyFont="1" applyFill="1" applyBorder="1" applyAlignment="1">
      <alignment horizontal="center" vertical="center" wrapText="1"/>
    </xf>
    <xf numFmtId="0" fontId="113" fillId="0" borderId="6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4" xfId="0" applyFont="1" applyFill="1" applyBorder="1" applyAlignment="1">
      <alignment horizontal="center" vertical="center" wrapText="1"/>
    </xf>
    <xf numFmtId="0" fontId="110" fillId="0" borderId="126" xfId="0" applyFont="1" applyFill="1" applyBorder="1" applyAlignment="1">
      <alignment horizontal="center" vertical="center" wrapText="1"/>
    </xf>
    <xf numFmtId="0" fontId="110" fillId="0" borderId="127"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0" fillId="0" borderId="75" xfId="0" applyFont="1" applyFill="1" applyBorder="1" applyAlignment="1">
      <alignment horizontal="center" vertical="center" wrapText="1"/>
    </xf>
    <xf numFmtId="0" fontId="110" fillId="0" borderId="74" xfId="0" applyFont="1" applyBorder="1" applyAlignment="1">
      <alignment horizontal="center" vertical="center" wrapText="1"/>
    </xf>
    <xf numFmtId="0" fontId="113" fillId="0" borderId="53" xfId="0" applyNumberFormat="1" applyFont="1" applyFill="1" applyBorder="1" applyAlignment="1">
      <alignment horizontal="left" vertical="top" wrapText="1"/>
    </xf>
    <xf numFmtId="0" fontId="113" fillId="0" borderId="76" xfId="0" applyNumberFormat="1" applyFont="1" applyFill="1" applyBorder="1" applyAlignment="1">
      <alignment horizontal="left" vertical="top" wrapText="1"/>
    </xf>
    <xf numFmtId="0" fontId="113" fillId="0" borderId="62" xfId="0" applyNumberFormat="1" applyFont="1" applyFill="1" applyBorder="1" applyAlignment="1">
      <alignment horizontal="left" vertical="top" wrapText="1"/>
    </xf>
    <xf numFmtId="0" fontId="113" fillId="0" borderId="94" xfId="0" applyNumberFormat="1" applyFont="1" applyFill="1" applyBorder="1" applyAlignment="1">
      <alignment horizontal="left" vertical="top" wrapText="1"/>
    </xf>
    <xf numFmtId="0" fontId="113" fillId="0" borderId="101" xfId="0" applyNumberFormat="1" applyFont="1" applyFill="1" applyBorder="1" applyAlignment="1">
      <alignment horizontal="left" vertical="top" wrapText="1"/>
    </xf>
    <xf numFmtId="0" fontId="113" fillId="0" borderId="132" xfId="0" applyNumberFormat="1" applyFont="1" applyFill="1" applyBorder="1" applyAlignment="1">
      <alignment horizontal="left" vertical="top" wrapText="1"/>
    </xf>
    <xf numFmtId="0" fontId="113" fillId="0" borderId="86" xfId="0" applyFont="1" applyFill="1" applyBorder="1" applyAlignment="1">
      <alignment horizontal="center" vertical="center" wrapText="1"/>
    </xf>
    <xf numFmtId="0" fontId="113" fillId="0" borderId="66" xfId="0" applyFont="1" applyFill="1" applyBorder="1" applyAlignment="1">
      <alignment horizontal="center" vertical="center" wrapText="1"/>
    </xf>
    <xf numFmtId="0" fontId="110" fillId="0" borderId="63" xfId="0" applyFont="1" applyBorder="1" applyAlignment="1">
      <alignment horizontal="center" vertical="center" wrapText="1"/>
    </xf>
    <xf numFmtId="0" fontId="110" fillId="0" borderId="68" xfId="0" applyFont="1" applyFill="1" applyBorder="1" applyAlignment="1">
      <alignment horizontal="center" vertical="center" wrapText="1"/>
    </xf>
    <xf numFmtId="0" fontId="110" fillId="0" borderId="26" xfId="0" applyFont="1" applyFill="1" applyBorder="1" applyAlignment="1">
      <alignment horizontal="center" vertical="center" wrapText="1"/>
    </xf>
    <xf numFmtId="0" fontId="110" fillId="0" borderId="27" xfId="0" applyFont="1" applyFill="1" applyBorder="1" applyAlignment="1">
      <alignment horizontal="center" vertical="center" wrapText="1"/>
    </xf>
    <xf numFmtId="0" fontId="110" fillId="0" borderId="104" xfId="0" applyFont="1" applyBorder="1" applyAlignment="1">
      <alignment horizontal="center" vertical="top" wrapText="1"/>
    </xf>
    <xf numFmtId="0" fontId="110" fillId="0" borderId="105" xfId="0" applyFont="1" applyBorder="1" applyAlignment="1">
      <alignment horizontal="center" vertical="top" wrapText="1"/>
    </xf>
    <xf numFmtId="0" fontId="110" fillId="0" borderId="104" xfId="0" applyFont="1" applyFill="1" applyBorder="1" applyAlignment="1">
      <alignment horizontal="center" vertical="top" wrapText="1"/>
    </xf>
    <xf numFmtId="0" fontId="110" fillId="0" borderId="127" xfId="0" applyFont="1" applyFill="1" applyBorder="1" applyAlignment="1">
      <alignment horizontal="center" vertical="top" wrapText="1"/>
    </xf>
    <xf numFmtId="0" fontId="110" fillId="0" borderId="128" xfId="0" applyFont="1" applyFill="1" applyBorder="1" applyAlignment="1">
      <alignment horizontal="center" vertical="top" wrapText="1"/>
    </xf>
    <xf numFmtId="0" fontId="130" fillId="0" borderId="117" xfId="0" applyNumberFormat="1" applyFont="1" applyFill="1" applyBorder="1" applyAlignment="1">
      <alignment horizontal="left" vertical="top" wrapText="1"/>
    </xf>
    <xf numFmtId="0" fontId="130" fillId="0" borderId="118" xfId="0" applyNumberFormat="1" applyFont="1" applyFill="1" applyBorder="1" applyAlignment="1">
      <alignment horizontal="left" vertical="top" wrapText="1"/>
    </xf>
    <xf numFmtId="0" fontId="116" fillId="0" borderId="104" xfId="0" applyFont="1" applyBorder="1" applyAlignment="1">
      <alignment horizontal="center" vertical="center"/>
    </xf>
    <xf numFmtId="0" fontId="116" fillId="0" borderId="106" xfId="0" applyFont="1" applyBorder="1" applyAlignment="1">
      <alignment horizontal="center" vertical="center"/>
    </xf>
    <xf numFmtId="0" fontId="116" fillId="0" borderId="84" xfId="0" applyFont="1" applyBorder="1" applyAlignment="1">
      <alignment horizontal="center" vertical="center"/>
    </xf>
    <xf numFmtId="0" fontId="116" fillId="0" borderId="74" xfId="0" applyFont="1" applyBorder="1" applyAlignment="1">
      <alignment horizontal="center" vertical="center"/>
    </xf>
    <xf numFmtId="0" fontId="115" fillId="0" borderId="125" xfId="0" applyFont="1" applyBorder="1" applyAlignment="1">
      <alignment horizontal="center" vertical="center" wrapText="1"/>
    </xf>
    <xf numFmtId="0" fontId="115" fillId="0" borderId="129" xfId="0" applyFont="1" applyBorder="1" applyAlignment="1">
      <alignment horizontal="center" vertical="center" wrapText="1"/>
    </xf>
    <xf numFmtId="193" fontId="92" fillId="0" borderId="129" xfId="0" applyNumberFormat="1" applyFont="1" applyFill="1" applyBorder="1" applyAlignment="1" applyProtection="1">
      <alignment vertical="center"/>
      <protection locked="0"/>
    </xf>
    <xf numFmtId="165" fontId="143" fillId="2" borderId="125" xfId="20962" applyNumberFormat="1" applyFont="1" applyFill="1" applyBorder="1" applyAlignment="1" applyProtection="1">
      <alignment vertical="center"/>
      <protection locked="0"/>
    </xf>
    <xf numFmtId="10" fontId="3" fillId="0" borderId="83" xfId="20962" applyNumberFormat="1" applyFont="1" applyFill="1" applyBorder="1" applyAlignment="1"/>
    <xf numFmtId="10" fontId="3" fillId="0" borderId="89" xfId="20962" applyNumberFormat="1" applyFont="1" applyFill="1" applyBorder="1" applyAlignment="1"/>
    <xf numFmtId="10" fontId="3" fillId="0" borderId="22" xfId="20962" applyNumberFormat="1" applyFont="1" applyFill="1" applyBorder="1" applyAlignment="1"/>
    <xf numFmtId="0" fontId="84" fillId="0" borderId="80" xfId="0" applyFont="1" applyBorder="1" applyAlignment="1"/>
    <xf numFmtId="0" fontId="2" fillId="0" borderId="0" xfId="13" applyFont="1" applyFill="1" applyBorder="1" applyAlignment="1" applyProtection="1">
      <alignment wrapText="1"/>
      <protection locked="0"/>
    </xf>
    <xf numFmtId="164" fontId="3" fillId="0" borderId="0" xfId="0" applyNumberFormat="1" applyFont="1" applyFill="1" applyAlignment="1">
      <alignment horizontal="left" vertical="center"/>
    </xf>
    <xf numFmtId="0" fontId="135" fillId="0" borderId="125" xfId="0" applyFont="1" applyFill="1" applyBorder="1" applyAlignment="1">
      <alignment horizontal="left" vertical="center" wrapText="1"/>
    </xf>
    <xf numFmtId="0" fontId="139" fillId="0" borderId="125" xfId="0" applyFont="1" applyFill="1" applyBorder="1" applyAlignment="1">
      <alignment horizontal="left" vertical="center" wrapText="1" indent="1"/>
    </xf>
    <xf numFmtId="0" fontId="139" fillId="0" borderId="125" xfId="20966" applyFont="1" applyFill="1" applyBorder="1" applyAlignment="1">
      <alignment horizontal="left" vertical="center" wrapText="1" indent="1"/>
    </xf>
    <xf numFmtId="167" fontId="97" fillId="0" borderId="56" xfId="0" applyNumberFormat="1" applyFont="1" applyFill="1" applyBorder="1" applyAlignment="1">
      <alignment horizontal="center"/>
    </xf>
    <xf numFmtId="0" fontId="1" fillId="0" borderId="17" xfId="0" applyFont="1" applyBorder="1" applyAlignment="1">
      <alignment horizontal="center"/>
    </xf>
    <xf numFmtId="0" fontId="135" fillId="3" borderId="125" xfId="20966" applyFont="1" applyFill="1" applyBorder="1" applyAlignment="1">
      <alignment horizontal="left" vertical="center" wrapText="1"/>
    </xf>
    <xf numFmtId="167" fontId="3" fillId="0" borderId="80" xfId="0" applyNumberFormat="1" applyFont="1" applyBorder="1" applyAlignment="1">
      <alignment horizontal="center"/>
    </xf>
    <xf numFmtId="167" fontId="4" fillId="0" borderId="80" xfId="0" applyNumberFormat="1" applyFont="1" applyFill="1" applyBorder="1" applyAlignment="1">
      <alignment horizontal="center"/>
    </xf>
    <xf numFmtId="0" fontId="1" fillId="0" borderId="20" xfId="0" applyFont="1" applyBorder="1" applyAlignment="1">
      <alignment horizontal="center"/>
    </xf>
    <xf numFmtId="0" fontId="137" fillId="0" borderId="21" xfId="0" applyFont="1" applyFill="1" applyBorder="1" applyAlignment="1">
      <alignment horizontal="left" vertical="center" wrapText="1"/>
    </xf>
    <xf numFmtId="164" fontId="3" fillId="0" borderId="21" xfId="7" applyNumberFormat="1" applyFont="1" applyBorder="1" applyAlignment="1">
      <alignment horizontal="center"/>
    </xf>
    <xf numFmtId="0" fontId="3" fillId="0" borderId="22" xfId="0" applyFont="1" applyBorder="1"/>
    <xf numFmtId="0" fontId="3" fillId="0" borderId="80" xfId="0" applyFont="1" applyBorder="1" applyAlignment="1">
      <alignment horizontal="center"/>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6"/>
      <c r="B1" s="142" t="s">
        <v>222</v>
      </c>
      <c r="C1" s="106"/>
    </row>
    <row r="2" spans="1:3">
      <c r="A2" s="143">
        <v>1</v>
      </c>
      <c r="B2" s="263" t="s">
        <v>223</v>
      </c>
      <c r="C2" s="447" t="s">
        <v>708</v>
      </c>
    </row>
    <row r="3" spans="1:3">
      <c r="A3" s="143">
        <v>2</v>
      </c>
      <c r="B3" s="264" t="s">
        <v>219</v>
      </c>
      <c r="C3" s="447" t="s">
        <v>709</v>
      </c>
    </row>
    <row r="4" spans="1:3">
      <c r="A4" s="143">
        <v>3</v>
      </c>
      <c r="B4" s="265" t="s">
        <v>224</v>
      </c>
      <c r="C4" s="447" t="s">
        <v>710</v>
      </c>
    </row>
    <row r="5" spans="1:3">
      <c r="A5" s="144">
        <v>4</v>
      </c>
      <c r="B5" s="266" t="s">
        <v>220</v>
      </c>
      <c r="C5" s="447" t="s">
        <v>711</v>
      </c>
    </row>
    <row r="6" spans="1:3" s="145" customFormat="1" ht="45.75" customHeight="1">
      <c r="A6" s="715" t="s">
        <v>296</v>
      </c>
      <c r="B6" s="716"/>
      <c r="C6" s="716"/>
    </row>
    <row r="7" spans="1:3" ht="15">
      <c r="A7" s="146" t="s">
        <v>29</v>
      </c>
      <c r="B7" s="142" t="s">
        <v>221</v>
      </c>
    </row>
    <row r="8" spans="1:3">
      <c r="A8" s="106">
        <v>1</v>
      </c>
      <c r="B8" s="179" t="s">
        <v>20</v>
      </c>
    </row>
    <row r="9" spans="1:3">
      <c r="A9" s="106">
        <v>2</v>
      </c>
      <c r="B9" s="180" t="s">
        <v>21</v>
      </c>
    </row>
    <row r="10" spans="1:3">
      <c r="A10" s="106">
        <v>3</v>
      </c>
      <c r="B10" s="180" t="s">
        <v>22</v>
      </c>
    </row>
    <row r="11" spans="1:3">
      <c r="A11" s="106">
        <v>4</v>
      </c>
      <c r="B11" s="180" t="s">
        <v>23</v>
      </c>
      <c r="C11" s="52"/>
    </row>
    <row r="12" spans="1:3">
      <c r="A12" s="106">
        <v>5</v>
      </c>
      <c r="B12" s="180" t="s">
        <v>24</v>
      </c>
    </row>
    <row r="13" spans="1:3">
      <c r="A13" s="106">
        <v>6</v>
      </c>
      <c r="B13" s="181" t="s">
        <v>231</v>
      </c>
    </row>
    <row r="14" spans="1:3">
      <c r="A14" s="106">
        <v>7</v>
      </c>
      <c r="B14" s="180" t="s">
        <v>225</v>
      </c>
    </row>
    <row r="15" spans="1:3">
      <c r="A15" s="106">
        <v>8</v>
      </c>
      <c r="B15" s="180" t="s">
        <v>226</v>
      </c>
    </row>
    <row r="16" spans="1:3">
      <c r="A16" s="106">
        <v>9</v>
      </c>
      <c r="B16" s="180" t="s">
        <v>25</v>
      </c>
    </row>
    <row r="17" spans="1:2">
      <c r="A17" s="262" t="s">
        <v>295</v>
      </c>
      <c r="B17" s="261" t="s">
        <v>282</v>
      </c>
    </row>
    <row r="18" spans="1:2">
      <c r="A18" s="106">
        <v>10</v>
      </c>
      <c r="B18" s="180" t="s">
        <v>26</v>
      </c>
    </row>
    <row r="19" spans="1:2">
      <c r="A19" s="106">
        <v>11</v>
      </c>
      <c r="B19" s="181" t="s">
        <v>227</v>
      </c>
    </row>
    <row r="20" spans="1:2">
      <c r="A20" s="106">
        <v>12</v>
      </c>
      <c r="B20" s="181" t="s">
        <v>27</v>
      </c>
    </row>
    <row r="21" spans="1:2">
      <c r="A21" s="315">
        <v>13</v>
      </c>
      <c r="B21" s="316" t="s">
        <v>228</v>
      </c>
    </row>
    <row r="22" spans="1:2">
      <c r="A22" s="315">
        <v>14</v>
      </c>
      <c r="B22" s="317" t="s">
        <v>253</v>
      </c>
    </row>
    <row r="23" spans="1:2">
      <c r="A23" s="318">
        <v>15</v>
      </c>
      <c r="B23" s="319" t="s">
        <v>28</v>
      </c>
    </row>
    <row r="24" spans="1:2">
      <c r="A24" s="318">
        <v>15.1</v>
      </c>
      <c r="B24" s="320" t="s">
        <v>309</v>
      </c>
    </row>
    <row r="25" spans="1:2">
      <c r="A25" s="318">
        <v>16</v>
      </c>
      <c r="B25" s="320" t="s">
        <v>369</v>
      </c>
    </row>
    <row r="26" spans="1:2">
      <c r="A26" s="318">
        <v>17</v>
      </c>
      <c r="B26" s="320" t="s">
        <v>410</v>
      </c>
    </row>
    <row r="27" spans="1:2">
      <c r="A27" s="318">
        <v>18</v>
      </c>
      <c r="B27" s="320" t="s">
        <v>698</v>
      </c>
    </row>
    <row r="28" spans="1:2">
      <c r="A28" s="318">
        <v>19</v>
      </c>
      <c r="B28" s="320" t="s">
        <v>699</v>
      </c>
    </row>
    <row r="29" spans="1:2">
      <c r="A29" s="318">
        <v>20</v>
      </c>
      <c r="B29" s="384" t="s">
        <v>700</v>
      </c>
    </row>
    <row r="30" spans="1:2">
      <c r="A30" s="318">
        <v>21</v>
      </c>
      <c r="B30" s="320" t="s">
        <v>526</v>
      </c>
    </row>
    <row r="31" spans="1:2">
      <c r="A31" s="318">
        <v>22</v>
      </c>
      <c r="B31" s="320" t="s">
        <v>701</v>
      </c>
    </row>
    <row r="32" spans="1:2">
      <c r="A32" s="318">
        <v>23</v>
      </c>
      <c r="B32" s="320" t="s">
        <v>702</v>
      </c>
    </row>
    <row r="33" spans="1:2">
      <c r="A33" s="318">
        <v>24</v>
      </c>
      <c r="B33" s="320" t="s">
        <v>703</v>
      </c>
    </row>
    <row r="34" spans="1:2">
      <c r="A34" s="318">
        <v>25</v>
      </c>
      <c r="B34" s="320" t="s">
        <v>411</v>
      </c>
    </row>
    <row r="35" spans="1:2">
      <c r="A35" s="318">
        <v>26</v>
      </c>
      <c r="B35" s="320" t="s">
        <v>548</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9" sqref="B9"/>
    </sheetView>
  </sheetViews>
  <sheetFormatPr defaultColWidth="9.140625" defaultRowHeight="12.75"/>
  <cols>
    <col min="1" max="1" width="9.5703125" style="55" bestFit="1" customWidth="1"/>
    <col min="2" max="2" width="132.42578125" style="4" customWidth="1"/>
    <col min="3" max="3" width="18.42578125" style="4" customWidth="1"/>
    <col min="4" max="16384" width="9.140625" style="4"/>
  </cols>
  <sheetData>
    <row r="1" spans="1:5">
      <c r="A1" s="2" t="s">
        <v>30</v>
      </c>
      <c r="B1" s="564" t="str">
        <f>'Info '!C2</f>
        <v>JSC "BASISBANK"</v>
      </c>
    </row>
    <row r="2" spans="1:5" s="45" customFormat="1" ht="15.75" customHeight="1">
      <c r="A2" s="45" t="s">
        <v>31</v>
      </c>
      <c r="B2" s="565">
        <f>'1. key ratios '!B2</f>
        <v>45382</v>
      </c>
    </row>
    <row r="3" spans="1:5" s="45" customFormat="1" ht="15.75" customHeight="1"/>
    <row r="4" spans="1:5" ht="13.5" thickBot="1">
      <c r="A4" s="55" t="s">
        <v>143</v>
      </c>
      <c r="B4" s="88" t="s">
        <v>142</v>
      </c>
    </row>
    <row r="5" spans="1:5">
      <c r="A5" s="56" t="s">
        <v>6</v>
      </c>
      <c r="B5" s="57"/>
      <c r="C5" s="58" t="s">
        <v>35</v>
      </c>
    </row>
    <row r="6" spans="1:5">
      <c r="A6" s="59">
        <v>1</v>
      </c>
      <c r="B6" s="60" t="s">
        <v>141</v>
      </c>
      <c r="C6" s="61">
        <f>SUM(C7:C11)</f>
        <v>540076213.77999997</v>
      </c>
      <c r="E6" s="140"/>
    </row>
    <row r="7" spans="1:5">
      <c r="A7" s="59">
        <v>2</v>
      </c>
      <c r="B7" s="62" t="s">
        <v>140</v>
      </c>
      <c r="C7" s="63">
        <v>18199416</v>
      </c>
      <c r="E7" s="140"/>
    </row>
    <row r="8" spans="1:5">
      <c r="A8" s="59">
        <v>3</v>
      </c>
      <c r="B8" s="64" t="s">
        <v>139</v>
      </c>
      <c r="C8" s="63">
        <v>130071526.56999999</v>
      </c>
      <c r="E8" s="140"/>
    </row>
    <row r="9" spans="1:5">
      <c r="A9" s="59">
        <v>4</v>
      </c>
      <c r="B9" s="64" t="s">
        <v>138</v>
      </c>
      <c r="C9" s="63">
        <v>12239247.780000001</v>
      </c>
      <c r="E9" s="140"/>
    </row>
    <row r="10" spans="1:5">
      <c r="A10" s="59">
        <v>5</v>
      </c>
      <c r="B10" s="64" t="s">
        <v>137</v>
      </c>
      <c r="C10" s="63">
        <v>0</v>
      </c>
      <c r="E10" s="140"/>
    </row>
    <row r="11" spans="1:5">
      <c r="A11" s="59">
        <v>6</v>
      </c>
      <c r="B11" s="65" t="s">
        <v>136</v>
      </c>
      <c r="C11" s="63">
        <v>379566023.43000001</v>
      </c>
      <c r="E11" s="140"/>
    </row>
    <row r="12" spans="1:5" s="33" customFormat="1">
      <c r="A12" s="59">
        <v>7</v>
      </c>
      <c r="B12" s="60" t="s">
        <v>135</v>
      </c>
      <c r="C12" s="66">
        <f>SUM(C13:C28)</f>
        <v>27921997.780000001</v>
      </c>
      <c r="E12" s="140"/>
    </row>
    <row r="13" spans="1:5" s="33" customFormat="1">
      <c r="A13" s="59">
        <v>8</v>
      </c>
      <c r="B13" s="67" t="s">
        <v>134</v>
      </c>
      <c r="C13" s="63">
        <v>12239247.780000001</v>
      </c>
      <c r="E13" s="140"/>
    </row>
    <row r="14" spans="1:5" s="33" customFormat="1" ht="25.5">
      <c r="A14" s="59">
        <v>9</v>
      </c>
      <c r="B14" s="69" t="s">
        <v>133</v>
      </c>
      <c r="C14" s="63">
        <v>0</v>
      </c>
      <c r="E14" s="140"/>
    </row>
    <row r="15" spans="1:5" s="33" customFormat="1">
      <c r="A15" s="59">
        <v>10</v>
      </c>
      <c r="B15" s="70" t="s">
        <v>132</v>
      </c>
      <c r="C15" s="63">
        <v>11886100</v>
      </c>
      <c r="E15" s="140"/>
    </row>
    <row r="16" spans="1:5" s="33" customFormat="1">
      <c r="A16" s="59">
        <v>11</v>
      </c>
      <c r="B16" s="71" t="s">
        <v>131</v>
      </c>
      <c r="C16" s="63">
        <v>0</v>
      </c>
      <c r="E16" s="140"/>
    </row>
    <row r="17" spans="1:5" s="33" customFormat="1">
      <c r="A17" s="59">
        <v>12</v>
      </c>
      <c r="B17" s="70" t="s">
        <v>130</v>
      </c>
      <c r="C17" s="63">
        <v>0</v>
      </c>
      <c r="E17" s="140"/>
    </row>
    <row r="18" spans="1:5" s="33" customFormat="1">
      <c r="A18" s="59">
        <v>13</v>
      </c>
      <c r="B18" s="70" t="s">
        <v>129</v>
      </c>
      <c r="C18" s="63">
        <v>0</v>
      </c>
      <c r="E18" s="140"/>
    </row>
    <row r="19" spans="1:5" s="33" customFormat="1">
      <c r="A19" s="59">
        <v>14</v>
      </c>
      <c r="B19" s="70" t="s">
        <v>128</v>
      </c>
      <c r="C19" s="63">
        <v>0</v>
      </c>
      <c r="E19" s="140"/>
    </row>
    <row r="20" spans="1:5" s="33" customFormat="1">
      <c r="A20" s="59">
        <v>15</v>
      </c>
      <c r="B20" s="70" t="s">
        <v>127</v>
      </c>
      <c r="C20" s="63">
        <v>0</v>
      </c>
      <c r="E20" s="140"/>
    </row>
    <row r="21" spans="1:5" s="33" customFormat="1" ht="25.5">
      <c r="A21" s="59">
        <v>16</v>
      </c>
      <c r="B21" s="69" t="s">
        <v>126</v>
      </c>
      <c r="C21" s="63">
        <v>0</v>
      </c>
      <c r="E21" s="140"/>
    </row>
    <row r="22" spans="1:5" s="33" customFormat="1">
      <c r="A22" s="59">
        <v>17</v>
      </c>
      <c r="B22" s="72" t="s">
        <v>125</v>
      </c>
      <c r="C22" s="63">
        <v>3796650</v>
      </c>
      <c r="E22" s="140"/>
    </row>
    <row r="23" spans="1:5" s="33" customFormat="1">
      <c r="A23" s="59">
        <v>18</v>
      </c>
      <c r="B23" s="848" t="s">
        <v>549</v>
      </c>
      <c r="C23" s="63">
        <v>0</v>
      </c>
      <c r="E23" s="140"/>
    </row>
    <row r="24" spans="1:5" s="33" customFormat="1">
      <c r="A24" s="59">
        <v>19</v>
      </c>
      <c r="B24" s="69" t="s">
        <v>124</v>
      </c>
      <c r="C24" s="63">
        <v>0</v>
      </c>
      <c r="E24" s="140"/>
    </row>
    <row r="25" spans="1:5" s="33" customFormat="1" ht="25.5">
      <c r="A25" s="59">
        <v>20</v>
      </c>
      <c r="B25" s="69" t="s">
        <v>101</v>
      </c>
      <c r="C25" s="63">
        <v>0</v>
      </c>
      <c r="E25" s="140"/>
    </row>
    <row r="26" spans="1:5" s="33" customFormat="1">
      <c r="A26" s="59">
        <v>21</v>
      </c>
      <c r="B26" s="73" t="s">
        <v>123</v>
      </c>
      <c r="C26" s="63">
        <v>0</v>
      </c>
      <c r="E26" s="140"/>
    </row>
    <row r="27" spans="1:5" s="33" customFormat="1">
      <c r="A27" s="59">
        <v>22</v>
      </c>
      <c r="B27" s="73" t="s">
        <v>122</v>
      </c>
      <c r="C27" s="63">
        <v>0</v>
      </c>
      <c r="E27" s="140"/>
    </row>
    <row r="28" spans="1:5" s="33" customFormat="1">
      <c r="A28" s="59">
        <v>23</v>
      </c>
      <c r="B28" s="73" t="s">
        <v>121</v>
      </c>
      <c r="C28" s="63">
        <v>0</v>
      </c>
      <c r="E28" s="140"/>
    </row>
    <row r="29" spans="1:5" s="33" customFormat="1">
      <c r="A29" s="59">
        <v>24</v>
      </c>
      <c r="B29" s="74" t="s">
        <v>120</v>
      </c>
      <c r="C29" s="66">
        <f>C6-C12</f>
        <v>512154216</v>
      </c>
      <c r="E29" s="140"/>
    </row>
    <row r="30" spans="1:5" s="33" customFormat="1">
      <c r="A30" s="75"/>
      <c r="B30" s="76"/>
      <c r="C30" s="68"/>
      <c r="E30" s="140"/>
    </row>
    <row r="31" spans="1:5" s="33" customFormat="1">
      <c r="A31" s="75">
        <v>25</v>
      </c>
      <c r="B31" s="74" t="s">
        <v>119</v>
      </c>
      <c r="C31" s="66">
        <f>C32+C35</f>
        <v>0</v>
      </c>
      <c r="E31" s="140"/>
    </row>
    <row r="32" spans="1:5" s="33" customFormat="1">
      <c r="A32" s="75">
        <v>26</v>
      </c>
      <c r="B32" s="64" t="s">
        <v>118</v>
      </c>
      <c r="C32" s="77">
        <f>C33+C34</f>
        <v>0</v>
      </c>
      <c r="E32" s="140"/>
    </row>
    <row r="33" spans="1:5" s="33" customFormat="1">
      <c r="A33" s="75">
        <v>27</v>
      </c>
      <c r="B33" s="78" t="s">
        <v>192</v>
      </c>
      <c r="C33" s="63">
        <v>0</v>
      </c>
      <c r="E33" s="140"/>
    </row>
    <row r="34" spans="1:5" s="33" customFormat="1">
      <c r="A34" s="75">
        <v>28</v>
      </c>
      <c r="B34" s="78" t="s">
        <v>117</v>
      </c>
      <c r="C34" s="63">
        <v>0</v>
      </c>
      <c r="E34" s="140"/>
    </row>
    <row r="35" spans="1:5" s="33" customFormat="1">
      <c r="A35" s="75">
        <v>29</v>
      </c>
      <c r="B35" s="64" t="s">
        <v>116</v>
      </c>
      <c r="C35" s="63">
        <v>0</v>
      </c>
      <c r="E35" s="140"/>
    </row>
    <row r="36" spans="1:5" s="33" customFormat="1">
      <c r="A36" s="75">
        <v>30</v>
      </c>
      <c r="B36" s="74" t="s">
        <v>115</v>
      </c>
      <c r="C36" s="66">
        <f>SUM(C37:C41)</f>
        <v>0</v>
      </c>
      <c r="E36" s="140"/>
    </row>
    <row r="37" spans="1:5" s="33" customFormat="1">
      <c r="A37" s="75">
        <v>31</v>
      </c>
      <c r="B37" s="69" t="s">
        <v>114</v>
      </c>
      <c r="C37" s="63">
        <v>0</v>
      </c>
      <c r="E37" s="140"/>
    </row>
    <row r="38" spans="1:5" s="33" customFormat="1">
      <c r="A38" s="75">
        <v>32</v>
      </c>
      <c r="B38" s="70" t="s">
        <v>113</v>
      </c>
      <c r="C38" s="63">
        <v>0</v>
      </c>
      <c r="E38" s="140"/>
    </row>
    <row r="39" spans="1:5" s="33" customFormat="1" ht="25.5">
      <c r="A39" s="75">
        <v>33</v>
      </c>
      <c r="B39" s="69" t="s">
        <v>112</v>
      </c>
      <c r="C39" s="63">
        <v>0</v>
      </c>
      <c r="E39" s="140"/>
    </row>
    <row r="40" spans="1:5" s="33" customFormat="1" ht="25.5">
      <c r="A40" s="75">
        <v>34</v>
      </c>
      <c r="B40" s="69" t="s">
        <v>101</v>
      </c>
      <c r="C40" s="63">
        <v>0</v>
      </c>
      <c r="E40" s="140"/>
    </row>
    <row r="41" spans="1:5" s="33" customFormat="1">
      <c r="A41" s="75">
        <v>35</v>
      </c>
      <c r="B41" s="73" t="s">
        <v>111</v>
      </c>
      <c r="C41" s="63">
        <v>0</v>
      </c>
      <c r="E41" s="140"/>
    </row>
    <row r="42" spans="1:5" s="33" customFormat="1">
      <c r="A42" s="75">
        <v>36</v>
      </c>
      <c r="B42" s="74" t="s">
        <v>110</v>
      </c>
      <c r="C42" s="66">
        <f>C31-C36</f>
        <v>0</v>
      </c>
      <c r="E42" s="140"/>
    </row>
    <row r="43" spans="1:5" s="33" customFormat="1">
      <c r="A43" s="75"/>
      <c r="B43" s="76"/>
      <c r="C43" s="63">
        <v>0</v>
      </c>
      <c r="E43" s="140"/>
    </row>
    <row r="44" spans="1:5" s="33" customFormat="1">
      <c r="A44" s="75">
        <v>37</v>
      </c>
      <c r="B44" s="79" t="s">
        <v>109</v>
      </c>
      <c r="C44" s="66">
        <f>SUM(C45:C47)</f>
        <v>104637654.40000001</v>
      </c>
      <c r="E44" s="140"/>
    </row>
    <row r="45" spans="1:5" s="33" customFormat="1">
      <c r="A45" s="75">
        <v>38</v>
      </c>
      <c r="B45" s="64" t="s">
        <v>108</v>
      </c>
      <c r="C45" s="63">
        <v>104637654.40000001</v>
      </c>
      <c r="E45" s="140"/>
    </row>
    <row r="46" spans="1:5" s="33" customFormat="1">
      <c r="A46" s="75">
        <v>39</v>
      </c>
      <c r="B46" s="64" t="s">
        <v>107</v>
      </c>
      <c r="C46" s="63">
        <v>0</v>
      </c>
      <c r="E46" s="140"/>
    </row>
    <row r="47" spans="1:5" s="33" customFormat="1">
      <c r="A47" s="75">
        <v>40</v>
      </c>
      <c r="B47" s="64" t="s">
        <v>106</v>
      </c>
      <c r="C47" s="63">
        <v>0</v>
      </c>
      <c r="E47" s="140"/>
    </row>
    <row r="48" spans="1:5" s="33" customFormat="1">
      <c r="A48" s="75">
        <v>41</v>
      </c>
      <c r="B48" s="79" t="s">
        <v>105</v>
      </c>
      <c r="C48" s="66">
        <f>SUM(C49:C52)</f>
        <v>0</v>
      </c>
      <c r="E48" s="140"/>
    </row>
    <row r="49" spans="1:5" s="33" customFormat="1">
      <c r="A49" s="75">
        <v>42</v>
      </c>
      <c r="B49" s="69" t="s">
        <v>104</v>
      </c>
      <c r="C49" s="63">
        <v>0</v>
      </c>
      <c r="E49" s="140"/>
    </row>
    <row r="50" spans="1:5" s="33" customFormat="1">
      <c r="A50" s="75">
        <v>43</v>
      </c>
      <c r="B50" s="70" t="s">
        <v>103</v>
      </c>
      <c r="C50" s="63">
        <v>0</v>
      </c>
      <c r="E50" s="140"/>
    </row>
    <row r="51" spans="1:5" s="33" customFormat="1">
      <c r="A51" s="75">
        <v>44</v>
      </c>
      <c r="B51" s="69" t="s">
        <v>102</v>
      </c>
      <c r="C51" s="63">
        <v>0</v>
      </c>
      <c r="E51" s="140"/>
    </row>
    <row r="52" spans="1:5" s="33" customFormat="1" ht="25.5">
      <c r="A52" s="75">
        <v>45</v>
      </c>
      <c r="B52" s="69" t="s">
        <v>101</v>
      </c>
      <c r="C52" s="63">
        <v>0</v>
      </c>
      <c r="E52" s="140"/>
    </row>
    <row r="53" spans="1:5" s="33" customFormat="1" ht="13.5" thickBot="1">
      <c r="A53" s="75">
        <v>46</v>
      </c>
      <c r="B53" s="80" t="s">
        <v>100</v>
      </c>
      <c r="C53" s="81">
        <f>C44-C48</f>
        <v>104637654.40000001</v>
      </c>
      <c r="E53" s="140"/>
    </row>
    <row r="56" spans="1:5">
      <c r="B56" s="4" t="s">
        <v>7</v>
      </c>
    </row>
  </sheetData>
  <dataValidations disablePrompts="1" count="1">
    <dataValidation operator="lessThanOrEqual" allowBlank="1" showInputMessage="1" showErrorMessage="1" errorTitle="Should be negative number" error="Should be whole negative number or 0" sqref="C29:C32 C36 C42 C44 C48 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H27" sqref="H27"/>
    </sheetView>
  </sheetViews>
  <sheetFormatPr defaultColWidth="9.140625" defaultRowHeight="12.75"/>
  <cols>
    <col min="1" max="1" width="9.42578125" style="191" bestFit="1" customWidth="1"/>
    <col min="2" max="2" width="59" style="191" customWidth="1"/>
    <col min="3" max="3" width="16.7109375" style="191" bestFit="1" customWidth="1"/>
    <col min="4" max="4" width="14.28515625" style="191" bestFit="1" customWidth="1"/>
    <col min="5" max="16384" width="9.140625" style="191"/>
  </cols>
  <sheetData>
    <row r="1" spans="1:8" ht="15">
      <c r="A1" s="242" t="s">
        <v>30</v>
      </c>
      <c r="B1" s="564" t="str">
        <f>'Info '!C2</f>
        <v>JSC "BASISBANK"</v>
      </c>
    </row>
    <row r="2" spans="1:8" s="167" customFormat="1" ht="15.75" customHeight="1">
      <c r="A2" s="167" t="s">
        <v>31</v>
      </c>
      <c r="B2" s="565">
        <f>'1. key ratios '!B2</f>
        <v>45382</v>
      </c>
    </row>
    <row r="3" spans="1:8" s="167" customFormat="1" ht="15.75" customHeight="1"/>
    <row r="4" spans="1:8" ht="13.5" thickBot="1">
      <c r="A4" s="212" t="s">
        <v>281</v>
      </c>
      <c r="B4" s="250" t="s">
        <v>282</v>
      </c>
    </row>
    <row r="5" spans="1:8" s="251" customFormat="1" ht="12.75" customHeight="1">
      <c r="A5" s="313"/>
      <c r="B5" s="314" t="s">
        <v>285</v>
      </c>
      <c r="C5" s="243" t="s">
        <v>283</v>
      </c>
      <c r="D5" s="244" t="s">
        <v>284</v>
      </c>
    </row>
    <row r="6" spans="1:8" s="252" customFormat="1">
      <c r="A6" s="245">
        <v>1</v>
      </c>
      <c r="B6" s="307" t="s">
        <v>286</v>
      </c>
      <c r="C6" s="307"/>
      <c r="D6" s="246"/>
    </row>
    <row r="7" spans="1:8" s="252" customFormat="1">
      <c r="A7" s="247" t="s">
        <v>272</v>
      </c>
      <c r="B7" s="308" t="s">
        <v>287</v>
      </c>
      <c r="C7" s="300">
        <v>4.4999999999999998E-2</v>
      </c>
      <c r="D7" s="579">
        <f>C7*'5. RWA '!$C$13</f>
        <v>142208902.99090093</v>
      </c>
      <c r="H7" s="849"/>
    </row>
    <row r="8" spans="1:8" s="252" customFormat="1">
      <c r="A8" s="247" t="s">
        <v>273</v>
      </c>
      <c r="B8" s="308" t="s">
        <v>288</v>
      </c>
      <c r="C8" s="301">
        <v>0.06</v>
      </c>
      <c r="D8" s="579">
        <f>C8*'5. RWA '!$C$13</f>
        <v>189611870.65453458</v>
      </c>
      <c r="H8" s="849"/>
    </row>
    <row r="9" spans="1:8" s="252" customFormat="1">
      <c r="A9" s="247" t="s">
        <v>274</v>
      </c>
      <c r="B9" s="308" t="s">
        <v>289</v>
      </c>
      <c r="C9" s="301">
        <v>0.08</v>
      </c>
      <c r="D9" s="579">
        <f>C9*'5. RWA '!$C$13</f>
        <v>252815827.53937948</v>
      </c>
      <c r="H9" s="849"/>
    </row>
    <row r="10" spans="1:8" s="252" customFormat="1">
      <c r="A10" s="245" t="s">
        <v>275</v>
      </c>
      <c r="B10" s="307" t="s">
        <v>290</v>
      </c>
      <c r="C10" s="302"/>
      <c r="D10" s="309"/>
      <c r="H10" s="849"/>
    </row>
    <row r="11" spans="1:8" s="253" customFormat="1">
      <c r="A11" s="248" t="s">
        <v>276</v>
      </c>
      <c r="B11" s="299" t="s">
        <v>355</v>
      </c>
      <c r="C11" s="303">
        <v>2.5000000000000001E-2</v>
      </c>
      <c r="D11" s="579">
        <f>C11*'5. RWA '!$C$13</f>
        <v>79004946.106056079</v>
      </c>
      <c r="H11" s="849"/>
    </row>
    <row r="12" spans="1:8" s="253" customFormat="1">
      <c r="A12" s="248" t="s">
        <v>277</v>
      </c>
      <c r="B12" s="299" t="s">
        <v>291</v>
      </c>
      <c r="C12" s="303">
        <v>2.5000000000000001E-3</v>
      </c>
      <c r="D12" s="579">
        <f>C12*'5. RWA '!$C$13</f>
        <v>7900494.6106056087</v>
      </c>
      <c r="H12" s="849"/>
    </row>
    <row r="13" spans="1:8" s="253" customFormat="1">
      <c r="A13" s="248" t="s">
        <v>278</v>
      </c>
      <c r="B13" s="299" t="s">
        <v>292</v>
      </c>
      <c r="C13" s="303"/>
      <c r="D13" s="579">
        <f>C13*'5. RWA '!$C$13</f>
        <v>0</v>
      </c>
      <c r="H13" s="849"/>
    </row>
    <row r="14" spans="1:8" s="253" customFormat="1">
      <c r="A14" s="245" t="s">
        <v>279</v>
      </c>
      <c r="B14" s="307" t="s">
        <v>353</v>
      </c>
      <c r="C14" s="304"/>
      <c r="D14" s="310"/>
      <c r="H14" s="849"/>
    </row>
    <row r="15" spans="1:8" s="253" customFormat="1">
      <c r="A15" s="248">
        <v>3.1</v>
      </c>
      <c r="B15" s="299" t="s">
        <v>297</v>
      </c>
      <c r="C15" s="303">
        <v>4.7501184715009609E-2</v>
      </c>
      <c r="D15" s="579">
        <f>C15*'5. RWA '!$C$13</f>
        <v>150113141.53532597</v>
      </c>
      <c r="H15" s="849"/>
    </row>
    <row r="16" spans="1:8" s="253" customFormat="1">
      <c r="A16" s="248">
        <v>3.2</v>
      </c>
      <c r="B16" s="299" t="s">
        <v>298</v>
      </c>
      <c r="C16" s="303">
        <v>5.5907268301163146E-2</v>
      </c>
      <c r="D16" s="579">
        <f>C16*'5. RWA '!$C$13</f>
        <v>176678028.76280847</v>
      </c>
      <c r="H16" s="849"/>
    </row>
    <row r="17" spans="1:8" s="252" customFormat="1">
      <c r="A17" s="248">
        <v>3.3</v>
      </c>
      <c r="B17" s="299" t="s">
        <v>299</v>
      </c>
      <c r="C17" s="303">
        <v>6.6967904598733599E-2</v>
      </c>
      <c r="D17" s="579">
        <f>C17*'5. RWA '!$C$13</f>
        <v>211631827.74633813</v>
      </c>
      <c r="H17" s="849"/>
    </row>
    <row r="18" spans="1:8" s="251" customFormat="1" ht="12.75" customHeight="1">
      <c r="A18" s="311"/>
      <c r="B18" s="312" t="s">
        <v>352</v>
      </c>
      <c r="C18" s="305" t="s">
        <v>283</v>
      </c>
      <c r="D18" s="580" t="s">
        <v>284</v>
      </c>
      <c r="H18" s="849"/>
    </row>
    <row r="19" spans="1:8" s="252" customFormat="1">
      <c r="A19" s="249">
        <v>4</v>
      </c>
      <c r="B19" s="299" t="s">
        <v>293</v>
      </c>
      <c r="C19" s="303">
        <f>C7+C11+C12+C13+C15</f>
        <v>0.12000118471500962</v>
      </c>
      <c r="D19" s="579">
        <f>C19*'5. RWA '!$C$13</f>
        <v>379227485.24288863</v>
      </c>
      <c r="H19" s="849"/>
    </row>
    <row r="20" spans="1:8" s="252" customFormat="1">
      <c r="A20" s="249">
        <v>5</v>
      </c>
      <c r="B20" s="299" t="s">
        <v>90</v>
      </c>
      <c r="C20" s="303">
        <f>C8+C11+C12+C13+C16</f>
        <v>0.14340726830116313</v>
      </c>
      <c r="D20" s="579">
        <f>C20*'5. RWA '!$C$13</f>
        <v>453195340.13400471</v>
      </c>
      <c r="H20" s="849"/>
    </row>
    <row r="21" spans="1:8" s="252" customFormat="1" ht="13.5" thickBot="1">
      <c r="A21" s="254" t="s">
        <v>280</v>
      </c>
      <c r="B21" s="255" t="s">
        <v>294</v>
      </c>
      <c r="C21" s="306">
        <f>C9+C11+C12+C13+C17</f>
        <v>0.17446790459873363</v>
      </c>
      <c r="D21" s="581">
        <f>C21*'5. RWA '!$C$13</f>
        <v>551353096.00237942</v>
      </c>
      <c r="H21" s="849"/>
    </row>
    <row r="22" spans="1:8">
      <c r="F22" s="212"/>
    </row>
    <row r="23" spans="1:8">
      <c r="B23" s="211"/>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9" sqref="B9"/>
    </sheetView>
  </sheetViews>
  <sheetFormatPr defaultColWidth="9.140625" defaultRowHeight="15"/>
  <cols>
    <col min="1" max="1" width="10.7109375" style="191" customWidth="1"/>
    <col min="2" max="2" width="72.5703125" style="191" bestFit="1" customWidth="1"/>
    <col min="3" max="3" width="17.5703125" style="191" customWidth="1"/>
    <col min="4" max="4" width="32.140625" style="191" customWidth="1"/>
    <col min="5" max="5" width="9.42578125" style="593" customWidth="1"/>
    <col min="6" max="16384" width="9.140625" style="593"/>
  </cols>
  <sheetData>
    <row r="1" spans="1:6">
      <c r="A1" s="591" t="s">
        <v>30</v>
      </c>
      <c r="B1" s="592" t="str">
        <f>'Info '!C2</f>
        <v>JSC "BASISBANK"</v>
      </c>
      <c r="E1" s="191"/>
      <c r="F1" s="191"/>
    </row>
    <row r="2" spans="1:6" s="595" customFormat="1" ht="15.75" customHeight="1">
      <c r="A2" s="591" t="s">
        <v>31</v>
      </c>
      <c r="B2" s="594">
        <f>'1. key ratios '!B2</f>
        <v>45382</v>
      </c>
    </row>
    <row r="3" spans="1:6" s="595" customFormat="1" ht="15.75" customHeight="1">
      <c r="A3" s="596"/>
    </row>
    <row r="4" spans="1:6" s="595" customFormat="1" ht="15.75" customHeight="1" thickBot="1">
      <c r="A4" s="595" t="s">
        <v>47</v>
      </c>
      <c r="B4" s="597" t="s">
        <v>178</v>
      </c>
      <c r="D4" s="598" t="s">
        <v>35</v>
      </c>
    </row>
    <row r="5" spans="1:6" ht="75.75" customHeight="1">
      <c r="A5" s="599" t="s">
        <v>6</v>
      </c>
      <c r="B5" s="600" t="s">
        <v>218</v>
      </c>
      <c r="C5" s="686" t="s">
        <v>656</v>
      </c>
      <c r="D5" s="601" t="s">
        <v>49</v>
      </c>
    </row>
    <row r="6" spans="1:6">
      <c r="A6" s="854">
        <v>1</v>
      </c>
      <c r="B6" s="855" t="s">
        <v>557</v>
      </c>
      <c r="C6" s="602">
        <f>SUM(C7:C9)</f>
        <v>393443785.57950002</v>
      </c>
      <c r="D6" s="603"/>
      <c r="E6" s="604"/>
    </row>
    <row r="7" spans="1:6">
      <c r="A7" s="854">
        <v>1.1000000000000001</v>
      </c>
      <c r="B7" s="622" t="s">
        <v>558</v>
      </c>
      <c r="C7" s="605">
        <v>60681041.051200002</v>
      </c>
      <c r="D7" s="606"/>
      <c r="E7" s="604"/>
    </row>
    <row r="8" spans="1:6">
      <c r="A8" s="854">
        <v>1.2</v>
      </c>
      <c r="B8" s="622" t="s">
        <v>559</v>
      </c>
      <c r="C8" s="605">
        <v>198431623.37110001</v>
      </c>
      <c r="D8" s="606"/>
      <c r="E8" s="604"/>
    </row>
    <row r="9" spans="1:6">
      <c r="A9" s="854">
        <v>1.3</v>
      </c>
      <c r="B9" s="622" t="s">
        <v>560</v>
      </c>
      <c r="C9" s="605">
        <v>134331121.15720001</v>
      </c>
      <c r="D9" s="607"/>
      <c r="E9" s="604"/>
    </row>
    <row r="10" spans="1:6">
      <c r="A10" s="854">
        <v>2</v>
      </c>
      <c r="B10" s="608" t="s">
        <v>561</v>
      </c>
      <c r="C10" s="605">
        <v>0</v>
      </c>
      <c r="D10" s="607"/>
      <c r="E10" s="604"/>
    </row>
    <row r="11" spans="1:6">
      <c r="A11" s="854">
        <v>2.1</v>
      </c>
      <c r="B11" s="621" t="s">
        <v>562</v>
      </c>
      <c r="C11" s="605">
        <v>0</v>
      </c>
      <c r="D11" s="609"/>
      <c r="E11" s="610"/>
    </row>
    <row r="12" spans="1:6">
      <c r="A12" s="854">
        <v>3</v>
      </c>
      <c r="B12" s="850" t="s">
        <v>563</v>
      </c>
      <c r="C12" s="605">
        <v>0</v>
      </c>
      <c r="D12" s="609"/>
      <c r="E12" s="610"/>
    </row>
    <row r="13" spans="1:6">
      <c r="A13" s="854">
        <v>4</v>
      </c>
      <c r="B13" s="633" t="s">
        <v>564</v>
      </c>
      <c r="C13" s="605">
        <v>0</v>
      </c>
      <c r="D13" s="609"/>
      <c r="E13" s="610"/>
    </row>
    <row r="14" spans="1:6">
      <c r="A14" s="854">
        <v>5</v>
      </c>
      <c r="B14" s="629" t="s">
        <v>565</v>
      </c>
      <c r="C14" s="611">
        <f>SUM(C15:C17)</f>
        <v>221506465.19</v>
      </c>
      <c r="D14" s="609"/>
      <c r="E14" s="610"/>
    </row>
    <row r="15" spans="1:6">
      <c r="A15" s="854">
        <v>5.0999999999999996</v>
      </c>
      <c r="B15" s="851" t="s">
        <v>566</v>
      </c>
      <c r="C15" s="605">
        <v>0</v>
      </c>
      <c r="D15" s="609"/>
      <c r="E15" s="604"/>
    </row>
    <row r="16" spans="1:6">
      <c r="A16" s="854">
        <v>5.2</v>
      </c>
      <c r="B16" s="851" t="s">
        <v>567</v>
      </c>
      <c r="C16" s="605">
        <v>221506465.19</v>
      </c>
      <c r="D16" s="607"/>
      <c r="E16" s="604"/>
    </row>
    <row r="17" spans="1:5">
      <c r="A17" s="854">
        <v>5.3</v>
      </c>
      <c r="B17" s="631" t="s">
        <v>568</v>
      </c>
      <c r="C17" s="605">
        <v>0</v>
      </c>
      <c r="D17" s="607"/>
      <c r="E17" s="604"/>
    </row>
    <row r="18" spans="1:5">
      <c r="A18" s="854">
        <v>6</v>
      </c>
      <c r="B18" s="850" t="s">
        <v>569</v>
      </c>
      <c r="C18" s="612">
        <f>SUM(C19:C20)</f>
        <v>2639380203.4932003</v>
      </c>
      <c r="D18" s="607"/>
      <c r="E18" s="604"/>
    </row>
    <row r="19" spans="1:5">
      <c r="A19" s="854">
        <v>6.1</v>
      </c>
      <c r="B19" s="851" t="s">
        <v>567</v>
      </c>
      <c r="C19" s="605">
        <v>148374168.64319998</v>
      </c>
      <c r="D19" s="607"/>
      <c r="E19" s="604"/>
    </row>
    <row r="20" spans="1:5">
      <c r="A20" s="854">
        <v>6.2</v>
      </c>
      <c r="B20" s="631" t="s">
        <v>568</v>
      </c>
      <c r="C20" s="605">
        <v>2491006034.8500004</v>
      </c>
      <c r="D20" s="607"/>
      <c r="E20" s="604"/>
    </row>
    <row r="21" spans="1:5">
      <c r="A21" s="854">
        <v>7</v>
      </c>
      <c r="B21" s="628" t="s">
        <v>570</v>
      </c>
      <c r="C21" s="605">
        <v>27859354.66</v>
      </c>
      <c r="D21" s="607" t="s">
        <v>736</v>
      </c>
      <c r="E21" s="604"/>
    </row>
    <row r="22" spans="1:5">
      <c r="A22" s="854">
        <v>8</v>
      </c>
      <c r="B22" s="628" t="s">
        <v>571</v>
      </c>
      <c r="C22" s="605">
        <v>424088.08847110043</v>
      </c>
      <c r="D22" s="607"/>
      <c r="E22" s="604"/>
    </row>
    <row r="23" spans="1:5">
      <c r="A23" s="854">
        <v>9</v>
      </c>
      <c r="B23" s="633" t="s">
        <v>572</v>
      </c>
      <c r="C23" s="612">
        <f>SUM(C24:C25)</f>
        <v>111868226.28</v>
      </c>
      <c r="D23" s="613"/>
      <c r="E23" s="604"/>
    </row>
    <row r="24" spans="1:5">
      <c r="A24" s="854">
        <v>9.1</v>
      </c>
      <c r="B24" s="851" t="s">
        <v>573</v>
      </c>
      <c r="C24" s="605">
        <v>111868226.28</v>
      </c>
      <c r="D24" s="614"/>
      <c r="E24" s="604"/>
    </row>
    <row r="25" spans="1:5">
      <c r="A25" s="854">
        <v>9.1999999999999993</v>
      </c>
      <c r="B25" s="851" t="s">
        <v>574</v>
      </c>
      <c r="C25" s="605">
        <v>0</v>
      </c>
      <c r="D25" s="615"/>
      <c r="E25" s="616"/>
    </row>
    <row r="26" spans="1:5">
      <c r="A26" s="854">
        <v>10</v>
      </c>
      <c r="B26" s="633" t="s">
        <v>575</v>
      </c>
      <c r="C26" s="617">
        <f>SUM(C27:C28)</f>
        <v>11886100.23</v>
      </c>
      <c r="D26" s="853"/>
      <c r="E26" s="604"/>
    </row>
    <row r="27" spans="1:5">
      <c r="A27" s="854">
        <v>10.1</v>
      </c>
      <c r="B27" s="851" t="s">
        <v>576</v>
      </c>
      <c r="C27" s="605">
        <v>0</v>
      </c>
      <c r="D27" s="606"/>
      <c r="E27" s="604"/>
    </row>
    <row r="28" spans="1:5">
      <c r="A28" s="854">
        <v>10.199999999999999</v>
      </c>
      <c r="B28" s="851" t="s">
        <v>577</v>
      </c>
      <c r="C28" s="605">
        <v>11886100.23</v>
      </c>
      <c r="D28" s="606" t="s">
        <v>737</v>
      </c>
      <c r="E28" s="604"/>
    </row>
    <row r="29" spans="1:5">
      <c r="A29" s="854">
        <v>11</v>
      </c>
      <c r="B29" s="633" t="s">
        <v>578</v>
      </c>
      <c r="C29" s="605">
        <f>SUM(C30:C31)</f>
        <v>47695.35</v>
      </c>
      <c r="D29" s="606"/>
      <c r="E29" s="604"/>
    </row>
    <row r="30" spans="1:5">
      <c r="A30" s="854">
        <v>11.1</v>
      </c>
      <c r="B30" s="851" t="s">
        <v>579</v>
      </c>
      <c r="C30" s="605">
        <v>47695.35</v>
      </c>
      <c r="D30" s="606"/>
      <c r="E30" s="604"/>
    </row>
    <row r="31" spans="1:5">
      <c r="A31" s="854">
        <v>11.2</v>
      </c>
      <c r="B31" s="851" t="s">
        <v>580</v>
      </c>
      <c r="C31" s="605">
        <v>0</v>
      </c>
      <c r="D31" s="606"/>
      <c r="E31" s="604"/>
    </row>
    <row r="32" spans="1:5">
      <c r="A32" s="854">
        <v>13</v>
      </c>
      <c r="B32" s="633" t="s">
        <v>581</v>
      </c>
      <c r="C32" s="605">
        <v>35692589.011528902</v>
      </c>
      <c r="D32" s="606"/>
      <c r="E32" s="604"/>
    </row>
    <row r="33" spans="1:5">
      <c r="A33" s="854">
        <v>13.1</v>
      </c>
      <c r="B33" s="852" t="s">
        <v>582</v>
      </c>
      <c r="C33" s="605">
        <v>19129893.351528898</v>
      </c>
      <c r="D33" s="606"/>
      <c r="E33" s="604"/>
    </row>
    <row r="34" spans="1:5">
      <c r="A34" s="854">
        <v>13.2</v>
      </c>
      <c r="B34" s="852" t="s">
        <v>583</v>
      </c>
      <c r="C34" s="605">
        <v>0</v>
      </c>
      <c r="D34" s="618"/>
      <c r="E34" s="604"/>
    </row>
    <row r="35" spans="1:5">
      <c r="A35" s="854">
        <v>14</v>
      </c>
      <c r="B35" s="633" t="s">
        <v>584</v>
      </c>
      <c r="C35" s="619">
        <f>SUM(C6,C10,C12,C13,C14,C18,C21,C22,C23,C26,C29,C32)</f>
        <v>3442108507.8827</v>
      </c>
      <c r="D35" s="618"/>
      <c r="E35" s="604"/>
    </row>
    <row r="36" spans="1:5">
      <c r="A36" s="854"/>
      <c r="B36" s="412" t="s">
        <v>585</v>
      </c>
      <c r="C36" s="605">
        <v>0</v>
      </c>
      <c r="D36" s="620"/>
      <c r="E36" s="604"/>
    </row>
    <row r="37" spans="1:5">
      <c r="A37" s="854">
        <v>15</v>
      </c>
      <c r="B37" s="628" t="s">
        <v>586</v>
      </c>
      <c r="C37" s="605">
        <v>213348.6</v>
      </c>
      <c r="D37" s="615"/>
      <c r="E37" s="616"/>
    </row>
    <row r="38" spans="1:5">
      <c r="A38" s="854">
        <v>15.1</v>
      </c>
      <c r="B38" s="621" t="s">
        <v>562</v>
      </c>
      <c r="C38" s="605">
        <v>213348.6</v>
      </c>
      <c r="D38" s="606"/>
      <c r="E38" s="604"/>
    </row>
    <row r="39" spans="1:5">
      <c r="A39" s="854">
        <v>16</v>
      </c>
      <c r="B39" s="628" t="s">
        <v>587</v>
      </c>
      <c r="C39" s="605">
        <v>0</v>
      </c>
      <c r="D39" s="606"/>
      <c r="E39" s="604"/>
    </row>
    <row r="40" spans="1:5">
      <c r="A40" s="854">
        <v>17</v>
      </c>
      <c r="B40" s="628" t="s">
        <v>588</v>
      </c>
      <c r="C40" s="605">
        <f>SUM(C41:C44)</f>
        <v>2742162575.9033022</v>
      </c>
      <c r="D40" s="606"/>
      <c r="E40" s="604"/>
    </row>
    <row r="41" spans="1:5">
      <c r="A41" s="854">
        <v>17.100000000000001</v>
      </c>
      <c r="B41" s="623" t="s">
        <v>589</v>
      </c>
      <c r="C41" s="605">
        <v>2209406266.0333023</v>
      </c>
      <c r="D41" s="606"/>
      <c r="E41" s="604"/>
    </row>
    <row r="42" spans="1:5">
      <c r="A42" s="854">
        <v>17.2</v>
      </c>
      <c r="B42" s="622" t="s">
        <v>590</v>
      </c>
      <c r="C42" s="605">
        <v>517132518.44</v>
      </c>
      <c r="D42" s="606"/>
      <c r="E42" s="604"/>
    </row>
    <row r="43" spans="1:5">
      <c r="A43" s="854">
        <v>17.3</v>
      </c>
      <c r="B43" s="623" t="s">
        <v>591</v>
      </c>
      <c r="C43" s="605">
        <v>0</v>
      </c>
      <c r="D43" s="618"/>
      <c r="E43" s="604"/>
    </row>
    <row r="44" spans="1:5">
      <c r="A44" s="854">
        <v>17.399999999999999</v>
      </c>
      <c r="B44" s="623" t="s">
        <v>592</v>
      </c>
      <c r="C44" s="605">
        <v>15623791.43</v>
      </c>
      <c r="D44" s="856"/>
      <c r="E44" s="604"/>
    </row>
    <row r="45" spans="1:5">
      <c r="A45" s="854">
        <v>18</v>
      </c>
      <c r="B45" s="624" t="s">
        <v>593</v>
      </c>
      <c r="C45" s="605">
        <v>1451819.1800000002</v>
      </c>
      <c r="D45" s="857"/>
      <c r="E45" s="616"/>
    </row>
    <row r="46" spans="1:5">
      <c r="A46" s="854">
        <v>19</v>
      </c>
      <c r="B46" s="624" t="s">
        <v>594</v>
      </c>
      <c r="C46" s="625">
        <f>SUM(C47:C48)</f>
        <v>4107501.16</v>
      </c>
      <c r="D46" s="862"/>
    </row>
    <row r="47" spans="1:5">
      <c r="A47" s="854">
        <v>19.100000000000001</v>
      </c>
      <c r="B47" s="626" t="s">
        <v>595</v>
      </c>
      <c r="C47" s="605">
        <v>1906957.98</v>
      </c>
      <c r="D47" s="862"/>
    </row>
    <row r="48" spans="1:5">
      <c r="A48" s="854">
        <v>19.2</v>
      </c>
      <c r="B48" s="626" t="s">
        <v>596</v>
      </c>
      <c r="C48" s="605">
        <v>2200543.1800000002</v>
      </c>
      <c r="D48" s="862"/>
    </row>
    <row r="49" spans="1:4">
      <c r="A49" s="854">
        <v>20</v>
      </c>
      <c r="B49" s="627" t="s">
        <v>597</v>
      </c>
      <c r="C49" s="605">
        <v>115214939.14</v>
      </c>
      <c r="D49" s="862" t="s">
        <v>738</v>
      </c>
    </row>
    <row r="50" spans="1:4">
      <c r="A50" s="854">
        <v>21</v>
      </c>
      <c r="B50" s="628" t="s">
        <v>598</v>
      </c>
      <c r="C50" s="605">
        <v>31282110.120000001</v>
      </c>
      <c r="D50" s="862"/>
    </row>
    <row r="51" spans="1:4">
      <c r="A51" s="854">
        <v>21.1</v>
      </c>
      <c r="B51" s="622" t="s">
        <v>599</v>
      </c>
      <c r="C51" s="605">
        <v>0</v>
      </c>
      <c r="D51" s="862"/>
    </row>
    <row r="52" spans="1:4">
      <c r="A52" s="854">
        <v>22</v>
      </c>
      <c r="B52" s="629" t="s">
        <v>600</v>
      </c>
      <c r="C52" s="625">
        <f>SUM(C37,C39,C40,C45,C46,C49,C50)</f>
        <v>2894432294.1033015</v>
      </c>
      <c r="D52" s="862"/>
    </row>
    <row r="53" spans="1:4">
      <c r="A53" s="854"/>
      <c r="B53" s="412" t="s">
        <v>601</v>
      </c>
      <c r="C53" s="605">
        <v>0</v>
      </c>
      <c r="D53" s="862"/>
    </row>
    <row r="54" spans="1:4">
      <c r="A54" s="854">
        <v>23</v>
      </c>
      <c r="B54" s="627" t="s">
        <v>602</v>
      </c>
      <c r="C54" s="605">
        <v>18199416</v>
      </c>
      <c r="D54" s="862" t="s">
        <v>739</v>
      </c>
    </row>
    <row r="55" spans="1:4">
      <c r="A55" s="854">
        <v>24</v>
      </c>
      <c r="B55" s="627" t="s">
        <v>603</v>
      </c>
      <c r="C55" s="605">
        <v>0</v>
      </c>
      <c r="D55" s="862"/>
    </row>
    <row r="56" spans="1:4">
      <c r="A56" s="854">
        <v>25</v>
      </c>
      <c r="B56" s="624" t="s">
        <v>604</v>
      </c>
      <c r="C56" s="605">
        <v>130071526.56999999</v>
      </c>
      <c r="D56" s="862" t="s">
        <v>740</v>
      </c>
    </row>
    <row r="57" spans="1:4">
      <c r="A57" s="854">
        <v>26</v>
      </c>
      <c r="B57" s="624" t="s">
        <v>605</v>
      </c>
      <c r="C57" s="605">
        <v>0</v>
      </c>
      <c r="D57" s="862"/>
    </row>
    <row r="58" spans="1:4">
      <c r="A58" s="854">
        <v>27</v>
      </c>
      <c r="B58" s="624" t="s">
        <v>606</v>
      </c>
      <c r="C58" s="625">
        <f>SUM(C59:C60)</f>
        <v>0</v>
      </c>
      <c r="D58" s="862"/>
    </row>
    <row r="59" spans="1:4">
      <c r="A59" s="854">
        <v>27.1</v>
      </c>
      <c r="B59" s="623" t="s">
        <v>607</v>
      </c>
      <c r="C59" s="605">
        <v>0</v>
      </c>
      <c r="D59" s="862"/>
    </row>
    <row r="60" spans="1:4">
      <c r="A60" s="854">
        <v>27.2</v>
      </c>
      <c r="B60" s="623" t="s">
        <v>608</v>
      </c>
      <c r="C60" s="605">
        <v>0</v>
      </c>
      <c r="D60" s="862"/>
    </row>
    <row r="61" spans="1:4">
      <c r="A61" s="854">
        <v>28</v>
      </c>
      <c r="B61" s="630" t="s">
        <v>609</v>
      </c>
      <c r="C61" s="605">
        <v>0</v>
      </c>
      <c r="D61" s="862"/>
    </row>
    <row r="62" spans="1:4">
      <c r="A62" s="854">
        <v>29</v>
      </c>
      <c r="B62" s="624" t="s">
        <v>610</v>
      </c>
      <c r="C62" s="625">
        <f>SUM(C63:C65)</f>
        <v>12239247.780000001</v>
      </c>
      <c r="D62" s="862" t="s">
        <v>741</v>
      </c>
    </row>
    <row r="63" spans="1:4">
      <c r="A63" s="854">
        <v>29.1</v>
      </c>
      <c r="B63" s="631" t="s">
        <v>611</v>
      </c>
      <c r="C63" s="605">
        <v>10870260.66</v>
      </c>
      <c r="D63" s="862"/>
    </row>
    <row r="64" spans="1:4">
      <c r="A64" s="854">
        <v>29.2</v>
      </c>
      <c r="B64" s="632" t="s">
        <v>612</v>
      </c>
      <c r="C64" s="605">
        <v>0</v>
      </c>
      <c r="D64" s="862"/>
    </row>
    <row r="65" spans="1:4">
      <c r="A65" s="854">
        <v>29.3</v>
      </c>
      <c r="B65" s="632" t="s">
        <v>613</v>
      </c>
      <c r="C65" s="605">
        <v>1368987.12</v>
      </c>
      <c r="D65" s="862"/>
    </row>
    <row r="66" spans="1:4">
      <c r="A66" s="854">
        <v>30</v>
      </c>
      <c r="B66" s="633" t="s">
        <v>614</v>
      </c>
      <c r="C66" s="605">
        <v>387166023.43000001</v>
      </c>
      <c r="D66" s="862" t="s">
        <v>742</v>
      </c>
    </row>
    <row r="67" spans="1:4">
      <c r="A67" s="854">
        <v>31</v>
      </c>
      <c r="B67" s="634" t="s">
        <v>615</v>
      </c>
      <c r="C67" s="625">
        <f>SUM(C54,C55,C56,C57,C58,C61,C62,C66)</f>
        <v>547676213.77999997</v>
      </c>
      <c r="D67" s="862"/>
    </row>
    <row r="68" spans="1:4" ht="15.75" thickBot="1">
      <c r="A68" s="858">
        <v>32</v>
      </c>
      <c r="B68" s="859" t="s">
        <v>616</v>
      </c>
      <c r="C68" s="860">
        <f>SUM(C52,C67)</f>
        <v>3442108507.8833017</v>
      </c>
      <c r="D68" s="86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B5" activePane="bottomRight" state="frozen"/>
      <selection activeCell="B9" sqref="B9"/>
      <selection pane="topRight" activeCell="B9" sqref="B9"/>
      <selection pane="bottomLeft" activeCell="B9" sqref="B9"/>
      <selection pane="bottomRight" activeCell="C8" sqref="C8"/>
    </sheetView>
  </sheetViews>
  <sheetFormatPr defaultColWidth="9.140625" defaultRowHeight="12.75"/>
  <cols>
    <col min="1" max="1" width="10.5703125" style="4" bestFit="1" customWidth="1"/>
    <col min="2" max="2" width="56.570312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22" bestFit="1" customWidth="1"/>
    <col min="17" max="17" width="14.7109375" style="22" customWidth="1"/>
    <col min="18" max="18" width="13" style="22" bestFit="1" customWidth="1"/>
    <col min="19" max="19" width="20.5703125" style="22" customWidth="1"/>
    <col min="20" max="16384" width="9.140625" style="22"/>
  </cols>
  <sheetData>
    <row r="1" spans="1:19">
      <c r="A1" s="2" t="s">
        <v>30</v>
      </c>
      <c r="B1" s="564" t="str">
        <f>'Info '!C2</f>
        <v>JSC "BASISBANK"</v>
      </c>
    </row>
    <row r="2" spans="1:19">
      <c r="A2" s="2" t="s">
        <v>31</v>
      </c>
      <c r="B2" s="565">
        <f>'1. key ratios '!B2</f>
        <v>45382</v>
      </c>
    </row>
    <row r="4" spans="1:19" ht="39" thickBot="1">
      <c r="A4" s="4" t="s">
        <v>146</v>
      </c>
      <c r="B4" s="200" t="s">
        <v>251</v>
      </c>
    </row>
    <row r="5" spans="1:19" s="189" customFormat="1">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235</v>
      </c>
      <c r="P5" s="186" t="s">
        <v>236</v>
      </c>
      <c r="Q5" s="186" t="s">
        <v>237</v>
      </c>
      <c r="R5" s="187" t="s">
        <v>238</v>
      </c>
      <c r="S5" s="188" t="s">
        <v>239</v>
      </c>
    </row>
    <row r="6" spans="1:19" s="189" customFormat="1" ht="99" customHeight="1">
      <c r="A6" s="190"/>
      <c r="B6" s="755" t="s">
        <v>240</v>
      </c>
      <c r="C6" s="751">
        <v>0</v>
      </c>
      <c r="D6" s="752"/>
      <c r="E6" s="751">
        <v>0.2</v>
      </c>
      <c r="F6" s="752"/>
      <c r="G6" s="751">
        <v>0.35</v>
      </c>
      <c r="H6" s="752"/>
      <c r="I6" s="751">
        <v>0.5</v>
      </c>
      <c r="J6" s="752"/>
      <c r="K6" s="751">
        <v>0.75</v>
      </c>
      <c r="L6" s="752"/>
      <c r="M6" s="751">
        <v>1</v>
      </c>
      <c r="N6" s="752"/>
      <c r="O6" s="751">
        <v>1.5</v>
      </c>
      <c r="P6" s="752"/>
      <c r="Q6" s="751">
        <v>2.5</v>
      </c>
      <c r="R6" s="752"/>
      <c r="S6" s="753" t="s">
        <v>145</v>
      </c>
    </row>
    <row r="7" spans="1:19" s="189" customFormat="1" ht="30.75" customHeight="1">
      <c r="A7" s="190"/>
      <c r="B7" s="756"/>
      <c r="C7" s="182" t="s">
        <v>148</v>
      </c>
      <c r="D7" s="182" t="s">
        <v>147</v>
      </c>
      <c r="E7" s="182" t="s">
        <v>148</v>
      </c>
      <c r="F7" s="182" t="s">
        <v>147</v>
      </c>
      <c r="G7" s="182" t="s">
        <v>148</v>
      </c>
      <c r="H7" s="182" t="s">
        <v>147</v>
      </c>
      <c r="I7" s="182" t="s">
        <v>148</v>
      </c>
      <c r="J7" s="182" t="s">
        <v>147</v>
      </c>
      <c r="K7" s="182" t="s">
        <v>148</v>
      </c>
      <c r="L7" s="182" t="s">
        <v>147</v>
      </c>
      <c r="M7" s="182" t="s">
        <v>148</v>
      </c>
      <c r="N7" s="182" t="s">
        <v>147</v>
      </c>
      <c r="O7" s="182" t="s">
        <v>148</v>
      </c>
      <c r="P7" s="182" t="s">
        <v>147</v>
      </c>
      <c r="Q7" s="182" t="s">
        <v>148</v>
      </c>
      <c r="R7" s="182" t="s">
        <v>147</v>
      </c>
      <c r="S7" s="754"/>
    </row>
    <row r="8" spans="1:19" s="84" customFormat="1" ht="25.5">
      <c r="A8" s="82">
        <v>1</v>
      </c>
      <c r="B8" s="1" t="s">
        <v>51</v>
      </c>
      <c r="C8" s="83">
        <v>327970565.98149997</v>
      </c>
      <c r="D8" s="83">
        <v>0</v>
      </c>
      <c r="E8" s="83">
        <v>0</v>
      </c>
      <c r="F8" s="83">
        <v>0</v>
      </c>
      <c r="G8" s="83">
        <v>0</v>
      </c>
      <c r="H8" s="83">
        <v>0</v>
      </c>
      <c r="I8" s="83">
        <v>0</v>
      </c>
      <c r="J8" s="83">
        <v>0</v>
      </c>
      <c r="K8" s="83">
        <v>0</v>
      </c>
      <c r="L8" s="83">
        <v>0</v>
      </c>
      <c r="M8" s="83">
        <v>180193181.35710001</v>
      </c>
      <c r="N8" s="83">
        <v>0</v>
      </c>
      <c r="O8" s="83">
        <v>0</v>
      </c>
      <c r="P8" s="83">
        <v>0</v>
      </c>
      <c r="Q8" s="83">
        <v>0</v>
      </c>
      <c r="R8" s="83">
        <v>0</v>
      </c>
      <c r="S8" s="201">
        <f>$C$6*SUM(C8:D8)+$E$6*SUM(E8:F8)+$G$6*SUM(G8:H8)+$I$6*SUM(I8:J8)+$K$6*SUM(K8:L8)+$M$6*SUM(M8:N8)+$O$6*SUM(O8:P8)+$Q$6*SUM(Q8:R8)</f>
        <v>180193181.35710001</v>
      </c>
    </row>
    <row r="9" spans="1:19" s="84" customFormat="1" ht="25.5">
      <c r="A9" s="82">
        <v>2</v>
      </c>
      <c r="B9" s="1" t="s">
        <v>52</v>
      </c>
      <c r="C9" s="83">
        <v>0</v>
      </c>
      <c r="D9" s="83">
        <v>0</v>
      </c>
      <c r="E9" s="83">
        <v>0</v>
      </c>
      <c r="F9" s="83">
        <v>0</v>
      </c>
      <c r="G9" s="83">
        <v>0</v>
      </c>
      <c r="H9" s="83">
        <v>0</v>
      </c>
      <c r="I9" s="83">
        <v>0</v>
      </c>
      <c r="J9" s="83">
        <v>0</v>
      </c>
      <c r="K9" s="83">
        <v>0</v>
      </c>
      <c r="L9" s="83">
        <v>0</v>
      </c>
      <c r="M9" s="83">
        <v>0</v>
      </c>
      <c r="N9" s="83">
        <v>0</v>
      </c>
      <c r="O9" s="83">
        <v>0</v>
      </c>
      <c r="P9" s="83">
        <v>0</v>
      </c>
      <c r="Q9" s="83">
        <v>0</v>
      </c>
      <c r="R9" s="83">
        <v>0</v>
      </c>
      <c r="S9" s="201">
        <f t="shared" ref="S9:S21" si="0">$C$6*SUM(C9:D9)+$E$6*SUM(E9:F9)+$G$6*SUM(G9:H9)+$I$6*SUM(I9:J9)+$K$6*SUM(K9:L9)+$M$6*SUM(M9:N9)+$O$6*SUM(O9:P9)+$Q$6*SUM(Q9:R9)</f>
        <v>0</v>
      </c>
    </row>
    <row r="10" spans="1:19" s="84" customFormat="1">
      <c r="A10" s="82">
        <v>3</v>
      </c>
      <c r="B10" s="1" t="s">
        <v>164</v>
      </c>
      <c r="C10" s="83">
        <v>0</v>
      </c>
      <c r="D10" s="83">
        <v>0</v>
      </c>
      <c r="E10" s="83">
        <v>0</v>
      </c>
      <c r="F10" s="83">
        <v>0</v>
      </c>
      <c r="G10" s="83">
        <v>0</v>
      </c>
      <c r="H10" s="83">
        <v>0</v>
      </c>
      <c r="I10" s="83">
        <v>0</v>
      </c>
      <c r="J10" s="83">
        <v>0</v>
      </c>
      <c r="K10" s="83">
        <v>0</v>
      </c>
      <c r="L10" s="83">
        <v>0</v>
      </c>
      <c r="M10" s="83">
        <v>1245228.5536</v>
      </c>
      <c r="N10" s="83">
        <v>0</v>
      </c>
      <c r="O10" s="83">
        <v>0</v>
      </c>
      <c r="P10" s="83">
        <v>0</v>
      </c>
      <c r="Q10" s="83">
        <v>0</v>
      </c>
      <c r="R10" s="83">
        <v>0</v>
      </c>
      <c r="S10" s="201">
        <f t="shared" si="0"/>
        <v>1245228.5536</v>
      </c>
    </row>
    <row r="11" spans="1:19" s="84" customFormat="1">
      <c r="A11" s="82">
        <v>4</v>
      </c>
      <c r="B11" s="1" t="s">
        <v>53</v>
      </c>
      <c r="C11" s="83">
        <v>0</v>
      </c>
      <c r="D11" s="83">
        <v>0</v>
      </c>
      <c r="E11" s="83">
        <v>0</v>
      </c>
      <c r="F11" s="83">
        <v>0</v>
      </c>
      <c r="G11" s="83">
        <v>0</v>
      </c>
      <c r="H11" s="83">
        <v>0</v>
      </c>
      <c r="I11" s="83">
        <v>0</v>
      </c>
      <c r="J11" s="83">
        <v>0</v>
      </c>
      <c r="K11" s="83">
        <v>0</v>
      </c>
      <c r="L11" s="83">
        <v>0</v>
      </c>
      <c r="M11" s="83">
        <v>0</v>
      </c>
      <c r="N11" s="83">
        <v>0</v>
      </c>
      <c r="O11" s="83">
        <v>0</v>
      </c>
      <c r="P11" s="83">
        <v>0</v>
      </c>
      <c r="Q11" s="83">
        <v>0</v>
      </c>
      <c r="R11" s="83">
        <v>0</v>
      </c>
      <c r="S11" s="201">
        <f t="shared" si="0"/>
        <v>0</v>
      </c>
    </row>
    <row r="12" spans="1:19" s="84" customFormat="1" ht="25.5">
      <c r="A12" s="82">
        <v>5</v>
      </c>
      <c r="B12" s="1" t="s">
        <v>54</v>
      </c>
      <c r="C12" s="83">
        <v>0</v>
      </c>
      <c r="D12" s="83">
        <v>0</v>
      </c>
      <c r="E12" s="83">
        <v>0</v>
      </c>
      <c r="F12" s="83">
        <v>0</v>
      </c>
      <c r="G12" s="83">
        <v>0</v>
      </c>
      <c r="H12" s="83">
        <v>0</v>
      </c>
      <c r="I12" s="83">
        <v>0</v>
      </c>
      <c r="J12" s="83">
        <v>0</v>
      </c>
      <c r="K12" s="83">
        <v>0</v>
      </c>
      <c r="L12" s="83">
        <v>0</v>
      </c>
      <c r="M12" s="83">
        <v>0</v>
      </c>
      <c r="N12" s="83">
        <v>0</v>
      </c>
      <c r="O12" s="83">
        <v>0</v>
      </c>
      <c r="P12" s="83">
        <v>0</v>
      </c>
      <c r="Q12" s="83">
        <v>0</v>
      </c>
      <c r="R12" s="83">
        <v>0</v>
      </c>
      <c r="S12" s="201">
        <f t="shared" si="0"/>
        <v>0</v>
      </c>
    </row>
    <row r="13" spans="1:19" s="84" customFormat="1">
      <c r="A13" s="82">
        <v>6</v>
      </c>
      <c r="B13" s="1" t="s">
        <v>55</v>
      </c>
      <c r="C13" s="83">
        <v>0</v>
      </c>
      <c r="D13" s="83">
        <v>0</v>
      </c>
      <c r="E13" s="83">
        <v>89090299.950999975</v>
      </c>
      <c r="F13" s="83">
        <v>0</v>
      </c>
      <c r="G13" s="83">
        <v>0</v>
      </c>
      <c r="H13" s="83">
        <v>0</v>
      </c>
      <c r="I13" s="83">
        <v>35942720.870000005</v>
      </c>
      <c r="J13" s="83">
        <v>0</v>
      </c>
      <c r="K13" s="83">
        <v>0</v>
      </c>
      <c r="L13" s="83">
        <v>0</v>
      </c>
      <c r="M13" s="83">
        <v>7159765.6405999996</v>
      </c>
      <c r="N13" s="83">
        <v>0</v>
      </c>
      <c r="O13" s="83">
        <v>2273099.6957999999</v>
      </c>
      <c r="P13" s="83">
        <v>0</v>
      </c>
      <c r="Q13" s="83">
        <v>0</v>
      </c>
      <c r="R13" s="83">
        <v>0</v>
      </c>
      <c r="S13" s="201">
        <f t="shared" si="0"/>
        <v>46358835.609499998</v>
      </c>
    </row>
    <row r="14" spans="1:19" s="84" customFormat="1">
      <c r="A14" s="82">
        <v>7</v>
      </c>
      <c r="B14" s="1" t="s">
        <v>56</v>
      </c>
      <c r="C14" s="83">
        <v>0</v>
      </c>
      <c r="D14" s="83">
        <v>0</v>
      </c>
      <c r="E14" s="83">
        <v>0</v>
      </c>
      <c r="F14" s="83">
        <v>0</v>
      </c>
      <c r="G14" s="83">
        <v>0</v>
      </c>
      <c r="H14" s="83">
        <v>0</v>
      </c>
      <c r="I14" s="83">
        <v>0</v>
      </c>
      <c r="J14" s="83">
        <v>0</v>
      </c>
      <c r="K14" s="83">
        <v>0</v>
      </c>
      <c r="L14" s="83">
        <v>0</v>
      </c>
      <c r="M14" s="83">
        <v>1409516666.3610935</v>
      </c>
      <c r="N14" s="83">
        <v>295983599.89575022</v>
      </c>
      <c r="O14" s="83">
        <v>0</v>
      </c>
      <c r="P14" s="83">
        <v>0</v>
      </c>
      <c r="Q14" s="83">
        <v>0</v>
      </c>
      <c r="R14" s="83">
        <v>0</v>
      </c>
      <c r="S14" s="201">
        <f t="shared" si="0"/>
        <v>1705500266.2568438</v>
      </c>
    </row>
    <row r="15" spans="1:19" s="84" customFormat="1">
      <c r="A15" s="82">
        <v>8</v>
      </c>
      <c r="B15" s="1" t="s">
        <v>57</v>
      </c>
      <c r="C15" s="83">
        <v>0</v>
      </c>
      <c r="D15" s="83">
        <v>0</v>
      </c>
      <c r="E15" s="83">
        <v>0</v>
      </c>
      <c r="F15" s="83">
        <v>0</v>
      </c>
      <c r="G15" s="83">
        <v>0</v>
      </c>
      <c r="H15" s="83">
        <v>0</v>
      </c>
      <c r="I15" s="83">
        <v>0</v>
      </c>
      <c r="J15" s="83">
        <v>0</v>
      </c>
      <c r="K15" s="83">
        <v>425584789.16914737</v>
      </c>
      <c r="L15" s="83">
        <v>12289252.173440043</v>
      </c>
      <c r="M15" s="83">
        <v>0</v>
      </c>
      <c r="N15" s="83">
        <v>0</v>
      </c>
      <c r="O15" s="83">
        <v>0</v>
      </c>
      <c r="P15" s="83">
        <v>0</v>
      </c>
      <c r="Q15" s="83">
        <v>0</v>
      </c>
      <c r="R15" s="83">
        <v>0</v>
      </c>
      <c r="S15" s="201">
        <f t="shared" si="0"/>
        <v>328405531.00694054</v>
      </c>
    </row>
    <row r="16" spans="1:19" s="84" customFormat="1" ht="25.5">
      <c r="A16" s="82">
        <v>9</v>
      </c>
      <c r="B16" s="1" t="s">
        <v>58</v>
      </c>
      <c r="C16" s="83">
        <v>0</v>
      </c>
      <c r="D16" s="83">
        <v>0</v>
      </c>
      <c r="E16" s="83">
        <v>0</v>
      </c>
      <c r="F16" s="83">
        <v>0</v>
      </c>
      <c r="G16" s="83">
        <v>313646302.49948758</v>
      </c>
      <c r="H16" s="83">
        <v>206096.46029000016</v>
      </c>
      <c r="I16" s="83">
        <v>0</v>
      </c>
      <c r="J16" s="83">
        <v>0</v>
      </c>
      <c r="K16" s="83">
        <v>0</v>
      </c>
      <c r="L16" s="83">
        <v>0</v>
      </c>
      <c r="M16" s="83">
        <v>0</v>
      </c>
      <c r="N16" s="83">
        <v>0</v>
      </c>
      <c r="O16" s="83">
        <v>0</v>
      </c>
      <c r="P16" s="83">
        <v>0</v>
      </c>
      <c r="Q16" s="83">
        <v>0</v>
      </c>
      <c r="R16" s="83">
        <v>0</v>
      </c>
      <c r="S16" s="201">
        <f t="shared" si="0"/>
        <v>109848339.63592215</v>
      </c>
    </row>
    <row r="17" spans="1:19" s="84" customFormat="1">
      <c r="A17" s="82">
        <v>10</v>
      </c>
      <c r="B17" s="1" t="s">
        <v>59</v>
      </c>
      <c r="C17" s="83">
        <v>0</v>
      </c>
      <c r="D17" s="83">
        <v>0</v>
      </c>
      <c r="E17" s="83">
        <v>0</v>
      </c>
      <c r="F17" s="83">
        <v>0</v>
      </c>
      <c r="G17" s="83">
        <v>0</v>
      </c>
      <c r="H17" s="83">
        <v>0</v>
      </c>
      <c r="I17" s="83">
        <v>5403415.7653116826</v>
      </c>
      <c r="J17" s="83">
        <v>136.95500000000001</v>
      </c>
      <c r="K17" s="83">
        <v>0</v>
      </c>
      <c r="L17" s="83">
        <v>0</v>
      </c>
      <c r="M17" s="83">
        <v>20198767.49487884</v>
      </c>
      <c r="N17" s="83">
        <v>34948.925999999999</v>
      </c>
      <c r="O17" s="83">
        <v>30432358.24136864</v>
      </c>
      <c r="P17" s="83">
        <v>364696.46800000005</v>
      </c>
      <c r="Q17" s="83">
        <v>0</v>
      </c>
      <c r="R17" s="83">
        <v>0</v>
      </c>
      <c r="S17" s="201">
        <f t="shared" si="0"/>
        <v>69131074.845087633</v>
      </c>
    </row>
    <row r="18" spans="1:19" s="84" customFormat="1">
      <c r="A18" s="82">
        <v>11</v>
      </c>
      <c r="B18" s="1" t="s">
        <v>60</v>
      </c>
      <c r="C18" s="83">
        <v>0</v>
      </c>
      <c r="D18" s="83">
        <v>0</v>
      </c>
      <c r="E18" s="83">
        <v>0</v>
      </c>
      <c r="F18" s="83">
        <v>0</v>
      </c>
      <c r="G18" s="83">
        <v>0</v>
      </c>
      <c r="H18" s="83">
        <v>0</v>
      </c>
      <c r="I18" s="83">
        <v>0</v>
      </c>
      <c r="J18" s="83">
        <v>0</v>
      </c>
      <c r="K18" s="83">
        <v>0</v>
      </c>
      <c r="L18" s="83">
        <v>0</v>
      </c>
      <c r="M18" s="83">
        <v>0</v>
      </c>
      <c r="N18" s="83">
        <v>0</v>
      </c>
      <c r="O18" s="83">
        <v>0</v>
      </c>
      <c r="P18" s="83">
        <v>0</v>
      </c>
      <c r="Q18" s="83">
        <v>0</v>
      </c>
      <c r="R18" s="83">
        <v>0</v>
      </c>
      <c r="S18" s="201">
        <f t="shared" si="0"/>
        <v>0</v>
      </c>
    </row>
    <row r="19" spans="1:19" s="84" customFormat="1">
      <c r="A19" s="82">
        <v>12</v>
      </c>
      <c r="B19" s="1" t="s">
        <v>61</v>
      </c>
      <c r="C19" s="83">
        <v>0</v>
      </c>
      <c r="D19" s="83">
        <v>0</v>
      </c>
      <c r="E19" s="83">
        <v>0</v>
      </c>
      <c r="F19" s="83">
        <v>0</v>
      </c>
      <c r="G19" s="83">
        <v>0</v>
      </c>
      <c r="H19" s="83">
        <v>0</v>
      </c>
      <c r="I19" s="83">
        <v>0</v>
      </c>
      <c r="J19" s="83">
        <v>0</v>
      </c>
      <c r="K19" s="83">
        <v>0</v>
      </c>
      <c r="L19" s="83">
        <v>0</v>
      </c>
      <c r="M19" s="83">
        <v>23897111.863300003</v>
      </c>
      <c r="N19" s="83">
        <v>32050769.387549989</v>
      </c>
      <c r="O19" s="83">
        <v>0</v>
      </c>
      <c r="P19" s="83">
        <v>0</v>
      </c>
      <c r="Q19" s="83">
        <v>0</v>
      </c>
      <c r="R19" s="83">
        <v>0</v>
      </c>
      <c r="S19" s="201">
        <f t="shared" si="0"/>
        <v>55947881.250849992</v>
      </c>
    </row>
    <row r="20" spans="1:19" s="84" customFormat="1">
      <c r="A20" s="82">
        <v>13</v>
      </c>
      <c r="B20" s="1" t="s">
        <v>144</v>
      </c>
      <c r="C20" s="83">
        <v>0</v>
      </c>
      <c r="D20" s="83">
        <v>0</v>
      </c>
      <c r="E20" s="83">
        <v>0</v>
      </c>
      <c r="F20" s="83">
        <v>0</v>
      </c>
      <c r="G20" s="83">
        <v>0</v>
      </c>
      <c r="H20" s="83">
        <v>0</v>
      </c>
      <c r="I20" s="83">
        <v>0</v>
      </c>
      <c r="J20" s="83">
        <v>0</v>
      </c>
      <c r="K20" s="83">
        <v>0</v>
      </c>
      <c r="L20" s="83">
        <v>0</v>
      </c>
      <c r="M20" s="83">
        <v>0</v>
      </c>
      <c r="N20" s="83">
        <v>0</v>
      </c>
      <c r="O20" s="83">
        <v>0</v>
      </c>
      <c r="P20" s="83">
        <v>0</v>
      </c>
      <c r="Q20" s="83">
        <v>0</v>
      </c>
      <c r="R20" s="83">
        <v>0</v>
      </c>
      <c r="S20" s="201">
        <f t="shared" si="0"/>
        <v>0</v>
      </c>
    </row>
    <row r="21" spans="1:19" s="84" customFormat="1">
      <c r="A21" s="82">
        <v>14</v>
      </c>
      <c r="B21" s="1" t="s">
        <v>63</v>
      </c>
      <c r="C21" s="83">
        <v>57918188.594099998</v>
      </c>
      <c r="D21" s="83">
        <v>0</v>
      </c>
      <c r="E21" s="83">
        <v>2769351.9282999998</v>
      </c>
      <c r="F21" s="83">
        <v>0</v>
      </c>
      <c r="G21" s="83">
        <v>0</v>
      </c>
      <c r="H21" s="83">
        <v>0</v>
      </c>
      <c r="I21" s="83">
        <v>0</v>
      </c>
      <c r="J21" s="83">
        <v>0</v>
      </c>
      <c r="K21" s="83">
        <v>0</v>
      </c>
      <c r="L21" s="83">
        <v>0</v>
      </c>
      <c r="M21" s="83">
        <v>456944664.50960797</v>
      </c>
      <c r="N21" s="83">
        <v>10012514.096899968</v>
      </c>
      <c r="O21" s="83">
        <v>0</v>
      </c>
      <c r="P21" s="83">
        <v>0</v>
      </c>
      <c r="Q21" s="83">
        <v>24000000</v>
      </c>
      <c r="R21" s="83">
        <v>0</v>
      </c>
      <c r="S21" s="201">
        <f t="shared" si="0"/>
        <v>527511048.99216795</v>
      </c>
    </row>
    <row r="22" spans="1:19" ht="13.5" thickBot="1">
      <c r="A22" s="85"/>
      <c r="B22" s="86" t="s">
        <v>64</v>
      </c>
      <c r="C22" s="87">
        <f>SUM(C8:C21)</f>
        <v>385888754.57559997</v>
      </c>
      <c r="D22" s="87">
        <f t="shared" ref="D22:J22" si="1">SUM(D8:D21)</f>
        <v>0</v>
      </c>
      <c r="E22" s="87">
        <f t="shared" si="1"/>
        <v>91859651.879299968</v>
      </c>
      <c r="F22" s="87">
        <f t="shared" si="1"/>
        <v>0</v>
      </c>
      <c r="G22" s="87">
        <f t="shared" si="1"/>
        <v>313646302.49948758</v>
      </c>
      <c r="H22" s="87">
        <f t="shared" si="1"/>
        <v>206096.46029000016</v>
      </c>
      <c r="I22" s="87">
        <f t="shared" si="1"/>
        <v>41346136.635311686</v>
      </c>
      <c r="J22" s="87">
        <f t="shared" si="1"/>
        <v>136.95500000000001</v>
      </c>
      <c r="K22" s="87">
        <f t="shared" ref="K22:S22" si="2">SUM(K8:K21)</f>
        <v>425584789.16914737</v>
      </c>
      <c r="L22" s="87">
        <f t="shared" si="2"/>
        <v>12289252.173440043</v>
      </c>
      <c r="M22" s="87">
        <f t="shared" si="2"/>
        <v>2099155385.7801805</v>
      </c>
      <c r="N22" s="87">
        <f t="shared" si="2"/>
        <v>338081832.30620021</v>
      </c>
      <c r="O22" s="87">
        <f t="shared" si="2"/>
        <v>32705457.937168639</v>
      </c>
      <c r="P22" s="87">
        <f t="shared" si="2"/>
        <v>364696.46800000005</v>
      </c>
      <c r="Q22" s="87">
        <f t="shared" si="2"/>
        <v>24000000</v>
      </c>
      <c r="R22" s="87">
        <f t="shared" si="2"/>
        <v>0</v>
      </c>
      <c r="S22" s="202">
        <f t="shared" si="2"/>
        <v>3024141387.5080118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9" sqref="B9"/>
      <selection pane="topRight" activeCell="B9" sqref="B9"/>
      <selection pane="bottomLeft" activeCell="B9" sqref="B9"/>
      <selection pane="bottomRight" activeCell="C6" sqref="C6"/>
    </sheetView>
  </sheetViews>
  <sheetFormatPr defaultColWidth="9.140625" defaultRowHeight="12.75"/>
  <cols>
    <col min="1" max="1" width="10.5703125" style="4" bestFit="1" customWidth="1"/>
    <col min="2" max="2" width="63.7109375" style="4" bestFit="1" customWidth="1"/>
    <col min="3" max="3" width="13.5703125" style="4" customWidth="1"/>
    <col min="4" max="4" width="12.85546875" style="4" customWidth="1"/>
    <col min="5" max="5" width="31.140625" style="4" customWidth="1"/>
    <col min="6" max="6" width="29.140625" style="4" customWidth="1"/>
    <col min="7" max="7" width="28.5703125" style="4" customWidth="1"/>
    <col min="8" max="8" width="26.42578125" style="4" customWidth="1"/>
    <col min="9" max="9" width="14" style="4" customWidth="1"/>
    <col min="10" max="10" width="13.140625" style="4" customWidth="1"/>
    <col min="11" max="11" width="15.7109375" style="4" customWidth="1"/>
    <col min="12" max="12" width="13.28515625" style="4" customWidth="1"/>
    <col min="13" max="13" width="20.85546875" style="4" customWidth="1"/>
    <col min="14" max="14" width="19.28515625" style="4" customWidth="1"/>
    <col min="15" max="18" width="9.5703125" style="4" customWidth="1"/>
    <col min="19" max="19" width="15.7109375" style="4" customWidth="1"/>
    <col min="20" max="20" width="26.140625" style="4" customWidth="1"/>
    <col min="21" max="21" width="24.85546875" style="4" customWidth="1"/>
    <col min="22" max="22" width="20" style="4" customWidth="1"/>
    <col min="23" max="16384" width="9.140625" style="22"/>
  </cols>
  <sheetData>
    <row r="1" spans="1:22">
      <c r="A1" s="2" t="s">
        <v>30</v>
      </c>
      <c r="B1" s="564" t="str">
        <f>'Info '!C2</f>
        <v>JSC "BASISBANK"</v>
      </c>
    </row>
    <row r="2" spans="1:22">
      <c r="A2" s="2" t="s">
        <v>31</v>
      </c>
      <c r="B2" s="565">
        <f>'1. key ratios '!B2</f>
        <v>45382</v>
      </c>
    </row>
    <row r="4" spans="1:22" ht="13.5" thickBot="1">
      <c r="A4" s="4" t="s">
        <v>243</v>
      </c>
      <c r="B4" s="88" t="s">
        <v>50</v>
      </c>
      <c r="V4" s="23" t="s">
        <v>35</v>
      </c>
    </row>
    <row r="5" spans="1:22" ht="12.75" customHeight="1">
      <c r="A5" s="89"/>
      <c r="B5" s="90"/>
      <c r="C5" s="757" t="s">
        <v>169</v>
      </c>
      <c r="D5" s="758"/>
      <c r="E5" s="758"/>
      <c r="F5" s="758"/>
      <c r="G5" s="758"/>
      <c r="H5" s="758"/>
      <c r="I5" s="758"/>
      <c r="J5" s="758"/>
      <c r="K5" s="758"/>
      <c r="L5" s="759"/>
      <c r="M5" s="760" t="s">
        <v>170</v>
      </c>
      <c r="N5" s="761"/>
      <c r="O5" s="761"/>
      <c r="P5" s="761"/>
      <c r="Q5" s="761"/>
      <c r="R5" s="761"/>
      <c r="S5" s="762"/>
      <c r="T5" s="765" t="s">
        <v>241</v>
      </c>
      <c r="U5" s="765" t="s">
        <v>242</v>
      </c>
      <c r="V5" s="763" t="s">
        <v>76</v>
      </c>
    </row>
    <row r="6" spans="1:22" s="54" customFormat="1" ht="191.25">
      <c r="A6" s="51"/>
      <c r="B6" s="91"/>
      <c r="C6" s="92" t="s">
        <v>65</v>
      </c>
      <c r="D6" s="164" t="s">
        <v>66</v>
      </c>
      <c r="E6" s="118" t="s">
        <v>172</v>
      </c>
      <c r="F6" s="118" t="s">
        <v>173</v>
      </c>
      <c r="G6" s="164" t="s">
        <v>176</v>
      </c>
      <c r="H6" s="164" t="s">
        <v>171</v>
      </c>
      <c r="I6" s="164" t="s">
        <v>67</v>
      </c>
      <c r="J6" s="164" t="s">
        <v>68</v>
      </c>
      <c r="K6" s="93" t="s">
        <v>69</v>
      </c>
      <c r="L6" s="94" t="s">
        <v>70</v>
      </c>
      <c r="M6" s="92" t="s">
        <v>174</v>
      </c>
      <c r="N6" s="93" t="s">
        <v>71</v>
      </c>
      <c r="O6" s="93" t="s">
        <v>72</v>
      </c>
      <c r="P6" s="93" t="s">
        <v>73</v>
      </c>
      <c r="Q6" s="93" t="s">
        <v>74</v>
      </c>
      <c r="R6" s="93" t="s">
        <v>75</v>
      </c>
      <c r="S6" s="183" t="s">
        <v>175</v>
      </c>
      <c r="T6" s="766"/>
      <c r="U6" s="766"/>
      <c r="V6" s="764"/>
    </row>
    <row r="7" spans="1:22" s="84" customFormat="1">
      <c r="A7" s="95">
        <v>1</v>
      </c>
      <c r="B7" s="1" t="s">
        <v>51</v>
      </c>
      <c r="C7" s="582">
        <v>0</v>
      </c>
      <c r="D7" s="582">
        <v>0</v>
      </c>
      <c r="E7" s="582">
        <v>0</v>
      </c>
      <c r="F7" s="582">
        <v>0</v>
      </c>
      <c r="G7" s="582">
        <v>0</v>
      </c>
      <c r="H7" s="582">
        <v>0</v>
      </c>
      <c r="I7" s="582">
        <v>0</v>
      </c>
      <c r="J7" s="582">
        <v>0</v>
      </c>
      <c r="K7" s="582">
        <v>0</v>
      </c>
      <c r="L7" s="582">
        <v>0</v>
      </c>
      <c r="M7" s="582">
        <v>0</v>
      </c>
      <c r="N7" s="582">
        <v>0</v>
      </c>
      <c r="O7" s="582">
        <v>0</v>
      </c>
      <c r="P7" s="582">
        <v>0</v>
      </c>
      <c r="Q7" s="582">
        <v>0</v>
      </c>
      <c r="R7" s="582">
        <v>0</v>
      </c>
      <c r="S7" s="582">
        <v>0</v>
      </c>
      <c r="T7" s="582">
        <v>0</v>
      </c>
      <c r="U7" s="582">
        <v>0</v>
      </c>
      <c r="V7" s="97">
        <f>SUM(C7:S7)</f>
        <v>0</v>
      </c>
    </row>
    <row r="8" spans="1:22" s="84" customFormat="1">
      <c r="A8" s="95">
        <v>2</v>
      </c>
      <c r="B8" s="1" t="s">
        <v>52</v>
      </c>
      <c r="C8" s="582">
        <v>0</v>
      </c>
      <c r="D8" s="582">
        <v>0</v>
      </c>
      <c r="E8" s="582">
        <v>0</v>
      </c>
      <c r="F8" s="582">
        <v>0</v>
      </c>
      <c r="G8" s="582">
        <v>0</v>
      </c>
      <c r="H8" s="582">
        <v>0</v>
      </c>
      <c r="I8" s="582">
        <v>0</v>
      </c>
      <c r="J8" s="582">
        <v>0</v>
      </c>
      <c r="K8" s="582">
        <v>0</v>
      </c>
      <c r="L8" s="582">
        <v>0</v>
      </c>
      <c r="M8" s="582">
        <v>0</v>
      </c>
      <c r="N8" s="582">
        <v>0</v>
      </c>
      <c r="O8" s="582">
        <v>0</v>
      </c>
      <c r="P8" s="582">
        <v>0</v>
      </c>
      <c r="Q8" s="582">
        <v>0</v>
      </c>
      <c r="R8" s="582">
        <v>0</v>
      </c>
      <c r="S8" s="582">
        <v>0</v>
      </c>
      <c r="T8" s="582">
        <v>0</v>
      </c>
      <c r="U8" s="582">
        <v>0</v>
      </c>
      <c r="V8" s="97">
        <f t="shared" ref="V8:V20" si="0">SUM(C8:S8)</f>
        <v>0</v>
      </c>
    </row>
    <row r="9" spans="1:22" s="84" customFormat="1">
      <c r="A9" s="95">
        <v>3</v>
      </c>
      <c r="B9" s="1" t="s">
        <v>165</v>
      </c>
      <c r="C9" s="582">
        <v>0</v>
      </c>
      <c r="D9" s="582">
        <v>20.02</v>
      </c>
      <c r="E9" s="582">
        <v>0</v>
      </c>
      <c r="F9" s="582">
        <v>0</v>
      </c>
      <c r="G9" s="582">
        <v>0</v>
      </c>
      <c r="H9" s="582">
        <v>0</v>
      </c>
      <c r="I9" s="582">
        <v>0</v>
      </c>
      <c r="J9" s="582">
        <v>0</v>
      </c>
      <c r="K9" s="582">
        <v>0</v>
      </c>
      <c r="L9" s="582">
        <v>0</v>
      </c>
      <c r="M9" s="582">
        <v>0</v>
      </c>
      <c r="N9" s="582">
        <v>0</v>
      </c>
      <c r="O9" s="582">
        <v>0</v>
      </c>
      <c r="P9" s="582">
        <v>0</v>
      </c>
      <c r="Q9" s="582">
        <v>0</v>
      </c>
      <c r="R9" s="582">
        <v>0</v>
      </c>
      <c r="S9" s="582">
        <v>0</v>
      </c>
      <c r="T9" s="582">
        <v>20.02</v>
      </c>
      <c r="U9" s="582">
        <v>0</v>
      </c>
      <c r="V9" s="97">
        <f t="shared" si="0"/>
        <v>20.02</v>
      </c>
    </row>
    <row r="10" spans="1:22" s="84" customFormat="1">
      <c r="A10" s="95">
        <v>4</v>
      </c>
      <c r="B10" s="1" t="s">
        <v>53</v>
      </c>
      <c r="C10" s="582">
        <v>0</v>
      </c>
      <c r="D10" s="582">
        <v>0</v>
      </c>
      <c r="E10" s="582">
        <v>0</v>
      </c>
      <c r="F10" s="582">
        <v>0</v>
      </c>
      <c r="G10" s="582">
        <v>0</v>
      </c>
      <c r="H10" s="582">
        <v>0</v>
      </c>
      <c r="I10" s="582">
        <v>0</v>
      </c>
      <c r="J10" s="582">
        <v>0</v>
      </c>
      <c r="K10" s="582">
        <v>0</v>
      </c>
      <c r="L10" s="582">
        <v>0</v>
      </c>
      <c r="M10" s="582">
        <v>0</v>
      </c>
      <c r="N10" s="582">
        <v>0</v>
      </c>
      <c r="O10" s="582">
        <v>0</v>
      </c>
      <c r="P10" s="582">
        <v>0</v>
      </c>
      <c r="Q10" s="582">
        <v>0</v>
      </c>
      <c r="R10" s="582">
        <v>0</v>
      </c>
      <c r="S10" s="582">
        <v>0</v>
      </c>
      <c r="T10" s="582">
        <v>0</v>
      </c>
      <c r="U10" s="582">
        <v>0</v>
      </c>
      <c r="V10" s="97">
        <f t="shared" si="0"/>
        <v>0</v>
      </c>
    </row>
    <row r="11" spans="1:22" s="84" customFormat="1">
      <c r="A11" s="95">
        <v>5</v>
      </c>
      <c r="B11" s="1" t="s">
        <v>54</v>
      </c>
      <c r="C11" s="582">
        <v>0</v>
      </c>
      <c r="D11" s="582">
        <v>0</v>
      </c>
      <c r="E11" s="582">
        <v>0</v>
      </c>
      <c r="F11" s="582">
        <v>0</v>
      </c>
      <c r="G11" s="582">
        <v>0</v>
      </c>
      <c r="H11" s="582">
        <v>0</v>
      </c>
      <c r="I11" s="582">
        <v>0</v>
      </c>
      <c r="J11" s="582">
        <v>0</v>
      </c>
      <c r="K11" s="582">
        <v>0</v>
      </c>
      <c r="L11" s="582">
        <v>0</v>
      </c>
      <c r="M11" s="582">
        <v>0</v>
      </c>
      <c r="N11" s="582">
        <v>0</v>
      </c>
      <c r="O11" s="582">
        <v>0</v>
      </c>
      <c r="P11" s="582">
        <v>0</v>
      </c>
      <c r="Q11" s="582">
        <v>0</v>
      </c>
      <c r="R11" s="582">
        <v>0</v>
      </c>
      <c r="S11" s="582">
        <v>0</v>
      </c>
      <c r="T11" s="582">
        <v>0</v>
      </c>
      <c r="U11" s="582">
        <v>0</v>
      </c>
      <c r="V11" s="97">
        <f t="shared" si="0"/>
        <v>0</v>
      </c>
    </row>
    <row r="12" spans="1:22" s="84" customFormat="1">
      <c r="A12" s="95">
        <v>6</v>
      </c>
      <c r="B12" s="1" t="s">
        <v>55</v>
      </c>
      <c r="C12" s="582">
        <v>0</v>
      </c>
      <c r="D12" s="582">
        <v>0</v>
      </c>
      <c r="E12" s="582">
        <v>0</v>
      </c>
      <c r="F12" s="582">
        <v>0</v>
      </c>
      <c r="G12" s="582">
        <v>0</v>
      </c>
      <c r="H12" s="582">
        <v>0</v>
      </c>
      <c r="I12" s="582">
        <v>0</v>
      </c>
      <c r="J12" s="582">
        <v>0</v>
      </c>
      <c r="K12" s="582">
        <v>0</v>
      </c>
      <c r="L12" s="582">
        <v>0</v>
      </c>
      <c r="M12" s="582">
        <v>0</v>
      </c>
      <c r="N12" s="582">
        <v>0</v>
      </c>
      <c r="O12" s="582">
        <v>0</v>
      </c>
      <c r="P12" s="582">
        <v>0</v>
      </c>
      <c r="Q12" s="582">
        <v>0</v>
      </c>
      <c r="R12" s="582">
        <v>0</v>
      </c>
      <c r="S12" s="582">
        <v>0</v>
      </c>
      <c r="T12" s="582">
        <v>0</v>
      </c>
      <c r="U12" s="582">
        <v>0</v>
      </c>
      <c r="V12" s="97">
        <f t="shared" si="0"/>
        <v>0</v>
      </c>
    </row>
    <row r="13" spans="1:22" s="84" customFormat="1">
      <c r="A13" s="95">
        <v>7</v>
      </c>
      <c r="B13" s="1" t="s">
        <v>56</v>
      </c>
      <c r="C13" s="582">
        <v>0</v>
      </c>
      <c r="D13" s="582">
        <v>65160674.376079336</v>
      </c>
      <c r="E13" s="582">
        <v>0</v>
      </c>
      <c r="F13" s="582">
        <v>0</v>
      </c>
      <c r="G13" s="582">
        <v>0</v>
      </c>
      <c r="H13" s="582">
        <v>0</v>
      </c>
      <c r="I13" s="582">
        <v>0</v>
      </c>
      <c r="J13" s="582">
        <v>0</v>
      </c>
      <c r="K13" s="582">
        <v>0</v>
      </c>
      <c r="L13" s="582">
        <v>0</v>
      </c>
      <c r="M13" s="582">
        <v>5437539.1791390004</v>
      </c>
      <c r="N13" s="582">
        <v>0</v>
      </c>
      <c r="O13" s="582">
        <v>0</v>
      </c>
      <c r="P13" s="582">
        <v>0</v>
      </c>
      <c r="Q13" s="582">
        <v>0</v>
      </c>
      <c r="R13" s="582">
        <v>0</v>
      </c>
      <c r="S13" s="582">
        <v>0</v>
      </c>
      <c r="T13" s="582">
        <v>38308768.482358344</v>
      </c>
      <c r="U13" s="582">
        <v>32289445.072859995</v>
      </c>
      <c r="V13" s="97">
        <f t="shared" si="0"/>
        <v>70598213.555218339</v>
      </c>
    </row>
    <row r="14" spans="1:22" s="84" customFormat="1">
      <c r="A14" s="95">
        <v>8</v>
      </c>
      <c r="B14" s="1" t="s">
        <v>57</v>
      </c>
      <c r="C14" s="582">
        <v>0</v>
      </c>
      <c r="D14" s="582">
        <v>4777858.1304988209</v>
      </c>
      <c r="E14" s="582">
        <v>0</v>
      </c>
      <c r="F14" s="582">
        <v>0</v>
      </c>
      <c r="G14" s="582">
        <v>0</v>
      </c>
      <c r="H14" s="582">
        <v>0</v>
      </c>
      <c r="I14" s="582">
        <v>0</v>
      </c>
      <c r="J14" s="582">
        <v>0</v>
      </c>
      <c r="K14" s="582">
        <v>0</v>
      </c>
      <c r="L14" s="582">
        <v>0</v>
      </c>
      <c r="M14" s="582">
        <v>1458525.5747835001</v>
      </c>
      <c r="N14" s="582">
        <v>0</v>
      </c>
      <c r="O14" s="582">
        <v>0</v>
      </c>
      <c r="P14" s="582">
        <v>0</v>
      </c>
      <c r="Q14" s="582">
        <v>0</v>
      </c>
      <c r="R14" s="582">
        <v>0</v>
      </c>
      <c r="S14" s="582">
        <v>0</v>
      </c>
      <c r="T14" s="582">
        <v>6134346.8652068209</v>
      </c>
      <c r="U14" s="582">
        <v>102036.84007549999</v>
      </c>
      <c r="V14" s="97">
        <f t="shared" si="0"/>
        <v>6236383.7052823212</v>
      </c>
    </row>
    <row r="15" spans="1:22" s="84" customFormat="1">
      <c r="A15" s="95">
        <v>9</v>
      </c>
      <c r="B15" s="1" t="s">
        <v>58</v>
      </c>
      <c r="C15" s="582">
        <v>0</v>
      </c>
      <c r="D15" s="582">
        <v>0</v>
      </c>
      <c r="E15" s="582">
        <v>0</v>
      </c>
      <c r="F15" s="582">
        <v>0</v>
      </c>
      <c r="G15" s="582">
        <v>0</v>
      </c>
      <c r="H15" s="582">
        <v>0</v>
      </c>
      <c r="I15" s="582">
        <v>0</v>
      </c>
      <c r="J15" s="582">
        <v>0</v>
      </c>
      <c r="K15" s="582">
        <v>0</v>
      </c>
      <c r="L15" s="582">
        <v>0</v>
      </c>
      <c r="M15" s="582">
        <v>83512.284240349982</v>
      </c>
      <c r="N15" s="582">
        <v>0</v>
      </c>
      <c r="O15" s="582">
        <v>0</v>
      </c>
      <c r="P15" s="582">
        <v>0</v>
      </c>
      <c r="Q15" s="582">
        <v>0</v>
      </c>
      <c r="R15" s="582">
        <v>0</v>
      </c>
      <c r="S15" s="582">
        <v>0</v>
      </c>
      <c r="T15" s="582">
        <v>83512.284240349982</v>
      </c>
      <c r="U15" s="582">
        <v>0</v>
      </c>
      <c r="V15" s="97">
        <f t="shared" si="0"/>
        <v>83512.284240349982</v>
      </c>
    </row>
    <row r="16" spans="1:22" s="84" customFormat="1">
      <c r="A16" s="95">
        <v>10</v>
      </c>
      <c r="B16" s="1" t="s">
        <v>59</v>
      </c>
      <c r="C16" s="582">
        <v>0</v>
      </c>
      <c r="D16" s="582">
        <v>3119282.5536710001</v>
      </c>
      <c r="E16" s="582">
        <v>0</v>
      </c>
      <c r="F16" s="582">
        <v>0</v>
      </c>
      <c r="G16" s="582">
        <v>0</v>
      </c>
      <c r="H16" s="582">
        <v>0</v>
      </c>
      <c r="I16" s="582">
        <v>0</v>
      </c>
      <c r="J16" s="582">
        <v>0</v>
      </c>
      <c r="K16" s="582">
        <v>0</v>
      </c>
      <c r="L16" s="582">
        <v>0</v>
      </c>
      <c r="M16" s="582">
        <v>50033.947969000001</v>
      </c>
      <c r="N16" s="582">
        <v>0</v>
      </c>
      <c r="O16" s="582">
        <v>0</v>
      </c>
      <c r="P16" s="582">
        <v>0</v>
      </c>
      <c r="Q16" s="582">
        <v>0</v>
      </c>
      <c r="R16" s="582">
        <v>0</v>
      </c>
      <c r="S16" s="582">
        <v>0</v>
      </c>
      <c r="T16" s="582">
        <v>3002121.4844054999</v>
      </c>
      <c r="U16" s="582">
        <v>167195.0172345</v>
      </c>
      <c r="V16" s="97">
        <f t="shared" si="0"/>
        <v>3169316.5016399999</v>
      </c>
    </row>
    <row r="17" spans="1:22" s="84" customFormat="1">
      <c r="A17" s="95">
        <v>11</v>
      </c>
      <c r="B17" s="1" t="s">
        <v>60</v>
      </c>
      <c r="C17" s="582">
        <v>0</v>
      </c>
      <c r="D17" s="582">
        <v>0</v>
      </c>
      <c r="E17" s="582">
        <v>0</v>
      </c>
      <c r="F17" s="582">
        <v>0</v>
      </c>
      <c r="G17" s="582">
        <v>0</v>
      </c>
      <c r="H17" s="582">
        <v>0</v>
      </c>
      <c r="I17" s="582">
        <v>0</v>
      </c>
      <c r="J17" s="582">
        <v>0</v>
      </c>
      <c r="K17" s="582">
        <v>0</v>
      </c>
      <c r="L17" s="582">
        <v>0</v>
      </c>
      <c r="M17" s="582">
        <v>0</v>
      </c>
      <c r="N17" s="582">
        <v>0</v>
      </c>
      <c r="O17" s="582">
        <v>0</v>
      </c>
      <c r="P17" s="582">
        <v>0</v>
      </c>
      <c r="Q17" s="582">
        <v>0</v>
      </c>
      <c r="R17" s="582">
        <v>0</v>
      </c>
      <c r="S17" s="582">
        <v>0</v>
      </c>
      <c r="T17" s="582">
        <v>0</v>
      </c>
      <c r="U17" s="582">
        <v>0</v>
      </c>
      <c r="V17" s="97">
        <f t="shared" si="0"/>
        <v>0</v>
      </c>
    </row>
    <row r="18" spans="1:22" s="84" customFormat="1">
      <c r="A18" s="95">
        <v>12</v>
      </c>
      <c r="B18" s="1" t="s">
        <v>61</v>
      </c>
      <c r="C18" s="582">
        <v>0</v>
      </c>
      <c r="D18" s="582">
        <v>2629655.2376418002</v>
      </c>
      <c r="E18" s="582">
        <v>0</v>
      </c>
      <c r="F18" s="582">
        <v>0</v>
      </c>
      <c r="G18" s="582">
        <v>0</v>
      </c>
      <c r="H18" s="582">
        <v>0</v>
      </c>
      <c r="I18" s="582">
        <v>0</v>
      </c>
      <c r="J18" s="582">
        <v>0</v>
      </c>
      <c r="K18" s="582">
        <v>0</v>
      </c>
      <c r="L18" s="582">
        <v>0</v>
      </c>
      <c r="M18" s="582">
        <v>0</v>
      </c>
      <c r="N18" s="582">
        <v>0</v>
      </c>
      <c r="O18" s="582">
        <v>0</v>
      </c>
      <c r="P18" s="582">
        <v>0</v>
      </c>
      <c r="Q18" s="582">
        <v>0</v>
      </c>
      <c r="R18" s="582">
        <v>0</v>
      </c>
      <c r="S18" s="582">
        <v>0</v>
      </c>
      <c r="T18" s="582">
        <v>0</v>
      </c>
      <c r="U18" s="582">
        <v>2629655.2376418002</v>
      </c>
      <c r="V18" s="97">
        <f t="shared" si="0"/>
        <v>2629655.2376418002</v>
      </c>
    </row>
    <row r="19" spans="1:22" s="84" customFormat="1">
      <c r="A19" s="95">
        <v>13</v>
      </c>
      <c r="B19" s="1" t="s">
        <v>62</v>
      </c>
      <c r="C19" s="582">
        <v>0</v>
      </c>
      <c r="D19" s="582">
        <v>0</v>
      </c>
      <c r="E19" s="582">
        <v>0</v>
      </c>
      <c r="F19" s="582">
        <v>0</v>
      </c>
      <c r="G19" s="582">
        <v>0</v>
      </c>
      <c r="H19" s="582">
        <v>0</v>
      </c>
      <c r="I19" s="582">
        <v>0</v>
      </c>
      <c r="J19" s="582">
        <v>0</v>
      </c>
      <c r="K19" s="582">
        <v>0</v>
      </c>
      <c r="L19" s="582">
        <v>0</v>
      </c>
      <c r="M19" s="582">
        <v>0</v>
      </c>
      <c r="N19" s="582">
        <v>0</v>
      </c>
      <c r="O19" s="582">
        <v>0</v>
      </c>
      <c r="P19" s="582">
        <v>0</v>
      </c>
      <c r="Q19" s="582">
        <v>0</v>
      </c>
      <c r="R19" s="582">
        <v>0</v>
      </c>
      <c r="S19" s="582">
        <v>0</v>
      </c>
      <c r="T19" s="582">
        <v>0</v>
      </c>
      <c r="U19" s="582">
        <v>0</v>
      </c>
      <c r="V19" s="97">
        <f t="shared" si="0"/>
        <v>0</v>
      </c>
    </row>
    <row r="20" spans="1:22" s="84" customFormat="1">
      <c r="A20" s="95">
        <v>14</v>
      </c>
      <c r="B20" s="1" t="s">
        <v>63</v>
      </c>
      <c r="C20" s="582">
        <v>0</v>
      </c>
      <c r="D20" s="582">
        <v>16540054.3172365</v>
      </c>
      <c r="E20" s="582">
        <v>0</v>
      </c>
      <c r="F20" s="582">
        <v>0</v>
      </c>
      <c r="G20" s="582">
        <v>0</v>
      </c>
      <c r="H20" s="582">
        <v>0</v>
      </c>
      <c r="I20" s="582">
        <v>0</v>
      </c>
      <c r="J20" s="582">
        <v>0</v>
      </c>
      <c r="K20" s="582">
        <v>0</v>
      </c>
      <c r="L20" s="582">
        <v>0</v>
      </c>
      <c r="M20" s="582">
        <v>51930.127114999996</v>
      </c>
      <c r="N20" s="582">
        <v>0</v>
      </c>
      <c r="O20" s="582">
        <v>0</v>
      </c>
      <c r="P20" s="582">
        <v>0</v>
      </c>
      <c r="Q20" s="582">
        <v>0</v>
      </c>
      <c r="R20" s="582">
        <v>0</v>
      </c>
      <c r="S20" s="582">
        <v>0</v>
      </c>
      <c r="T20" s="582">
        <v>16374551.8059384</v>
      </c>
      <c r="U20" s="582">
        <v>217432.63841310001</v>
      </c>
      <c r="V20" s="97">
        <f t="shared" si="0"/>
        <v>16591984.4443515</v>
      </c>
    </row>
    <row r="21" spans="1:22" ht="13.5" thickBot="1">
      <c r="A21" s="85"/>
      <c r="B21" s="98" t="s">
        <v>64</v>
      </c>
      <c r="C21" s="99">
        <f>SUM(C7:C20)</f>
        <v>0</v>
      </c>
      <c r="D21" s="87">
        <f t="shared" ref="D21:V21" si="1">SUM(D7:D20)</f>
        <v>92227544.635127455</v>
      </c>
      <c r="E21" s="87">
        <f t="shared" si="1"/>
        <v>0</v>
      </c>
      <c r="F21" s="87">
        <f t="shared" si="1"/>
        <v>0</v>
      </c>
      <c r="G21" s="87">
        <f t="shared" si="1"/>
        <v>0</v>
      </c>
      <c r="H21" s="87">
        <f t="shared" si="1"/>
        <v>0</v>
      </c>
      <c r="I21" s="87">
        <f t="shared" si="1"/>
        <v>0</v>
      </c>
      <c r="J21" s="87">
        <f t="shared" si="1"/>
        <v>0</v>
      </c>
      <c r="K21" s="87">
        <f t="shared" si="1"/>
        <v>0</v>
      </c>
      <c r="L21" s="100">
        <f t="shared" si="1"/>
        <v>0</v>
      </c>
      <c r="M21" s="99">
        <f t="shared" si="1"/>
        <v>7081541.1132468507</v>
      </c>
      <c r="N21" s="87">
        <f t="shared" si="1"/>
        <v>0</v>
      </c>
      <c r="O21" s="87">
        <f t="shared" si="1"/>
        <v>0</v>
      </c>
      <c r="P21" s="87">
        <f t="shared" si="1"/>
        <v>0</v>
      </c>
      <c r="Q21" s="87">
        <f t="shared" si="1"/>
        <v>0</v>
      </c>
      <c r="R21" s="87">
        <f t="shared" si="1"/>
        <v>0</v>
      </c>
      <c r="S21" s="100">
        <f>SUM(S7:S20)</f>
        <v>0</v>
      </c>
      <c r="T21" s="100">
        <f>SUM(T7:T20)</f>
        <v>63903320.942149423</v>
      </c>
      <c r="U21" s="100">
        <f t="shared" ref="U21" si="2">SUM(U7:U20)</f>
        <v>35405764.806224898</v>
      </c>
      <c r="V21" s="101">
        <f t="shared" si="1"/>
        <v>99309085.748374298</v>
      </c>
    </row>
    <row r="24" spans="1:22">
      <c r="A24" s="7"/>
      <c r="B24" s="7"/>
      <c r="C24" s="31"/>
      <c r="D24" s="31"/>
      <c r="E24" s="31"/>
    </row>
    <row r="25" spans="1:22">
      <c r="A25" s="102"/>
      <c r="B25" s="102"/>
      <c r="C25" s="7"/>
      <c r="D25" s="31"/>
      <c r="E25" s="31"/>
    </row>
    <row r="26" spans="1:22">
      <c r="A26" s="102"/>
      <c r="B26" s="32"/>
      <c r="C26" s="7"/>
      <c r="D26" s="31"/>
      <c r="E26" s="31"/>
    </row>
    <row r="27" spans="1:22">
      <c r="A27" s="102"/>
      <c r="B27" s="102"/>
      <c r="C27" s="7"/>
      <c r="D27" s="31"/>
      <c r="E27" s="31"/>
    </row>
    <row r="28" spans="1:22">
      <c r="A28" s="102"/>
      <c r="B28" s="32"/>
      <c r="C28" s="7"/>
      <c r="D28" s="31"/>
      <c r="E28" s="3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
    </sheetView>
  </sheetViews>
  <sheetFormatPr defaultColWidth="9.140625" defaultRowHeight="12.75"/>
  <cols>
    <col min="1" max="1" width="10.5703125" style="4" bestFit="1" customWidth="1"/>
    <col min="2" max="2" width="63.7109375" style="4" bestFit="1" customWidth="1"/>
    <col min="3" max="3" width="13.7109375" style="191" customWidth="1"/>
    <col min="4" max="4" width="14.85546875" style="191" bestFit="1" customWidth="1"/>
    <col min="5" max="5" width="17.7109375" style="191" customWidth="1"/>
    <col min="6" max="6" width="15.85546875" style="191" customWidth="1"/>
    <col min="7" max="7" width="17.42578125" style="191" customWidth="1"/>
    <col min="8" max="8" width="15.28515625" style="191" customWidth="1"/>
    <col min="9" max="16384" width="9.140625" style="22"/>
  </cols>
  <sheetData>
    <row r="1" spans="1:9">
      <c r="A1" s="2" t="s">
        <v>30</v>
      </c>
      <c r="B1" s="583" t="str">
        <f>'Info '!C2</f>
        <v>JSC "BASISBANK"</v>
      </c>
      <c r="C1" s="3"/>
    </row>
    <row r="2" spans="1:9">
      <c r="A2" s="2" t="s">
        <v>31</v>
      </c>
      <c r="B2" s="565">
        <f>'1. key ratios '!B2</f>
        <v>45382</v>
      </c>
      <c r="C2" s="335"/>
    </row>
    <row r="4" spans="1:9" ht="13.5" thickBot="1">
      <c r="A4" s="2" t="s">
        <v>150</v>
      </c>
      <c r="B4" s="88" t="s">
        <v>252</v>
      </c>
    </row>
    <row r="5" spans="1:9">
      <c r="A5" s="89"/>
      <c r="B5" s="103"/>
      <c r="C5" s="192" t="s">
        <v>0</v>
      </c>
      <c r="D5" s="192" t="s">
        <v>1</v>
      </c>
      <c r="E5" s="192" t="s">
        <v>2</v>
      </c>
      <c r="F5" s="192" t="s">
        <v>3</v>
      </c>
      <c r="G5" s="193" t="s">
        <v>4</v>
      </c>
      <c r="H5" s="194" t="s">
        <v>5</v>
      </c>
      <c r="I5" s="104"/>
    </row>
    <row r="6" spans="1:9" s="104" customFormat="1" ht="12.75" customHeight="1">
      <c r="A6" s="105"/>
      <c r="B6" s="769" t="s">
        <v>149</v>
      </c>
      <c r="C6" s="771" t="s">
        <v>245</v>
      </c>
      <c r="D6" s="773" t="s">
        <v>244</v>
      </c>
      <c r="E6" s="774"/>
      <c r="F6" s="771" t="s">
        <v>249</v>
      </c>
      <c r="G6" s="771" t="s">
        <v>250</v>
      </c>
      <c r="H6" s="767" t="s">
        <v>248</v>
      </c>
    </row>
    <row r="7" spans="1:9" ht="38.25">
      <c r="A7" s="107"/>
      <c r="B7" s="770"/>
      <c r="C7" s="772"/>
      <c r="D7" s="195" t="s">
        <v>247</v>
      </c>
      <c r="E7" s="195" t="s">
        <v>246</v>
      </c>
      <c r="F7" s="772"/>
      <c r="G7" s="772"/>
      <c r="H7" s="768"/>
      <c r="I7" s="104"/>
    </row>
    <row r="8" spans="1:9">
      <c r="A8" s="105">
        <v>1</v>
      </c>
      <c r="B8" s="1" t="s">
        <v>51</v>
      </c>
      <c r="C8" s="196">
        <v>508163747.33859998</v>
      </c>
      <c r="D8" s="196">
        <v>0</v>
      </c>
      <c r="E8" s="196">
        <v>0</v>
      </c>
      <c r="F8" s="196">
        <v>180193181.35710001</v>
      </c>
      <c r="G8" s="196">
        <v>180193181.35710001</v>
      </c>
      <c r="H8" s="198">
        <f>G8/(C8+E8)</f>
        <v>0.35459668719152759</v>
      </c>
    </row>
    <row r="9" spans="1:9" ht="15" customHeight="1">
      <c r="A9" s="105">
        <v>2</v>
      </c>
      <c r="B9" s="1" t="s">
        <v>52</v>
      </c>
      <c r="C9" s="196">
        <v>0</v>
      </c>
      <c r="D9" s="196">
        <v>0</v>
      </c>
      <c r="E9" s="196">
        <v>0</v>
      </c>
      <c r="F9" s="196">
        <v>0</v>
      </c>
      <c r="G9" s="196">
        <v>0</v>
      </c>
      <c r="H9" s="198"/>
    </row>
    <row r="10" spans="1:9">
      <c r="A10" s="105">
        <v>3</v>
      </c>
      <c r="B10" s="1" t="s">
        <v>165</v>
      </c>
      <c r="C10" s="196">
        <v>1245228.5536</v>
      </c>
      <c r="D10" s="196">
        <v>0</v>
      </c>
      <c r="E10" s="196">
        <v>0</v>
      </c>
      <c r="F10" s="196">
        <v>1245228.5536</v>
      </c>
      <c r="G10" s="196">
        <v>1245208.5336</v>
      </c>
      <c r="H10" s="198">
        <f t="shared" ref="H9:H21" si="0">G10/(C10+E10)</f>
        <v>0.99998392263015323</v>
      </c>
    </row>
    <row r="11" spans="1:9">
      <c r="A11" s="105">
        <v>4</v>
      </c>
      <c r="B11" s="1" t="s">
        <v>53</v>
      </c>
      <c r="C11" s="196">
        <v>0</v>
      </c>
      <c r="D11" s="196">
        <v>0</v>
      </c>
      <c r="E11" s="196">
        <v>0</v>
      </c>
      <c r="F11" s="196">
        <v>0</v>
      </c>
      <c r="G11" s="196">
        <v>0</v>
      </c>
      <c r="H11" s="198"/>
    </row>
    <row r="12" spans="1:9">
      <c r="A12" s="105">
        <v>5</v>
      </c>
      <c r="B12" s="1" t="s">
        <v>54</v>
      </c>
      <c r="C12" s="196">
        <v>0</v>
      </c>
      <c r="D12" s="196">
        <v>0</v>
      </c>
      <c r="E12" s="196">
        <v>0</v>
      </c>
      <c r="F12" s="196">
        <v>0</v>
      </c>
      <c r="G12" s="196">
        <v>0</v>
      </c>
      <c r="H12" s="198"/>
    </row>
    <row r="13" spans="1:9">
      <c r="A13" s="105">
        <v>6</v>
      </c>
      <c r="B13" s="1" t="s">
        <v>55</v>
      </c>
      <c r="C13" s="196">
        <v>134465886.15739998</v>
      </c>
      <c r="D13" s="196">
        <v>0</v>
      </c>
      <c r="E13" s="196">
        <v>0</v>
      </c>
      <c r="F13" s="196">
        <v>46358835.609499998</v>
      </c>
      <c r="G13" s="196">
        <v>46358835.609499998</v>
      </c>
      <c r="H13" s="198">
        <f t="shared" si="0"/>
        <v>0.34476280143823496</v>
      </c>
    </row>
    <row r="14" spans="1:9">
      <c r="A14" s="105">
        <v>7</v>
      </c>
      <c r="B14" s="1" t="s">
        <v>56</v>
      </c>
      <c r="C14" s="196">
        <v>1409516666.3610935</v>
      </c>
      <c r="D14" s="196">
        <v>498025194.21480012</v>
      </c>
      <c r="E14" s="196">
        <v>295983599.89575022</v>
      </c>
      <c r="F14" s="196">
        <v>1705500266.2568438</v>
      </c>
      <c r="G14" s="196">
        <v>1634902052.7016253</v>
      </c>
      <c r="H14" s="198">
        <f t="shared" si="0"/>
        <v>0.95860556872842695</v>
      </c>
    </row>
    <row r="15" spans="1:9">
      <c r="A15" s="105">
        <v>8</v>
      </c>
      <c r="B15" s="1" t="s">
        <v>57</v>
      </c>
      <c r="C15" s="196">
        <v>425584789.16914737</v>
      </c>
      <c r="D15" s="196">
        <v>25617044.470900048</v>
      </c>
      <c r="E15" s="196">
        <v>12289252.173440043</v>
      </c>
      <c r="F15" s="196">
        <v>328405531.05030048</v>
      </c>
      <c r="G15" s="196">
        <v>322169147.1850937</v>
      </c>
      <c r="H15" s="198">
        <f t="shared" si="0"/>
        <v>0.73575758498328614</v>
      </c>
    </row>
    <row r="16" spans="1:9">
      <c r="A16" s="105">
        <v>9</v>
      </c>
      <c r="B16" s="1" t="s">
        <v>58</v>
      </c>
      <c r="C16" s="196">
        <v>313646302.49948758</v>
      </c>
      <c r="D16" s="196">
        <v>430172.50090000033</v>
      </c>
      <c r="E16" s="196">
        <v>206096.46029000016</v>
      </c>
      <c r="F16" s="196">
        <v>109848339.33511065</v>
      </c>
      <c r="G16" s="196">
        <v>109764827.0508703</v>
      </c>
      <c r="H16" s="198">
        <f t="shared" si="0"/>
        <v>0.34973391127380687</v>
      </c>
    </row>
    <row r="17" spans="1:8">
      <c r="A17" s="105">
        <v>10</v>
      </c>
      <c r="B17" s="1" t="s">
        <v>59</v>
      </c>
      <c r="C17" s="196">
        <v>56034541.501559168</v>
      </c>
      <c r="D17" s="196">
        <v>799564.69799999986</v>
      </c>
      <c r="E17" s="196">
        <v>399782.34899999993</v>
      </c>
      <c r="F17" s="196">
        <v>69131075.088587642</v>
      </c>
      <c r="G17" s="196">
        <v>65961758.586947635</v>
      </c>
      <c r="H17" s="198">
        <f t="shared" si="0"/>
        <v>1.1688234054441331</v>
      </c>
    </row>
    <row r="18" spans="1:8">
      <c r="A18" s="105">
        <v>11</v>
      </c>
      <c r="B18" s="1" t="s">
        <v>60</v>
      </c>
      <c r="C18" s="196">
        <v>0</v>
      </c>
      <c r="D18" s="196">
        <v>0</v>
      </c>
      <c r="E18" s="196">
        <v>0</v>
      </c>
      <c r="F18" s="196">
        <v>0</v>
      </c>
      <c r="G18" s="196">
        <v>0</v>
      </c>
      <c r="H18" s="198"/>
    </row>
    <row r="19" spans="1:8">
      <c r="A19" s="105">
        <v>12</v>
      </c>
      <c r="B19" s="1" t="s">
        <v>61</v>
      </c>
      <c r="C19" s="196">
        <v>23897111.863300003</v>
      </c>
      <c r="D19" s="196">
        <v>50409808.241699979</v>
      </c>
      <c r="E19" s="196">
        <v>32050769.387549989</v>
      </c>
      <c r="F19" s="196">
        <v>55947881.250849992</v>
      </c>
      <c r="G19" s="196">
        <v>53318226.013208196</v>
      </c>
      <c r="H19" s="198">
        <f t="shared" si="0"/>
        <v>0.95299812649112881</v>
      </c>
    </row>
    <row r="20" spans="1:8">
      <c r="A20" s="105">
        <v>13</v>
      </c>
      <c r="B20" s="1" t="s">
        <v>144</v>
      </c>
      <c r="C20" s="196">
        <v>0</v>
      </c>
      <c r="D20" s="196">
        <v>0</v>
      </c>
      <c r="E20" s="196">
        <v>0</v>
      </c>
      <c r="F20" s="196">
        <v>0</v>
      </c>
      <c r="G20" s="196">
        <v>0</v>
      </c>
      <c r="H20" s="198"/>
    </row>
    <row r="21" spans="1:8">
      <c r="A21" s="105">
        <v>14</v>
      </c>
      <c r="B21" s="1" t="s">
        <v>63</v>
      </c>
      <c r="C21" s="196">
        <v>541632205.03200793</v>
      </c>
      <c r="D21" s="196">
        <v>19903207.600199934</v>
      </c>
      <c r="E21" s="196">
        <v>10012514.096899968</v>
      </c>
      <c r="F21" s="196">
        <v>527511048.99216795</v>
      </c>
      <c r="G21" s="196">
        <v>510919064.5478164</v>
      </c>
      <c r="H21" s="198">
        <f t="shared" si="0"/>
        <v>0.92617412408950339</v>
      </c>
    </row>
    <row r="22" spans="1:8" ht="13.5" thickBot="1">
      <c r="A22" s="108"/>
      <c r="B22" s="109" t="s">
        <v>64</v>
      </c>
      <c r="C22" s="197">
        <f>SUM(C8:C21)</f>
        <v>3414186478.4761953</v>
      </c>
      <c r="D22" s="197">
        <f>SUM(D8:D21)</f>
        <v>595184991.72650015</v>
      </c>
      <c r="E22" s="197">
        <f>SUM(E8:E21)</f>
        <v>350942014.36293024</v>
      </c>
      <c r="F22" s="197">
        <f>SUM(F8:F21)</f>
        <v>3024141387.494061</v>
      </c>
      <c r="G22" s="197">
        <f>SUM(G8:G21)</f>
        <v>2924832301.5857615</v>
      </c>
      <c r="H22" s="199">
        <f>G22/(C22+E22)</f>
        <v>0.77682137731779455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G27" sqref="G27"/>
    </sheetView>
  </sheetViews>
  <sheetFormatPr defaultColWidth="9.140625" defaultRowHeight="12.75"/>
  <cols>
    <col min="1" max="1" width="10.5703125" style="191" bestFit="1" customWidth="1"/>
    <col min="2" max="2" width="77.85546875" style="191" customWidth="1"/>
    <col min="3" max="5" width="13.5703125" style="191" bestFit="1" customWidth="1"/>
    <col min="6" max="11" width="12.7109375" style="191" customWidth="1"/>
    <col min="12" max="16384" width="9.140625" style="191"/>
  </cols>
  <sheetData>
    <row r="1" spans="1:11">
      <c r="A1" s="191" t="s">
        <v>30</v>
      </c>
      <c r="B1" s="564" t="str">
        <f>'Info '!C2</f>
        <v>JSC "BASISBANK"</v>
      </c>
    </row>
    <row r="2" spans="1:11">
      <c r="A2" s="191" t="s">
        <v>31</v>
      </c>
      <c r="B2" s="565">
        <f>'1. key ratios '!B2</f>
        <v>45382</v>
      </c>
      <c r="C2" s="212"/>
      <c r="D2" s="212"/>
    </row>
    <row r="3" spans="1:11">
      <c r="B3" s="212"/>
      <c r="C3" s="212"/>
      <c r="D3" s="212"/>
    </row>
    <row r="4" spans="1:11" ht="13.5" thickBot="1">
      <c r="A4" s="191" t="s">
        <v>146</v>
      </c>
      <c r="B4" s="239" t="s">
        <v>253</v>
      </c>
      <c r="C4" s="212"/>
      <c r="D4" s="212"/>
    </row>
    <row r="5" spans="1:11" ht="30" customHeight="1">
      <c r="A5" s="775"/>
      <c r="B5" s="776"/>
      <c r="C5" s="777" t="s">
        <v>305</v>
      </c>
      <c r="D5" s="777"/>
      <c r="E5" s="777"/>
      <c r="F5" s="777" t="s">
        <v>306</v>
      </c>
      <c r="G5" s="777"/>
      <c r="H5" s="777"/>
      <c r="I5" s="777" t="s">
        <v>307</v>
      </c>
      <c r="J5" s="777"/>
      <c r="K5" s="778"/>
    </row>
    <row r="6" spans="1:11">
      <c r="A6" s="213"/>
      <c r="B6" s="214"/>
      <c r="C6" s="24" t="s">
        <v>32</v>
      </c>
      <c r="D6" s="24" t="s">
        <v>33</v>
      </c>
      <c r="E6" s="24" t="s">
        <v>34</v>
      </c>
      <c r="F6" s="24" t="s">
        <v>32</v>
      </c>
      <c r="G6" s="24" t="s">
        <v>33</v>
      </c>
      <c r="H6" s="24" t="s">
        <v>34</v>
      </c>
      <c r="I6" s="24" t="s">
        <v>32</v>
      </c>
      <c r="J6" s="24" t="s">
        <v>33</v>
      </c>
      <c r="K6" s="24" t="s">
        <v>34</v>
      </c>
    </row>
    <row r="7" spans="1:11">
      <c r="A7" s="215" t="s">
        <v>256</v>
      </c>
      <c r="B7" s="216"/>
      <c r="C7" s="216"/>
      <c r="D7" s="216"/>
      <c r="E7" s="216"/>
      <c r="F7" s="216"/>
      <c r="G7" s="216"/>
      <c r="H7" s="216"/>
      <c r="I7" s="216"/>
      <c r="J7" s="216"/>
      <c r="K7" s="217"/>
    </row>
    <row r="8" spans="1:11">
      <c r="A8" s="218">
        <v>1</v>
      </c>
      <c r="B8" s="219" t="s">
        <v>254</v>
      </c>
      <c r="C8" s="635"/>
      <c r="D8" s="635"/>
      <c r="E8" s="635"/>
      <c r="F8" s="636">
        <v>357466536.12439573</v>
      </c>
      <c r="G8" s="636">
        <v>350694847.12637359</v>
      </c>
      <c r="H8" s="636">
        <v>708161383.25076926</v>
      </c>
      <c r="I8" s="636">
        <v>350631607.72571433</v>
      </c>
      <c r="J8" s="636">
        <v>212180563.11450559</v>
      </c>
      <c r="K8" s="637">
        <v>562812170.84021974</v>
      </c>
    </row>
    <row r="9" spans="1:11">
      <c r="A9" s="215" t="s">
        <v>257</v>
      </c>
      <c r="B9" s="216"/>
      <c r="C9" s="638"/>
      <c r="D9" s="638"/>
      <c r="E9" s="638"/>
      <c r="F9" s="638"/>
      <c r="G9" s="638"/>
      <c r="H9" s="638"/>
      <c r="I9" s="638"/>
      <c r="J9" s="638"/>
      <c r="K9" s="639"/>
    </row>
    <row r="10" spans="1:11">
      <c r="A10" s="221">
        <v>2</v>
      </c>
      <c r="B10" s="222" t="s">
        <v>265</v>
      </c>
      <c r="C10" s="640">
        <v>307359555.90340662</v>
      </c>
      <c r="D10" s="641">
        <v>729240678.50329661</v>
      </c>
      <c r="E10" s="641">
        <v>1036600234.4067032</v>
      </c>
      <c r="F10" s="641">
        <v>25524371.759603851</v>
      </c>
      <c r="G10" s="641">
        <v>63399986.093088463</v>
      </c>
      <c r="H10" s="641">
        <v>88924357.852692306</v>
      </c>
      <c r="I10" s="641">
        <v>5081947.3312142864</v>
      </c>
      <c r="J10" s="641">
        <v>13250648.995362639</v>
      </c>
      <c r="K10" s="642">
        <v>18332596.326576926</v>
      </c>
    </row>
    <row r="11" spans="1:11">
      <c r="A11" s="221">
        <v>3</v>
      </c>
      <c r="B11" s="222" t="s">
        <v>259</v>
      </c>
      <c r="C11" s="640">
        <v>859268659.79758239</v>
      </c>
      <c r="D11" s="641">
        <v>786591093.18956029</v>
      </c>
      <c r="E11" s="641">
        <v>1645859752.9871426</v>
      </c>
      <c r="F11" s="641">
        <v>268418787.16134071</v>
      </c>
      <c r="G11" s="641">
        <v>74710345.339456007</v>
      </c>
      <c r="H11" s="641">
        <v>343129132.50079674</v>
      </c>
      <c r="I11" s="641">
        <v>202882916.00840649</v>
      </c>
      <c r="J11" s="641">
        <v>65103890.845615357</v>
      </c>
      <c r="K11" s="642">
        <v>267986806.85402185</v>
      </c>
    </row>
    <row r="12" spans="1:11">
      <c r="A12" s="221">
        <v>4</v>
      </c>
      <c r="B12" s="222" t="s">
        <v>260</v>
      </c>
      <c r="C12" s="640">
        <v>132208791.2087912</v>
      </c>
      <c r="D12" s="641">
        <v>0</v>
      </c>
      <c r="E12" s="641">
        <v>132208791.2087912</v>
      </c>
      <c r="F12" s="641"/>
      <c r="G12" s="641"/>
      <c r="H12" s="641">
        <v>0</v>
      </c>
      <c r="I12" s="641"/>
      <c r="J12" s="641"/>
      <c r="K12" s="642">
        <v>0</v>
      </c>
    </row>
    <row r="13" spans="1:11">
      <c r="A13" s="221">
        <v>5</v>
      </c>
      <c r="B13" s="222" t="s">
        <v>268</v>
      </c>
      <c r="C13" s="640">
        <v>290799325.87329692</v>
      </c>
      <c r="D13" s="641">
        <v>225287420.09241769</v>
      </c>
      <c r="E13" s="641">
        <v>516086745.96571457</v>
      </c>
      <c r="F13" s="641">
        <v>66045044.771009892</v>
      </c>
      <c r="G13" s="641">
        <v>50136096.616156071</v>
      </c>
      <c r="H13" s="641">
        <v>116181141.38716596</v>
      </c>
      <c r="I13" s="641">
        <v>25293632.779637359</v>
      </c>
      <c r="J13" s="641">
        <v>19091366.22543408</v>
      </c>
      <c r="K13" s="642">
        <v>44384999.005071439</v>
      </c>
    </row>
    <row r="14" spans="1:11">
      <c r="A14" s="221">
        <v>6</v>
      </c>
      <c r="B14" s="222" t="s">
        <v>300</v>
      </c>
      <c r="C14" s="640"/>
      <c r="D14" s="641"/>
      <c r="E14" s="641">
        <v>0</v>
      </c>
      <c r="F14" s="641"/>
      <c r="G14" s="641"/>
      <c r="H14" s="641">
        <v>0</v>
      </c>
      <c r="I14" s="641"/>
      <c r="J14" s="641"/>
      <c r="K14" s="642">
        <v>0</v>
      </c>
    </row>
    <row r="15" spans="1:11">
      <c r="A15" s="221">
        <v>7</v>
      </c>
      <c r="B15" s="222" t="s">
        <v>301</v>
      </c>
      <c r="C15" s="640">
        <v>19155769.69604395</v>
      </c>
      <c r="D15" s="641">
        <v>19849812.919780221</v>
      </c>
      <c r="E15" s="641">
        <v>39005582.61582417</v>
      </c>
      <c r="F15" s="641">
        <v>6925065.386813187</v>
      </c>
      <c r="G15" s="641">
        <v>4303093.4685714273</v>
      </c>
      <c r="H15" s="641">
        <v>11228158.855384614</v>
      </c>
      <c r="I15" s="641">
        <v>6925065.386813187</v>
      </c>
      <c r="J15" s="641">
        <v>4303093.4685714273</v>
      </c>
      <c r="K15" s="642">
        <v>11228158.855384614</v>
      </c>
    </row>
    <row r="16" spans="1:11">
      <c r="A16" s="221">
        <v>8</v>
      </c>
      <c r="B16" s="223" t="s">
        <v>261</v>
      </c>
      <c r="C16" s="640">
        <v>1608792102.4791212</v>
      </c>
      <c r="D16" s="641">
        <v>1760969004.7050548</v>
      </c>
      <c r="E16" s="641">
        <v>3369761107.1841755</v>
      </c>
      <c r="F16" s="641">
        <v>366913269.07876766</v>
      </c>
      <c r="G16" s="641">
        <v>192549521.51727197</v>
      </c>
      <c r="H16" s="641">
        <v>559462790.59603953</v>
      </c>
      <c r="I16" s="641">
        <v>240183561.50607133</v>
      </c>
      <c r="J16" s="641">
        <v>101748999.5349835</v>
      </c>
      <c r="K16" s="642">
        <v>341932561.04105484</v>
      </c>
    </row>
    <row r="17" spans="1:11">
      <c r="A17" s="215" t="s">
        <v>258</v>
      </c>
      <c r="B17" s="216"/>
      <c r="C17" s="638"/>
      <c r="D17" s="638"/>
      <c r="E17" s="638"/>
      <c r="F17" s="638"/>
      <c r="G17" s="638"/>
      <c r="H17" s="638"/>
      <c r="I17" s="638"/>
      <c r="J17" s="638"/>
      <c r="K17" s="639"/>
    </row>
    <row r="18" spans="1:11">
      <c r="A18" s="221">
        <v>9</v>
      </c>
      <c r="B18" s="222" t="s">
        <v>264</v>
      </c>
      <c r="C18" s="640">
        <v>3098447.2723076912</v>
      </c>
      <c r="D18" s="641">
        <v>0</v>
      </c>
      <c r="E18" s="641">
        <v>3098447.2723076912</v>
      </c>
      <c r="F18" s="641">
        <v>0</v>
      </c>
      <c r="G18" s="641">
        <v>0</v>
      </c>
      <c r="H18" s="641">
        <v>0</v>
      </c>
      <c r="I18" s="641">
        <v>0</v>
      </c>
      <c r="J18" s="641">
        <v>0</v>
      </c>
      <c r="K18" s="642">
        <v>0</v>
      </c>
    </row>
    <row r="19" spans="1:11">
      <c r="A19" s="221">
        <v>10</v>
      </c>
      <c r="B19" s="222" t="s">
        <v>302</v>
      </c>
      <c r="C19" s="640">
        <v>1187944980.18033</v>
      </c>
      <c r="D19" s="641">
        <v>1245215894.580879</v>
      </c>
      <c r="E19" s="641">
        <v>2433160874.761209</v>
      </c>
      <c r="F19" s="641">
        <v>22978112.843736261</v>
      </c>
      <c r="G19" s="641">
        <v>13247642.76791209</v>
      </c>
      <c r="H19" s="641">
        <v>36225755.611648351</v>
      </c>
      <c r="I19" s="641">
        <v>29813041.242417589</v>
      </c>
      <c r="J19" s="641">
        <v>162107665.92450541</v>
      </c>
      <c r="K19" s="642">
        <v>191920707.16692299</v>
      </c>
    </row>
    <row r="20" spans="1:11">
      <c r="A20" s="221">
        <v>11</v>
      </c>
      <c r="B20" s="222" t="s">
        <v>263</v>
      </c>
      <c r="C20" s="640">
        <v>34768719.652417593</v>
      </c>
      <c r="D20" s="641">
        <v>2330038.0805494501</v>
      </c>
      <c r="E20" s="641">
        <v>37098757.732967041</v>
      </c>
      <c r="F20" s="641">
        <v>729436.26494505396</v>
      </c>
      <c r="G20" s="641">
        <v>65814.243956043967</v>
      </c>
      <c r="H20" s="641">
        <v>795250.50890109793</v>
      </c>
      <c r="I20" s="641">
        <v>729436.26494505396</v>
      </c>
      <c r="J20" s="641">
        <v>65814.243956043967</v>
      </c>
      <c r="K20" s="642">
        <v>795250.50890109793</v>
      </c>
    </row>
    <row r="21" spans="1:11" ht="13.5" thickBot="1">
      <c r="A21" s="224">
        <v>12</v>
      </c>
      <c r="B21" s="225" t="s">
        <v>262</v>
      </c>
      <c r="C21" s="643">
        <v>1225812147.1050553</v>
      </c>
      <c r="D21" s="644">
        <v>1247545932.6614285</v>
      </c>
      <c r="E21" s="643">
        <v>2473358079.7664838</v>
      </c>
      <c r="F21" s="644">
        <v>23707549.108681314</v>
      </c>
      <c r="G21" s="644">
        <v>13313457.011868134</v>
      </c>
      <c r="H21" s="644">
        <v>37021006.120549448</v>
      </c>
      <c r="I21" s="644">
        <v>30542477.507362641</v>
      </c>
      <c r="J21" s="644">
        <v>162173480.16846144</v>
      </c>
      <c r="K21" s="645">
        <v>192715957.67582408</v>
      </c>
    </row>
    <row r="22" spans="1:11" ht="38.25" customHeight="1" thickBot="1">
      <c r="A22" s="226"/>
      <c r="B22" s="227"/>
      <c r="C22" s="227"/>
      <c r="D22" s="227"/>
      <c r="E22" s="227"/>
      <c r="F22" s="779" t="s">
        <v>304</v>
      </c>
      <c r="G22" s="777"/>
      <c r="H22" s="777"/>
      <c r="I22" s="779" t="s">
        <v>269</v>
      </c>
      <c r="J22" s="777"/>
      <c r="K22" s="778"/>
    </row>
    <row r="23" spans="1:11">
      <c r="A23" s="228">
        <v>13</v>
      </c>
      <c r="B23" s="229" t="s">
        <v>254</v>
      </c>
      <c r="C23" s="230"/>
      <c r="D23" s="230"/>
      <c r="E23" s="230"/>
      <c r="F23" s="646">
        <v>357466536.12439573</v>
      </c>
      <c r="G23" s="646">
        <v>350694847.12637359</v>
      </c>
      <c r="H23" s="646">
        <v>708161383.25076926</v>
      </c>
      <c r="I23" s="646">
        <v>350631607.72571433</v>
      </c>
      <c r="J23" s="646">
        <v>212180563.11450559</v>
      </c>
      <c r="K23" s="647">
        <v>562812170.84021974</v>
      </c>
    </row>
    <row r="24" spans="1:11" ht="13.5" thickBot="1">
      <c r="A24" s="231">
        <v>14</v>
      </c>
      <c r="B24" s="232" t="s">
        <v>266</v>
      </c>
      <c r="C24" s="233"/>
      <c r="D24" s="234"/>
      <c r="E24" s="235"/>
      <c r="F24" s="648">
        <v>343205719.97008628</v>
      </c>
      <c r="G24" s="648">
        <v>179236064.50540379</v>
      </c>
      <c r="H24" s="648">
        <v>522441784.47548997</v>
      </c>
      <c r="I24" s="648">
        <v>209641083.9987087</v>
      </c>
      <c r="J24" s="648">
        <v>25437249.88374589</v>
      </c>
      <c r="K24" s="649">
        <v>150767640.86442181</v>
      </c>
    </row>
    <row r="25" spans="1:11" ht="13.5" thickBot="1">
      <c r="A25" s="236">
        <v>15</v>
      </c>
      <c r="B25" s="237" t="s">
        <v>267</v>
      </c>
      <c r="C25" s="238"/>
      <c r="D25" s="238"/>
      <c r="E25" s="238"/>
      <c r="F25" s="650">
        <v>1.0496592450294151</v>
      </c>
      <c r="G25" s="650">
        <v>1.9646600363746951</v>
      </c>
      <c r="H25" s="650">
        <v>1.3609883656663559</v>
      </c>
      <c r="I25" s="650">
        <v>1.6940965664645571</v>
      </c>
      <c r="J25" s="650">
        <v>8.5497088459547896</v>
      </c>
      <c r="K25" s="651">
        <v>4.0683851766134707</v>
      </c>
    </row>
    <row r="27" spans="1:11" ht="38.25">
      <c r="B27" s="21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E13" sqref="E13"/>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22"/>
  </cols>
  <sheetData>
    <row r="1" spans="1:14">
      <c r="A1" s="4" t="s">
        <v>30</v>
      </c>
      <c r="B1" s="3" t="str">
        <f>'Info '!C2</f>
        <v>JSC "BASISBANK"</v>
      </c>
    </row>
    <row r="2" spans="1:14" ht="14.25" customHeight="1">
      <c r="A2" s="4" t="s">
        <v>31</v>
      </c>
      <c r="B2" s="335">
        <f>'1. key ratios '!B2</f>
        <v>45382</v>
      </c>
    </row>
    <row r="3" spans="1:14" ht="14.25" customHeight="1"/>
    <row r="4" spans="1:14" ht="13.5" thickBot="1">
      <c r="A4" s="4" t="s">
        <v>162</v>
      </c>
      <c r="B4" s="163" t="s">
        <v>28</v>
      </c>
    </row>
    <row r="5" spans="1:14" s="115" customFormat="1">
      <c r="A5" s="111"/>
      <c r="B5" s="112"/>
      <c r="C5" s="113" t="s">
        <v>0</v>
      </c>
      <c r="D5" s="113" t="s">
        <v>1</v>
      </c>
      <c r="E5" s="113" t="s">
        <v>2</v>
      </c>
      <c r="F5" s="113" t="s">
        <v>3</v>
      </c>
      <c r="G5" s="113" t="s">
        <v>4</v>
      </c>
      <c r="H5" s="113" t="s">
        <v>5</v>
      </c>
      <c r="I5" s="113" t="s">
        <v>8</v>
      </c>
      <c r="J5" s="113" t="s">
        <v>9</v>
      </c>
      <c r="K5" s="113" t="s">
        <v>10</v>
      </c>
      <c r="L5" s="113" t="s">
        <v>11</v>
      </c>
      <c r="M5" s="113" t="s">
        <v>12</v>
      </c>
      <c r="N5" s="114" t="s">
        <v>13</v>
      </c>
    </row>
    <row r="6" spans="1:14" ht="25.5">
      <c r="A6" s="116"/>
      <c r="B6" s="117"/>
      <c r="C6" s="118" t="s">
        <v>161</v>
      </c>
      <c r="D6" s="119" t="s">
        <v>160</v>
      </c>
      <c r="E6" s="120" t="s">
        <v>159</v>
      </c>
      <c r="F6" s="121">
        <v>0</v>
      </c>
      <c r="G6" s="121">
        <v>0.2</v>
      </c>
      <c r="H6" s="121">
        <v>0.35</v>
      </c>
      <c r="I6" s="121">
        <v>0.5</v>
      </c>
      <c r="J6" s="121">
        <v>0.75</v>
      </c>
      <c r="K6" s="121">
        <v>1</v>
      </c>
      <c r="L6" s="121">
        <v>1.5</v>
      </c>
      <c r="M6" s="121">
        <v>2.5</v>
      </c>
      <c r="N6" s="162" t="s">
        <v>168</v>
      </c>
    </row>
    <row r="7" spans="1:14" ht="15">
      <c r="A7" s="122">
        <v>1</v>
      </c>
      <c r="B7" s="123" t="s">
        <v>158</v>
      </c>
      <c r="C7" s="124">
        <f>SUM(C8:C13)</f>
        <v>58339348.600000001</v>
      </c>
      <c r="D7" s="117"/>
      <c r="E7" s="125">
        <f t="shared" ref="E7:M7" si="0">SUM(E8:E13)</f>
        <v>1166786.9720000001</v>
      </c>
      <c r="F7" s="126">
        <f>SUM(F8:F13)</f>
        <v>0</v>
      </c>
      <c r="G7" s="126">
        <f t="shared" si="0"/>
        <v>0</v>
      </c>
      <c r="H7" s="126">
        <f t="shared" si="0"/>
        <v>0</v>
      </c>
      <c r="I7" s="126">
        <f t="shared" si="0"/>
        <v>0</v>
      </c>
      <c r="J7" s="126">
        <f t="shared" si="0"/>
        <v>0</v>
      </c>
      <c r="K7" s="126">
        <f t="shared" si="0"/>
        <v>0</v>
      </c>
      <c r="L7" s="126">
        <f t="shared" si="0"/>
        <v>0</v>
      </c>
      <c r="M7" s="126">
        <f t="shared" si="0"/>
        <v>0</v>
      </c>
      <c r="N7" s="127">
        <f>SUM(N8:N13)</f>
        <v>0</v>
      </c>
    </row>
    <row r="8" spans="1:14" ht="14.25">
      <c r="A8" s="122">
        <v>1.1000000000000001</v>
      </c>
      <c r="B8" s="128" t="s">
        <v>156</v>
      </c>
      <c r="C8" s="126">
        <v>58339348.600000001</v>
      </c>
      <c r="D8" s="129">
        <v>0.02</v>
      </c>
      <c r="E8" s="125">
        <f>C8*D8</f>
        <v>1166786.9720000001</v>
      </c>
      <c r="F8" s="126"/>
      <c r="G8" s="126"/>
      <c r="H8" s="126"/>
      <c r="I8" s="126"/>
      <c r="J8" s="126"/>
      <c r="K8" s="126"/>
      <c r="L8" s="126"/>
      <c r="M8" s="126"/>
      <c r="N8" s="127">
        <f>SUMPRODUCT($F$6:$M$6,F8:M8)</f>
        <v>0</v>
      </c>
    </row>
    <row r="9" spans="1:14" ht="14.25">
      <c r="A9" s="122">
        <v>1.2</v>
      </c>
      <c r="B9" s="128" t="s">
        <v>155</v>
      </c>
      <c r="C9" s="126">
        <v>0</v>
      </c>
      <c r="D9" s="129">
        <v>0.05</v>
      </c>
      <c r="E9" s="125">
        <f>C9*D9</f>
        <v>0</v>
      </c>
      <c r="F9" s="126"/>
      <c r="G9" s="126"/>
      <c r="H9" s="126"/>
      <c r="I9" s="126"/>
      <c r="J9" s="126"/>
      <c r="K9" s="126"/>
      <c r="L9" s="126"/>
      <c r="M9" s="126"/>
      <c r="N9" s="127">
        <f t="shared" ref="N9:N12" si="1">SUMPRODUCT($F$6:$M$6,F9:M9)</f>
        <v>0</v>
      </c>
    </row>
    <row r="10" spans="1:14" ht="14.25">
      <c r="A10" s="122">
        <v>1.3</v>
      </c>
      <c r="B10" s="128" t="s">
        <v>154</v>
      </c>
      <c r="C10" s="126">
        <v>0</v>
      </c>
      <c r="D10" s="129">
        <v>0.08</v>
      </c>
      <c r="E10" s="125">
        <f>C10*D10</f>
        <v>0</v>
      </c>
      <c r="F10" s="126"/>
      <c r="G10" s="126"/>
      <c r="H10" s="126"/>
      <c r="I10" s="126"/>
      <c r="J10" s="126"/>
      <c r="K10" s="126"/>
      <c r="L10" s="126"/>
      <c r="M10" s="126"/>
      <c r="N10" s="127">
        <f>SUMPRODUCT($F$6:$M$6,F10:M10)</f>
        <v>0</v>
      </c>
    </row>
    <row r="11" spans="1:14" ht="14.25">
      <c r="A11" s="122">
        <v>1.4</v>
      </c>
      <c r="B11" s="128" t="s">
        <v>153</v>
      </c>
      <c r="C11" s="126">
        <v>0</v>
      </c>
      <c r="D11" s="129">
        <v>0.11</v>
      </c>
      <c r="E11" s="125">
        <f>C11*D11</f>
        <v>0</v>
      </c>
      <c r="F11" s="126"/>
      <c r="G11" s="126"/>
      <c r="H11" s="126"/>
      <c r="I11" s="126"/>
      <c r="J11" s="126"/>
      <c r="K11" s="126"/>
      <c r="L11" s="126"/>
      <c r="M11" s="126"/>
      <c r="N11" s="127">
        <f t="shared" si="1"/>
        <v>0</v>
      </c>
    </row>
    <row r="12" spans="1:14" ht="14.25">
      <c r="A12" s="122">
        <v>1.5</v>
      </c>
      <c r="B12" s="128" t="s">
        <v>152</v>
      </c>
      <c r="C12" s="126">
        <v>0</v>
      </c>
      <c r="D12" s="129">
        <v>0.14000000000000001</v>
      </c>
      <c r="E12" s="125">
        <f>C12*D12</f>
        <v>0</v>
      </c>
      <c r="F12" s="126"/>
      <c r="G12" s="126"/>
      <c r="H12" s="126"/>
      <c r="I12" s="126"/>
      <c r="J12" s="126"/>
      <c r="K12" s="126"/>
      <c r="L12" s="126"/>
      <c r="M12" s="126"/>
      <c r="N12" s="127">
        <f t="shared" si="1"/>
        <v>0</v>
      </c>
    </row>
    <row r="13" spans="1:14" ht="14.25">
      <c r="A13" s="122">
        <v>1.6</v>
      </c>
      <c r="B13" s="130" t="s">
        <v>151</v>
      </c>
      <c r="C13" s="126">
        <v>0</v>
      </c>
      <c r="D13" s="131"/>
      <c r="E13" s="126"/>
      <c r="F13" s="126"/>
      <c r="G13" s="126"/>
      <c r="H13" s="126"/>
      <c r="I13" s="126"/>
      <c r="J13" s="126"/>
      <c r="K13" s="126"/>
      <c r="L13" s="126"/>
      <c r="M13" s="126"/>
      <c r="N13" s="127">
        <f>SUMPRODUCT($F$6:$M$6,F13:M13)</f>
        <v>0</v>
      </c>
    </row>
    <row r="14" spans="1:14" ht="15">
      <c r="A14" s="122">
        <v>2</v>
      </c>
      <c r="B14" s="132" t="s">
        <v>157</v>
      </c>
      <c r="C14" s="124">
        <f>SUM(C15:C20)</f>
        <v>0</v>
      </c>
      <c r="D14" s="117"/>
      <c r="E14" s="125">
        <f t="shared" ref="E14:M14" si="2">SUM(E15:E20)</f>
        <v>0</v>
      </c>
      <c r="F14" s="126">
        <f t="shared" si="2"/>
        <v>0</v>
      </c>
      <c r="G14" s="126">
        <f t="shared" si="2"/>
        <v>0</v>
      </c>
      <c r="H14" s="126">
        <f t="shared" si="2"/>
        <v>0</v>
      </c>
      <c r="I14" s="126">
        <f t="shared" si="2"/>
        <v>0</v>
      </c>
      <c r="J14" s="126">
        <f t="shared" si="2"/>
        <v>0</v>
      </c>
      <c r="K14" s="126">
        <f t="shared" si="2"/>
        <v>0</v>
      </c>
      <c r="L14" s="126">
        <f t="shared" si="2"/>
        <v>0</v>
      </c>
      <c r="M14" s="126">
        <f t="shared" si="2"/>
        <v>0</v>
      </c>
      <c r="N14" s="127">
        <f>SUM(N15:N20)</f>
        <v>0</v>
      </c>
    </row>
    <row r="15" spans="1:14" ht="14.25">
      <c r="A15" s="122">
        <v>2.1</v>
      </c>
      <c r="B15" s="130" t="s">
        <v>156</v>
      </c>
      <c r="C15" s="126"/>
      <c r="D15" s="129">
        <v>5.0000000000000001E-3</v>
      </c>
      <c r="E15" s="125">
        <f>C15*D15</f>
        <v>0</v>
      </c>
      <c r="F15" s="126"/>
      <c r="G15" s="126"/>
      <c r="H15" s="126"/>
      <c r="I15" s="126"/>
      <c r="J15" s="126"/>
      <c r="K15" s="126"/>
      <c r="L15" s="126"/>
      <c r="M15" s="126"/>
      <c r="N15" s="127">
        <f>SUMPRODUCT($F$6:$M$6,F15:M15)</f>
        <v>0</v>
      </c>
    </row>
    <row r="16" spans="1:14" ht="14.25">
      <c r="A16" s="122">
        <v>2.2000000000000002</v>
      </c>
      <c r="B16" s="130" t="s">
        <v>155</v>
      </c>
      <c r="C16" s="126"/>
      <c r="D16" s="129">
        <v>0.01</v>
      </c>
      <c r="E16" s="125">
        <f>C16*D16</f>
        <v>0</v>
      </c>
      <c r="F16" s="126"/>
      <c r="G16" s="126"/>
      <c r="H16" s="126"/>
      <c r="I16" s="126"/>
      <c r="J16" s="126"/>
      <c r="K16" s="126"/>
      <c r="L16" s="126"/>
      <c r="M16" s="126"/>
      <c r="N16" s="127">
        <f t="shared" ref="N16:N20" si="3">SUMPRODUCT($F$6:$M$6,F16:M16)</f>
        <v>0</v>
      </c>
    </row>
    <row r="17" spans="1:14" ht="14.25">
      <c r="A17" s="122">
        <v>2.2999999999999998</v>
      </c>
      <c r="B17" s="130" t="s">
        <v>154</v>
      </c>
      <c r="C17" s="126"/>
      <c r="D17" s="129">
        <v>0.02</v>
      </c>
      <c r="E17" s="125">
        <f>C17*D17</f>
        <v>0</v>
      </c>
      <c r="F17" s="126"/>
      <c r="G17" s="126"/>
      <c r="H17" s="126"/>
      <c r="I17" s="126"/>
      <c r="J17" s="126"/>
      <c r="K17" s="126"/>
      <c r="L17" s="126"/>
      <c r="M17" s="126"/>
      <c r="N17" s="127">
        <f t="shared" si="3"/>
        <v>0</v>
      </c>
    </row>
    <row r="18" spans="1:14" ht="14.25">
      <c r="A18" s="122">
        <v>2.4</v>
      </c>
      <c r="B18" s="130" t="s">
        <v>153</v>
      </c>
      <c r="C18" s="126"/>
      <c r="D18" s="129">
        <v>0.03</v>
      </c>
      <c r="E18" s="125">
        <f>C18*D18</f>
        <v>0</v>
      </c>
      <c r="F18" s="126"/>
      <c r="G18" s="126"/>
      <c r="H18" s="126"/>
      <c r="I18" s="126"/>
      <c r="J18" s="126"/>
      <c r="K18" s="126"/>
      <c r="L18" s="126"/>
      <c r="M18" s="126"/>
      <c r="N18" s="127">
        <f t="shared" si="3"/>
        <v>0</v>
      </c>
    </row>
    <row r="19" spans="1:14" ht="14.25">
      <c r="A19" s="122">
        <v>2.5</v>
      </c>
      <c r="B19" s="130" t="s">
        <v>152</v>
      </c>
      <c r="C19" s="126"/>
      <c r="D19" s="129">
        <v>0.04</v>
      </c>
      <c r="E19" s="125">
        <f>C19*D19</f>
        <v>0</v>
      </c>
      <c r="F19" s="126"/>
      <c r="G19" s="126"/>
      <c r="H19" s="126"/>
      <c r="I19" s="126"/>
      <c r="J19" s="126"/>
      <c r="K19" s="126"/>
      <c r="L19" s="126"/>
      <c r="M19" s="126"/>
      <c r="N19" s="127">
        <f t="shared" si="3"/>
        <v>0</v>
      </c>
    </row>
    <row r="20" spans="1:14" ht="14.25">
      <c r="A20" s="122">
        <v>2.6</v>
      </c>
      <c r="B20" s="130" t="s">
        <v>151</v>
      </c>
      <c r="C20" s="126"/>
      <c r="D20" s="131"/>
      <c r="E20" s="133"/>
      <c r="F20" s="126"/>
      <c r="G20" s="126"/>
      <c r="H20" s="126"/>
      <c r="I20" s="126"/>
      <c r="J20" s="126"/>
      <c r="K20" s="126"/>
      <c r="L20" s="126"/>
      <c r="M20" s="126"/>
      <c r="N20" s="127">
        <f t="shared" si="3"/>
        <v>0</v>
      </c>
    </row>
    <row r="21" spans="1:14" ht="15.75" thickBot="1">
      <c r="A21" s="134"/>
      <c r="B21" s="135" t="s">
        <v>64</v>
      </c>
      <c r="C21" s="110">
        <f>C14+C7</f>
        <v>58339348.600000001</v>
      </c>
      <c r="D21" s="136"/>
      <c r="E21" s="137">
        <f>E14+E7</f>
        <v>1166786.9720000001</v>
      </c>
      <c r="F21" s="138">
        <f>F7+F14</f>
        <v>0</v>
      </c>
      <c r="G21" s="138">
        <f t="shared" ref="G21:L21" si="4">G7+G14</f>
        <v>0</v>
      </c>
      <c r="H21" s="138">
        <f t="shared" si="4"/>
        <v>0</v>
      </c>
      <c r="I21" s="138">
        <f t="shared" si="4"/>
        <v>0</v>
      </c>
      <c r="J21" s="138">
        <f t="shared" si="4"/>
        <v>0</v>
      </c>
      <c r="K21" s="138">
        <f t="shared" si="4"/>
        <v>0</v>
      </c>
      <c r="L21" s="138">
        <f t="shared" si="4"/>
        <v>0</v>
      </c>
      <c r="M21" s="138">
        <f>M7+M14</f>
        <v>0</v>
      </c>
      <c r="N21" s="139">
        <f>N14+N7</f>
        <v>0</v>
      </c>
    </row>
    <row r="22" spans="1:14">
      <c r="E22" s="140"/>
      <c r="F22" s="140"/>
      <c r="G22" s="140"/>
      <c r="H22" s="140"/>
      <c r="I22" s="140"/>
      <c r="J22" s="140"/>
      <c r="K22" s="140"/>
      <c r="L22" s="140"/>
      <c r="M22" s="14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90" zoomScaleNormal="90" workbookViewId="0">
      <selection activeCell="B2" sqref="B2"/>
    </sheetView>
  </sheetViews>
  <sheetFormatPr defaultRowHeight="15"/>
  <cols>
    <col min="1" max="1" width="11.42578125" customWidth="1"/>
    <col min="2" max="2" width="76.85546875" style="267" customWidth="1"/>
    <col min="3" max="3" width="22.85546875" customWidth="1"/>
  </cols>
  <sheetData>
    <row r="1" spans="1:3">
      <c r="A1" s="2" t="s">
        <v>30</v>
      </c>
      <c r="B1" s="564" t="str">
        <f>'Info '!C2</f>
        <v>JSC "BASISBANK"</v>
      </c>
    </row>
    <row r="2" spans="1:3">
      <c r="A2" s="2" t="s">
        <v>31</v>
      </c>
      <c r="B2" s="565">
        <f>'1. key ratios '!B2</f>
        <v>45382</v>
      </c>
    </row>
    <row r="3" spans="1:3">
      <c r="A3" s="4"/>
      <c r="B3"/>
    </row>
    <row r="4" spans="1:3">
      <c r="A4" s="4" t="s">
        <v>308</v>
      </c>
      <c r="B4" t="s">
        <v>309</v>
      </c>
    </row>
    <row r="5" spans="1:3">
      <c r="A5" s="268" t="s">
        <v>310</v>
      </c>
      <c r="B5" s="269"/>
      <c r="C5" s="270"/>
    </row>
    <row r="6" spans="1:3" ht="24">
      <c r="A6" s="271">
        <v>1</v>
      </c>
      <c r="B6" s="272" t="s">
        <v>358</v>
      </c>
      <c r="C6" s="273">
        <v>3442108476.9261956</v>
      </c>
    </row>
    <row r="7" spans="1:3">
      <c r="A7" s="271">
        <v>2</v>
      </c>
      <c r="B7" s="272" t="s">
        <v>311</v>
      </c>
      <c r="C7" s="273">
        <v>-27921997.780000001</v>
      </c>
    </row>
    <row r="8" spans="1:3" ht="24">
      <c r="A8" s="274">
        <v>3</v>
      </c>
      <c r="B8" s="275" t="s">
        <v>312</v>
      </c>
      <c r="C8" s="273">
        <f>C6+C7</f>
        <v>3414186479.1461954</v>
      </c>
    </row>
    <row r="9" spans="1:3">
      <c r="A9" s="268" t="s">
        <v>313</v>
      </c>
      <c r="B9" s="269"/>
      <c r="C9" s="276"/>
    </row>
    <row r="10" spans="1:3" ht="24">
      <c r="A10" s="277">
        <v>4</v>
      </c>
      <c r="B10" s="278" t="s">
        <v>314</v>
      </c>
      <c r="C10" s="273"/>
    </row>
    <row r="11" spans="1:3">
      <c r="A11" s="277">
        <v>5</v>
      </c>
      <c r="B11" s="279" t="s">
        <v>315</v>
      </c>
      <c r="C11" s="273"/>
    </row>
    <row r="12" spans="1:3">
      <c r="A12" s="277" t="s">
        <v>316</v>
      </c>
      <c r="B12" s="279" t="s">
        <v>317</v>
      </c>
      <c r="C12" s="273">
        <f>'15. CCR '!E21</f>
        <v>1166786.9720000001</v>
      </c>
    </row>
    <row r="13" spans="1:3" ht="24">
      <c r="A13" s="280">
        <v>6</v>
      </c>
      <c r="B13" s="278" t="s">
        <v>318</v>
      </c>
      <c r="C13" s="273"/>
    </row>
    <row r="14" spans="1:3">
      <c r="A14" s="280">
        <v>7</v>
      </c>
      <c r="B14" s="281" t="s">
        <v>319</v>
      </c>
      <c r="C14" s="273"/>
    </row>
    <row r="15" spans="1:3">
      <c r="A15" s="282">
        <v>8</v>
      </c>
      <c r="B15" s="283" t="s">
        <v>320</v>
      </c>
      <c r="C15" s="273"/>
    </row>
    <row r="16" spans="1:3">
      <c r="A16" s="280">
        <v>9</v>
      </c>
      <c r="B16" s="281" t="s">
        <v>321</v>
      </c>
      <c r="C16" s="273"/>
    </row>
    <row r="17" spans="1:3">
      <c r="A17" s="280">
        <v>10</v>
      </c>
      <c r="B17" s="281" t="s">
        <v>322</v>
      </c>
      <c r="C17" s="273"/>
    </row>
    <row r="18" spans="1:3">
      <c r="A18" s="284">
        <v>11</v>
      </c>
      <c r="B18" s="285" t="s">
        <v>323</v>
      </c>
      <c r="C18" s="286">
        <f>SUM(C10:C17)</f>
        <v>1166786.9720000001</v>
      </c>
    </row>
    <row r="19" spans="1:3">
      <c r="A19" s="287" t="s">
        <v>324</v>
      </c>
      <c r="B19" s="288"/>
      <c r="C19" s="289"/>
    </row>
    <row r="20" spans="1:3" ht="24">
      <c r="A20" s="290">
        <v>12</v>
      </c>
      <c r="B20" s="278" t="s">
        <v>325</v>
      </c>
      <c r="C20" s="273"/>
    </row>
    <row r="21" spans="1:3">
      <c r="A21" s="290">
        <v>13</v>
      </c>
      <c r="B21" s="278" t="s">
        <v>326</v>
      </c>
      <c r="C21" s="273"/>
    </row>
    <row r="22" spans="1:3">
      <c r="A22" s="290">
        <v>14</v>
      </c>
      <c r="B22" s="278" t="s">
        <v>327</v>
      </c>
      <c r="C22" s="273"/>
    </row>
    <row r="23" spans="1:3" ht="24">
      <c r="A23" s="290" t="s">
        <v>328</v>
      </c>
      <c r="B23" s="278" t="s">
        <v>329</v>
      </c>
      <c r="C23" s="273"/>
    </row>
    <row r="24" spans="1:3">
      <c r="A24" s="290">
        <v>15</v>
      </c>
      <c r="B24" s="278" t="s">
        <v>330</v>
      </c>
      <c r="C24" s="273"/>
    </row>
    <row r="25" spans="1:3">
      <c r="A25" s="290" t="s">
        <v>331</v>
      </c>
      <c r="B25" s="278" t="s">
        <v>332</v>
      </c>
      <c r="C25" s="273"/>
    </row>
    <row r="26" spans="1:3">
      <c r="A26" s="291">
        <v>16</v>
      </c>
      <c r="B26" s="292" t="s">
        <v>333</v>
      </c>
      <c r="C26" s="286">
        <f>SUM(C20:C25)</f>
        <v>0</v>
      </c>
    </row>
    <row r="27" spans="1:3">
      <c r="A27" s="268" t="s">
        <v>334</v>
      </c>
      <c r="B27" s="269"/>
      <c r="C27" s="276"/>
    </row>
    <row r="28" spans="1:3">
      <c r="A28" s="293">
        <v>17</v>
      </c>
      <c r="B28" s="279" t="s">
        <v>335</v>
      </c>
      <c r="C28" s="273">
        <v>595184991.72650003</v>
      </c>
    </row>
    <row r="29" spans="1:3">
      <c r="A29" s="293">
        <v>18</v>
      </c>
      <c r="B29" s="279" t="s">
        <v>336</v>
      </c>
      <c r="C29" s="273">
        <v>-244242977.36357009</v>
      </c>
    </row>
    <row r="30" spans="1:3">
      <c r="A30" s="291">
        <v>19</v>
      </c>
      <c r="B30" s="292" t="s">
        <v>337</v>
      </c>
      <c r="C30" s="286">
        <f>C28+C29</f>
        <v>350942014.36292994</v>
      </c>
    </row>
    <row r="31" spans="1:3">
      <c r="A31" s="268" t="s">
        <v>338</v>
      </c>
      <c r="B31" s="269"/>
      <c r="C31" s="276"/>
    </row>
    <row r="32" spans="1:3" ht="24">
      <c r="A32" s="293" t="s">
        <v>339</v>
      </c>
      <c r="B32" s="278" t="s">
        <v>340</v>
      </c>
      <c r="C32" s="294"/>
    </row>
    <row r="33" spans="1:3">
      <c r="A33" s="293" t="s">
        <v>341</v>
      </c>
      <c r="B33" s="279" t="s">
        <v>342</v>
      </c>
      <c r="C33" s="294"/>
    </row>
    <row r="34" spans="1:3">
      <c r="A34" s="268" t="s">
        <v>343</v>
      </c>
      <c r="B34" s="269"/>
      <c r="C34" s="276"/>
    </row>
    <row r="35" spans="1:3">
      <c r="A35" s="295">
        <v>20</v>
      </c>
      <c r="B35" s="296" t="s">
        <v>344</v>
      </c>
      <c r="C35" s="286">
        <f>'1. key ratios '!C9</f>
        <v>512154216</v>
      </c>
    </row>
    <row r="36" spans="1:3">
      <c r="A36" s="291">
        <v>21</v>
      </c>
      <c r="B36" s="292" t="s">
        <v>345</v>
      </c>
      <c r="C36" s="286">
        <f>C8+C18+C26+C30</f>
        <v>3766295280.4811254</v>
      </c>
    </row>
    <row r="37" spans="1:3">
      <c r="A37" s="268" t="s">
        <v>346</v>
      </c>
      <c r="B37" s="269"/>
      <c r="C37" s="276"/>
    </row>
    <row r="38" spans="1:3">
      <c r="A38" s="291">
        <v>22</v>
      </c>
      <c r="B38" s="292" t="s">
        <v>346</v>
      </c>
      <c r="C38" s="685">
        <f t="shared" ref="C38" si="0">C35/C36</f>
        <v>0.13598355356104072</v>
      </c>
    </row>
    <row r="39" spans="1:3">
      <c r="A39" s="268" t="s">
        <v>347</v>
      </c>
      <c r="B39" s="269"/>
      <c r="C39" s="276"/>
    </row>
    <row r="40" spans="1:3">
      <c r="A40" s="297" t="s">
        <v>348</v>
      </c>
      <c r="B40" s="278" t="s">
        <v>349</v>
      </c>
      <c r="C40" s="294"/>
    </row>
    <row r="41" spans="1:3" ht="24">
      <c r="A41" s="298" t="s">
        <v>350</v>
      </c>
      <c r="B41" s="272" t="s">
        <v>351</v>
      </c>
      <c r="C41" s="294"/>
    </row>
  </sheetData>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
    </sheetView>
  </sheetViews>
  <sheetFormatPr defaultRowHeight="15"/>
  <cols>
    <col min="1" max="1" width="8.7109375" style="191"/>
    <col min="2" max="2" width="82.5703125" style="342" customWidth="1"/>
    <col min="3" max="7" width="17.5703125" style="191" customWidth="1"/>
  </cols>
  <sheetData>
    <row r="1" spans="1:7">
      <c r="A1" s="191" t="s">
        <v>30</v>
      </c>
      <c r="B1" s="564" t="str">
        <f>'Info '!C2</f>
        <v>JSC "BASISBANK"</v>
      </c>
    </row>
    <row r="2" spans="1:7">
      <c r="A2" s="191" t="s">
        <v>31</v>
      </c>
      <c r="B2" s="565">
        <f>'1. key ratios '!B2</f>
        <v>45382</v>
      </c>
    </row>
    <row r="4" spans="1:7" ht="15.75" thickBot="1">
      <c r="A4" s="191" t="s">
        <v>408</v>
      </c>
      <c r="B4" s="343" t="s">
        <v>369</v>
      </c>
    </row>
    <row r="5" spans="1:7">
      <c r="A5" s="344"/>
      <c r="B5" s="345"/>
      <c r="C5" s="780" t="s">
        <v>370</v>
      </c>
      <c r="D5" s="780"/>
      <c r="E5" s="780"/>
      <c r="F5" s="780"/>
      <c r="G5" s="781" t="s">
        <v>371</v>
      </c>
    </row>
    <row r="6" spans="1:7">
      <c r="A6" s="346"/>
      <c r="B6" s="347"/>
      <c r="C6" s="348" t="s">
        <v>372</v>
      </c>
      <c r="D6" s="349" t="s">
        <v>373</v>
      </c>
      <c r="E6" s="349" t="s">
        <v>374</v>
      </c>
      <c r="F6" s="349" t="s">
        <v>375</v>
      </c>
      <c r="G6" s="782"/>
    </row>
    <row r="7" spans="1:7">
      <c r="A7" s="350"/>
      <c r="B7" s="351" t="s">
        <v>376</v>
      </c>
      <c r="C7" s="352"/>
      <c r="D7" s="352"/>
      <c r="E7" s="352"/>
      <c r="F7" s="352"/>
      <c r="G7" s="353"/>
    </row>
    <row r="8" spans="1:7">
      <c r="A8" s="354">
        <v>1</v>
      </c>
      <c r="B8" s="355" t="s">
        <v>377</v>
      </c>
      <c r="C8" s="356">
        <v>0</v>
      </c>
      <c r="D8" s="356">
        <v>0</v>
      </c>
      <c r="E8" s="356">
        <v>0</v>
      </c>
      <c r="F8" s="356">
        <v>1211933478.28</v>
      </c>
      <c r="G8" s="357">
        <v>1211933478.28</v>
      </c>
    </row>
    <row r="9" spans="1:7">
      <c r="A9" s="354">
        <v>2</v>
      </c>
      <c r="B9" s="358" t="s">
        <v>378</v>
      </c>
      <c r="C9" s="652"/>
      <c r="D9" s="652"/>
      <c r="E9" s="652"/>
      <c r="F9" s="652">
        <v>616791870.39999998</v>
      </c>
      <c r="G9" s="357">
        <v>616791870.39999998</v>
      </c>
    </row>
    <row r="10" spans="1:7">
      <c r="A10" s="354">
        <v>3</v>
      </c>
      <c r="B10" s="358" t="s">
        <v>379</v>
      </c>
      <c r="C10" s="359"/>
      <c r="D10" s="359"/>
      <c r="E10" s="359"/>
      <c r="F10" s="652">
        <v>595141607.88</v>
      </c>
      <c r="G10" s="357">
        <v>595141607.88</v>
      </c>
    </row>
    <row r="11" spans="1:7" ht="14.45" customHeight="1">
      <c r="A11" s="354">
        <v>4</v>
      </c>
      <c r="B11" s="355" t="s">
        <v>380</v>
      </c>
      <c r="C11" s="356">
        <v>299641628.26999998</v>
      </c>
      <c r="D11" s="356">
        <v>335583148.64999998</v>
      </c>
      <c r="E11" s="356">
        <v>251860869.57999998</v>
      </c>
      <c r="F11" s="356">
        <v>0</v>
      </c>
      <c r="G11" s="357">
        <v>736298454.86799991</v>
      </c>
    </row>
    <row r="12" spans="1:7">
      <c r="A12" s="354">
        <v>5</v>
      </c>
      <c r="B12" s="358" t="s">
        <v>381</v>
      </c>
      <c r="C12" s="652">
        <v>217715159.31</v>
      </c>
      <c r="D12" s="652">
        <v>247181222.69</v>
      </c>
      <c r="E12" s="652">
        <v>185671688.22999999</v>
      </c>
      <c r="F12" s="652">
        <v>0</v>
      </c>
      <c r="G12" s="357">
        <v>618039666.72799993</v>
      </c>
    </row>
    <row r="13" spans="1:7">
      <c r="A13" s="354">
        <v>6</v>
      </c>
      <c r="B13" s="358" t="s">
        <v>382</v>
      </c>
      <c r="C13" s="652">
        <v>81926468.959999993</v>
      </c>
      <c r="D13" s="652">
        <v>88401925.959999993</v>
      </c>
      <c r="E13" s="652">
        <v>66189181.350000001</v>
      </c>
      <c r="F13" s="652">
        <v>0</v>
      </c>
      <c r="G13" s="357">
        <v>118258788.14</v>
      </c>
    </row>
    <row r="14" spans="1:7">
      <c r="A14" s="354">
        <v>7</v>
      </c>
      <c r="B14" s="355" t="s">
        <v>383</v>
      </c>
      <c r="C14" s="356">
        <v>442666439.19999999</v>
      </c>
      <c r="D14" s="356">
        <v>458208943.51999998</v>
      </c>
      <c r="E14" s="356">
        <v>324596245.95999998</v>
      </c>
      <c r="F14" s="356">
        <v>0</v>
      </c>
      <c r="G14" s="357">
        <v>462725287.95499998</v>
      </c>
    </row>
    <row r="15" spans="1:7" ht="39">
      <c r="A15" s="354">
        <v>8</v>
      </c>
      <c r="B15" s="358" t="s">
        <v>384</v>
      </c>
      <c r="C15" s="652">
        <v>409179941.75</v>
      </c>
      <c r="D15" s="652">
        <v>191674388.19999999</v>
      </c>
      <c r="E15" s="652">
        <v>275458678.95999998</v>
      </c>
      <c r="F15" s="652">
        <v>0</v>
      </c>
      <c r="G15" s="357">
        <v>438156504.45499998</v>
      </c>
    </row>
    <row r="16" spans="1:7" ht="26.25">
      <c r="A16" s="354">
        <v>9</v>
      </c>
      <c r="B16" s="358" t="s">
        <v>385</v>
      </c>
      <c r="C16" s="652">
        <v>33486497.449999999</v>
      </c>
      <c r="D16" s="652">
        <v>266534555.31999999</v>
      </c>
      <c r="E16" s="652">
        <v>49137567</v>
      </c>
      <c r="F16" s="652">
        <v>0</v>
      </c>
      <c r="G16" s="357">
        <v>24568783.5</v>
      </c>
    </row>
    <row r="17" spans="1:7">
      <c r="A17" s="354">
        <v>10</v>
      </c>
      <c r="B17" s="355" t="s">
        <v>386</v>
      </c>
      <c r="C17" s="652">
        <v>0</v>
      </c>
      <c r="D17" s="652">
        <v>0</v>
      </c>
      <c r="E17" s="652">
        <v>0</v>
      </c>
      <c r="F17" s="652">
        <v>0</v>
      </c>
      <c r="G17" s="357">
        <v>0</v>
      </c>
    </row>
    <row r="18" spans="1:7">
      <c r="A18" s="354">
        <v>11</v>
      </c>
      <c r="B18" s="355" t="s">
        <v>387</v>
      </c>
      <c r="C18" s="356">
        <v>50201180.270000003</v>
      </c>
      <c r="D18" s="360">
        <v>11354967.800000001</v>
      </c>
      <c r="E18" s="356">
        <v>9506605.3399999999</v>
      </c>
      <c r="F18" s="356">
        <v>9948865.6799999997</v>
      </c>
      <c r="G18" s="357">
        <v>0</v>
      </c>
    </row>
    <row r="19" spans="1:7">
      <c r="A19" s="354">
        <v>12</v>
      </c>
      <c r="B19" s="358" t="s">
        <v>388</v>
      </c>
      <c r="C19" s="359"/>
      <c r="D19" s="652"/>
      <c r="E19" s="652">
        <v>213348.6</v>
      </c>
      <c r="F19" s="652"/>
      <c r="G19" s="357"/>
    </row>
    <row r="20" spans="1:7">
      <c r="A20" s="354">
        <v>13</v>
      </c>
      <c r="B20" s="358" t="s">
        <v>389</v>
      </c>
      <c r="C20" s="652">
        <v>50201180.270000003</v>
      </c>
      <c r="D20" s="652">
        <v>11354967.800000001</v>
      </c>
      <c r="E20" s="652">
        <v>9293256.7400000002</v>
      </c>
      <c r="F20" s="652">
        <v>9948865.6799999997</v>
      </c>
      <c r="G20" s="357">
        <v>0</v>
      </c>
    </row>
    <row r="21" spans="1:7">
      <c r="A21" s="361">
        <v>14</v>
      </c>
      <c r="B21" s="362" t="s">
        <v>390</v>
      </c>
      <c r="C21" s="359"/>
      <c r="D21" s="359"/>
      <c r="E21" s="359"/>
      <c r="F21" s="359"/>
      <c r="G21" s="363">
        <f>SUM(G8,G11,G14,G17,G18)</f>
        <v>2410957221.1029997</v>
      </c>
    </row>
    <row r="22" spans="1:7">
      <c r="A22" s="364"/>
      <c r="B22" s="365" t="s">
        <v>391</v>
      </c>
      <c r="C22" s="366"/>
      <c r="D22" s="367"/>
      <c r="E22" s="366"/>
      <c r="F22" s="366"/>
      <c r="G22" s="368"/>
    </row>
    <row r="23" spans="1:7">
      <c r="A23" s="354">
        <v>15</v>
      </c>
      <c r="B23" s="355" t="s">
        <v>392</v>
      </c>
      <c r="C23" s="652">
        <v>412952801.75999993</v>
      </c>
      <c r="D23" s="652">
        <v>75419687.370000005</v>
      </c>
      <c r="E23" s="652">
        <v>8839800</v>
      </c>
      <c r="F23" s="652">
        <v>294514100</v>
      </c>
      <c r="G23" s="357">
        <v>26632412.599999998</v>
      </c>
    </row>
    <row r="24" spans="1:7">
      <c r="A24" s="354">
        <v>16</v>
      </c>
      <c r="B24" s="355" t="s">
        <v>393</v>
      </c>
      <c r="C24" s="356">
        <v>226122490.28000003</v>
      </c>
      <c r="D24" s="360">
        <v>332291246.37</v>
      </c>
      <c r="E24" s="356">
        <v>343436903.38999999</v>
      </c>
      <c r="F24" s="356">
        <v>1493692199.0899999</v>
      </c>
      <c r="G24" s="357">
        <v>1613411467.3899999</v>
      </c>
    </row>
    <row r="25" spans="1:7">
      <c r="A25" s="354">
        <v>17</v>
      </c>
      <c r="B25" s="358" t="s">
        <v>394</v>
      </c>
      <c r="C25" s="652">
        <v>0</v>
      </c>
      <c r="D25" s="652">
        <v>0</v>
      </c>
      <c r="E25" s="652">
        <v>0</v>
      </c>
      <c r="F25" s="652">
        <v>0</v>
      </c>
      <c r="G25" s="357">
        <v>0</v>
      </c>
    </row>
    <row r="26" spans="1:7" ht="26.25">
      <c r="A26" s="354">
        <v>18</v>
      </c>
      <c r="B26" s="358" t="s">
        <v>395</v>
      </c>
      <c r="C26" s="652">
        <v>9748111.4600000009</v>
      </c>
      <c r="D26" s="652">
        <v>47463437.18</v>
      </c>
      <c r="E26" s="652">
        <v>27790653.550000001</v>
      </c>
      <c r="F26" s="652">
        <v>7844196.9299999997</v>
      </c>
      <c r="G26" s="357">
        <v>30299555.190000001</v>
      </c>
    </row>
    <row r="27" spans="1:7">
      <c r="A27" s="354">
        <v>19</v>
      </c>
      <c r="B27" s="358" t="s">
        <v>396</v>
      </c>
      <c r="C27" s="652">
        <v>162220198.12</v>
      </c>
      <c r="D27" s="652">
        <v>223849371.62</v>
      </c>
      <c r="E27" s="652">
        <v>298537514.81999999</v>
      </c>
      <c r="F27" s="652">
        <v>1227259285.76</v>
      </c>
      <c r="G27" s="357">
        <v>1386778150.8995001</v>
      </c>
    </row>
    <row r="28" spans="1:7">
      <c r="A28" s="354">
        <v>20</v>
      </c>
      <c r="B28" s="369" t="s">
        <v>397</v>
      </c>
      <c r="C28" s="652">
        <v>0</v>
      </c>
      <c r="D28" s="652">
        <v>0</v>
      </c>
      <c r="E28" s="652">
        <v>0</v>
      </c>
      <c r="F28" s="652">
        <v>0</v>
      </c>
      <c r="G28" s="357">
        <v>0</v>
      </c>
    </row>
    <row r="29" spans="1:7">
      <c r="A29" s="354">
        <v>21</v>
      </c>
      <c r="B29" s="358" t="s">
        <v>398</v>
      </c>
      <c r="C29" s="652">
        <v>54154180.700000003</v>
      </c>
      <c r="D29" s="652">
        <v>58945342.189999998</v>
      </c>
      <c r="E29" s="652">
        <v>16115307.34</v>
      </c>
      <c r="F29" s="652">
        <v>231145804.83000001</v>
      </c>
      <c r="G29" s="357">
        <v>174742666.30000001</v>
      </c>
    </row>
    <row r="30" spans="1:7">
      <c r="A30" s="354">
        <v>22</v>
      </c>
      <c r="B30" s="369" t="s">
        <v>397</v>
      </c>
      <c r="C30" s="652">
        <v>7636113.6699999999</v>
      </c>
      <c r="D30" s="652">
        <v>16299635.07</v>
      </c>
      <c r="E30" s="652">
        <v>16108664.1</v>
      </c>
      <c r="F30" s="652">
        <v>231081078.75999999</v>
      </c>
      <c r="G30" s="357">
        <v>170225768.58000001</v>
      </c>
    </row>
    <row r="31" spans="1:7">
      <c r="A31" s="354">
        <v>23</v>
      </c>
      <c r="B31" s="358" t="s">
        <v>399</v>
      </c>
      <c r="C31" s="652">
        <v>0</v>
      </c>
      <c r="D31" s="652">
        <v>2033095.38</v>
      </c>
      <c r="E31" s="652">
        <v>993427.68</v>
      </c>
      <c r="F31" s="652">
        <v>27442911.57</v>
      </c>
      <c r="G31" s="357">
        <v>25899019.4355</v>
      </c>
    </row>
    <row r="32" spans="1:7">
      <c r="A32" s="354">
        <v>24</v>
      </c>
      <c r="B32" s="355" t="s">
        <v>400</v>
      </c>
      <c r="C32" s="652">
        <v>0</v>
      </c>
      <c r="D32" s="652">
        <v>0</v>
      </c>
      <c r="E32" s="652">
        <v>0</v>
      </c>
      <c r="F32" s="652">
        <v>0</v>
      </c>
      <c r="G32" s="357">
        <v>0</v>
      </c>
    </row>
    <row r="33" spans="1:7">
      <c r="A33" s="354">
        <v>25</v>
      </c>
      <c r="B33" s="355" t="s">
        <v>401</v>
      </c>
      <c r="C33" s="356">
        <v>6608287.7699999996</v>
      </c>
      <c r="D33" s="356">
        <v>27349175.879999999</v>
      </c>
      <c r="E33" s="356">
        <v>9943913.4000000004</v>
      </c>
      <c r="F33" s="356">
        <v>293168566.29000002</v>
      </c>
      <c r="G33" s="357">
        <v>316985339.46950024</v>
      </c>
    </row>
    <row r="34" spans="1:7">
      <c r="A34" s="354">
        <v>26</v>
      </c>
      <c r="B34" s="358" t="s">
        <v>402</v>
      </c>
      <c r="C34" s="359"/>
      <c r="D34" s="652">
        <v>0</v>
      </c>
      <c r="E34" s="652">
        <v>0</v>
      </c>
      <c r="F34" s="652">
        <v>0</v>
      </c>
      <c r="G34" s="357">
        <v>0</v>
      </c>
    </row>
    <row r="35" spans="1:7">
      <c r="A35" s="354">
        <v>27</v>
      </c>
      <c r="B35" s="358" t="s">
        <v>403</v>
      </c>
      <c r="C35" s="652">
        <v>6608287.7699999996</v>
      </c>
      <c r="D35" s="652">
        <v>27349175.879999999</v>
      </c>
      <c r="E35" s="652">
        <v>9943913.4000000004</v>
      </c>
      <c r="F35" s="652">
        <v>293168566.29000002</v>
      </c>
      <c r="G35" s="357">
        <v>316985339.46950024</v>
      </c>
    </row>
    <row r="36" spans="1:7">
      <c r="A36" s="354">
        <v>28</v>
      </c>
      <c r="B36" s="355" t="s">
        <v>404</v>
      </c>
      <c r="C36" s="652">
        <v>332616210.11106157</v>
      </c>
      <c r="D36" s="652">
        <v>46332651.590000004</v>
      </c>
      <c r="E36" s="652">
        <v>87114468.030000001</v>
      </c>
      <c r="F36" s="652">
        <v>129121662.45</v>
      </c>
      <c r="G36" s="357">
        <v>49351802.414553083</v>
      </c>
    </row>
    <row r="37" spans="1:7">
      <c r="A37" s="361">
        <v>29</v>
      </c>
      <c r="B37" s="362" t="s">
        <v>405</v>
      </c>
      <c r="C37" s="359"/>
      <c r="D37" s="359"/>
      <c r="E37" s="359"/>
      <c r="F37" s="359"/>
      <c r="G37" s="363">
        <f>SUM(G23:G24,G32:G33,G36)</f>
        <v>2006381021.8740532</v>
      </c>
    </row>
    <row r="38" spans="1:7">
      <c r="A38" s="350"/>
      <c r="B38" s="370"/>
      <c r="C38" s="371"/>
      <c r="D38" s="371"/>
      <c r="E38" s="371"/>
      <c r="F38" s="371"/>
      <c r="G38" s="372"/>
    </row>
    <row r="39" spans="1:7" ht="15.75" thickBot="1">
      <c r="A39" s="373">
        <v>30</v>
      </c>
      <c r="B39" s="374" t="s">
        <v>406</v>
      </c>
      <c r="C39" s="233"/>
      <c r="D39" s="234"/>
      <c r="E39" s="234"/>
      <c r="F39" s="235"/>
      <c r="G39" s="375">
        <f>IFERROR(G21/G37,0)</f>
        <v>1.2016447498347316</v>
      </c>
    </row>
    <row r="42" spans="1:7" ht="39">
      <c r="B42" s="342" t="s">
        <v>407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5" sqref="C5"/>
    </sheetView>
  </sheetViews>
  <sheetFormatPr defaultColWidth="9.140625" defaultRowHeight="14.25"/>
  <cols>
    <col min="1" max="1" width="9.5703125" style="3" bestFit="1" customWidth="1"/>
    <col min="2" max="2" width="74.42578125" style="3" customWidth="1"/>
    <col min="3" max="3" width="14" style="3" bestFit="1" customWidth="1"/>
    <col min="4" max="7" width="14" style="4" bestFit="1" customWidth="1"/>
    <col min="8" max="8" width="6.7109375" style="5" customWidth="1"/>
    <col min="9" max="9" width="10.42578125" style="5" hidden="1" customWidth="1"/>
    <col min="10" max="10" width="8.85546875" style="5" hidden="1" customWidth="1"/>
    <col min="11" max="12" width="10.85546875" style="5" hidden="1" customWidth="1"/>
    <col min="13" max="13" width="6.7109375" style="5" customWidth="1"/>
    <col min="14" max="16384" width="9.140625" style="5"/>
  </cols>
  <sheetData>
    <row r="1" spans="1:12">
      <c r="A1" s="2" t="s">
        <v>30</v>
      </c>
      <c r="B1" s="564" t="str">
        <f>'Info '!C2</f>
        <v>JSC "BASISBANK"</v>
      </c>
    </row>
    <row r="2" spans="1:12">
      <c r="A2" s="2" t="s">
        <v>31</v>
      </c>
      <c r="B2" s="565">
        <v>45382</v>
      </c>
      <c r="C2" s="6"/>
      <c r="D2" s="7"/>
      <c r="E2" s="7"/>
      <c r="F2" s="7"/>
      <c r="G2" s="7"/>
      <c r="H2" s="8"/>
    </row>
    <row r="3" spans="1:12" ht="15" thickBot="1">
      <c r="A3" s="2"/>
      <c r="B3" s="6"/>
      <c r="C3" s="6"/>
      <c r="D3" s="7"/>
      <c r="E3" s="7"/>
      <c r="F3" s="7"/>
      <c r="G3" s="7"/>
      <c r="H3" s="8"/>
    </row>
    <row r="4" spans="1:12" ht="15" customHeight="1" thickBot="1">
      <c r="A4" s="9" t="s">
        <v>93</v>
      </c>
      <c r="B4" s="10" t="s">
        <v>92</v>
      </c>
      <c r="C4" s="10"/>
      <c r="D4" s="717" t="s">
        <v>696</v>
      </c>
      <c r="E4" s="718"/>
      <c r="F4" s="718"/>
      <c r="G4" s="719"/>
      <c r="H4" s="8"/>
      <c r="I4" s="720" t="s">
        <v>697</v>
      </c>
      <c r="J4" s="721"/>
      <c r="K4" s="721"/>
      <c r="L4" s="722"/>
    </row>
    <row r="5" spans="1:12" ht="25.5">
      <c r="A5" s="11" t="s">
        <v>6</v>
      </c>
      <c r="B5" s="12"/>
      <c r="C5" s="333" t="str">
        <f>INT((MONTH($B$2))/3)&amp;"Q"&amp;"-"&amp;YEAR($B$2)</f>
        <v>1Q-2024</v>
      </c>
      <c r="D5" s="333" t="str">
        <f>IF(INT(MONTH($B$2))=3, "4"&amp;"Q"&amp;"-"&amp;YEAR($B$2)-1, IF(INT(MONTH($B$2))=6, "1"&amp;"Q"&amp;"-"&amp;YEAR($B$2), IF(INT(MONTH($B$2))=9, "2"&amp;"Q"&amp;"-"&amp;YEAR($B$2),IF(INT(MONTH($B$2))=12, "3"&amp;"Q"&amp;"-"&amp;YEAR($B$2), 0))))</f>
        <v>4Q-2023</v>
      </c>
      <c r="E5" s="333" t="str">
        <f>IF(INT(MONTH($B$2))=3, "3"&amp;"Q"&amp;"-"&amp;YEAR($B$2)-1, IF(INT(MONTH($B$2))=6, "4"&amp;"Q"&amp;"-"&amp;YEAR($B$2)-1, IF(INT(MONTH($B$2))=9, "1"&amp;"Q"&amp;"-"&amp;YEAR($B$2),IF(INT(MONTH($B$2))=12, "2"&amp;"Q"&amp;"-"&amp;YEAR($B$2), 0))))</f>
        <v>3Q-2023</v>
      </c>
      <c r="F5" s="333" t="str">
        <f>IF(INT(MONTH($B$2))=3, "2"&amp;"Q"&amp;"-"&amp;YEAR($B$2)-1, IF(INT(MONTH($B$2))=6, "3"&amp;"Q"&amp;"-"&amp;YEAR($B$2)-1, IF(INT(MONTH($B$2))=9, "4"&amp;"Q"&amp;"-"&amp;YEAR($B$2)-1,IF(INT(MONTH($B$2))=12, "1"&amp;"Q"&amp;"-"&amp;YEAR($B$2), 0))))</f>
        <v>2Q-2023</v>
      </c>
      <c r="G5" s="334" t="str">
        <f>IF(INT(MONTH($B$2))=3, "1"&amp;"Q"&amp;"-"&amp;YEAR($B$2)-1, IF(INT(MONTH($B$2))=6, "2"&amp;"Q"&amp;"-"&amp;YEAR($B$2)-1, IF(INT(MONTH($B$2))=9, "3"&amp;"Q"&amp;"-"&amp;YEAR($B$2)-1,IF(INT(MONTH($B$2))=12, "4"&amp;"Q"&amp;"-"&amp;YEAR($B$2)-1, 0))))</f>
        <v>1Q-2023</v>
      </c>
      <c r="I5" s="547" t="str">
        <f>D5</f>
        <v>4Q-2023</v>
      </c>
      <c r="J5" s="333" t="str">
        <f t="shared" ref="J5:L5" si="0">E5</f>
        <v>3Q-2023</v>
      </c>
      <c r="K5" s="333" t="str">
        <f t="shared" si="0"/>
        <v>2Q-2023</v>
      </c>
      <c r="L5" s="334" t="str">
        <f t="shared" si="0"/>
        <v>1Q-2023</v>
      </c>
    </row>
    <row r="6" spans="1:12">
      <c r="B6" s="147" t="s">
        <v>91</v>
      </c>
      <c r="C6" s="336"/>
      <c r="D6" s="336"/>
      <c r="E6" s="336"/>
      <c r="F6" s="336"/>
      <c r="G6" s="337"/>
      <c r="I6" s="548"/>
      <c r="J6" s="336"/>
      <c r="K6" s="336"/>
      <c r="L6" s="337"/>
    </row>
    <row r="7" spans="1:12">
      <c r="A7" s="13"/>
      <c r="B7" s="148" t="s">
        <v>89</v>
      </c>
      <c r="C7" s="336"/>
      <c r="D7" s="336"/>
      <c r="E7" s="336"/>
      <c r="F7" s="336"/>
      <c r="G7" s="337"/>
      <c r="I7" s="548"/>
      <c r="J7" s="336"/>
      <c r="K7" s="336"/>
      <c r="L7" s="337"/>
    </row>
    <row r="8" spans="1:12">
      <c r="A8" s="338">
        <v>1</v>
      </c>
      <c r="B8" s="14" t="s">
        <v>359</v>
      </c>
      <c r="C8" s="15">
        <v>512154216</v>
      </c>
      <c r="D8" s="16">
        <v>476428970.03999996</v>
      </c>
      <c r="E8" s="16">
        <v>453154210.89000005</v>
      </c>
      <c r="F8" s="16">
        <v>445115335.93825936</v>
      </c>
      <c r="G8" s="17">
        <v>429272896.98155671</v>
      </c>
      <c r="I8" s="549"/>
      <c r="J8" s="550"/>
      <c r="K8" s="550"/>
      <c r="L8" s="551"/>
    </row>
    <row r="9" spans="1:12">
      <c r="A9" s="338">
        <v>2</v>
      </c>
      <c r="B9" s="14" t="s">
        <v>360</v>
      </c>
      <c r="C9" s="15">
        <v>512154216</v>
      </c>
      <c r="D9" s="16">
        <v>476428970.03999996</v>
      </c>
      <c r="E9" s="16">
        <v>453154210.89000005</v>
      </c>
      <c r="F9" s="16">
        <v>445115335.93825936</v>
      </c>
      <c r="G9" s="17">
        <v>429272896.98155671</v>
      </c>
      <c r="I9" s="549"/>
      <c r="J9" s="550"/>
      <c r="K9" s="550"/>
      <c r="L9" s="551"/>
    </row>
    <row r="10" spans="1:12">
      <c r="A10" s="338">
        <v>3</v>
      </c>
      <c r="B10" s="14" t="s">
        <v>142</v>
      </c>
      <c r="C10" s="15">
        <v>616791870.39999998</v>
      </c>
      <c r="D10" s="16">
        <v>573361921.24000001</v>
      </c>
      <c r="E10" s="16">
        <v>534751119.29000008</v>
      </c>
      <c r="F10" s="16">
        <v>521874873.93825936</v>
      </c>
      <c r="G10" s="17">
        <v>504197472.98155671</v>
      </c>
      <c r="I10" s="549"/>
      <c r="J10" s="550"/>
      <c r="K10" s="550"/>
      <c r="L10" s="551"/>
    </row>
    <row r="11" spans="1:12">
      <c r="A11" s="338">
        <v>4</v>
      </c>
      <c r="B11" s="14" t="s">
        <v>362</v>
      </c>
      <c r="C11" s="15">
        <v>379227485.24288857</v>
      </c>
      <c r="D11" s="16">
        <v>368524978.06736279</v>
      </c>
      <c r="E11" s="16">
        <v>341302614.29620999</v>
      </c>
      <c r="F11" s="16">
        <v>325364451.34217179</v>
      </c>
      <c r="G11" s="17">
        <v>306903183.16884702</v>
      </c>
      <c r="I11" s="549"/>
      <c r="J11" s="550"/>
      <c r="K11" s="550"/>
      <c r="L11" s="551"/>
    </row>
    <row r="12" spans="1:12">
      <c r="A12" s="338">
        <v>5</v>
      </c>
      <c r="B12" s="14" t="s">
        <v>363</v>
      </c>
      <c r="C12" s="15">
        <v>453195340.13400471</v>
      </c>
      <c r="D12" s="16">
        <v>442485079.25660384</v>
      </c>
      <c r="E12" s="16">
        <v>408828981.37057674</v>
      </c>
      <c r="F12" s="16">
        <v>389479131.5761655</v>
      </c>
      <c r="G12" s="17">
        <v>367956986.64638191</v>
      </c>
      <c r="I12" s="549"/>
      <c r="J12" s="550"/>
      <c r="K12" s="550"/>
      <c r="L12" s="551"/>
    </row>
    <row r="13" spans="1:12">
      <c r="A13" s="338">
        <v>6</v>
      </c>
      <c r="B13" s="14" t="s">
        <v>361</v>
      </c>
      <c r="C13" s="15">
        <v>551353096.0023793</v>
      </c>
      <c r="D13" s="16">
        <v>540631473.86406767</v>
      </c>
      <c r="E13" s="16">
        <v>498428854.0397352</v>
      </c>
      <c r="F13" s="16">
        <v>474572995.43655455</v>
      </c>
      <c r="G13" s="17">
        <v>448989062.99321705</v>
      </c>
      <c r="I13" s="549"/>
      <c r="J13" s="550"/>
      <c r="K13" s="550"/>
      <c r="L13" s="551"/>
    </row>
    <row r="14" spans="1:12">
      <c r="A14" s="13"/>
      <c r="B14" s="147" t="s">
        <v>365</v>
      </c>
      <c r="C14" s="336"/>
      <c r="D14" s="336"/>
      <c r="E14" s="336"/>
      <c r="F14" s="336"/>
      <c r="G14" s="337"/>
      <c r="I14" s="548"/>
      <c r="J14" s="336"/>
      <c r="K14" s="336"/>
      <c r="L14" s="337"/>
    </row>
    <row r="15" spans="1:12" ht="15" customHeight="1">
      <c r="A15" s="338">
        <v>7</v>
      </c>
      <c r="B15" s="14" t="s">
        <v>364</v>
      </c>
      <c r="C15" s="665">
        <v>3160197844.2422433</v>
      </c>
      <c r="D15" s="666">
        <v>3155793562.1569538</v>
      </c>
      <c r="E15" s="666">
        <v>2847680770.9680362</v>
      </c>
      <c r="F15" s="666">
        <v>2783281499.5093827</v>
      </c>
      <c r="G15" s="667">
        <v>2652872730.29913</v>
      </c>
      <c r="I15" s="549"/>
      <c r="J15" s="550"/>
      <c r="K15" s="550"/>
      <c r="L15" s="551"/>
    </row>
    <row r="16" spans="1:12">
      <c r="A16" s="13"/>
      <c r="B16" s="147" t="s">
        <v>366</v>
      </c>
      <c r="C16" s="336"/>
      <c r="D16" s="336"/>
      <c r="E16" s="336"/>
      <c r="F16" s="336"/>
      <c r="G16" s="337"/>
      <c r="I16" s="548"/>
      <c r="J16" s="336"/>
      <c r="K16" s="336"/>
      <c r="L16" s="337"/>
    </row>
    <row r="17" spans="1:12" s="18" customFormat="1">
      <c r="A17" s="338"/>
      <c r="B17" s="148" t="s">
        <v>354</v>
      </c>
      <c r="C17" s="209"/>
      <c r="D17" s="16"/>
      <c r="E17" s="16"/>
      <c r="F17" s="16"/>
      <c r="G17" s="17"/>
      <c r="I17" s="549"/>
      <c r="J17" s="550"/>
      <c r="K17" s="550"/>
      <c r="L17" s="551"/>
    </row>
    <row r="18" spans="1:12">
      <c r="A18" s="11">
        <v>8</v>
      </c>
      <c r="B18" s="14" t="s">
        <v>359</v>
      </c>
      <c r="C18" s="668">
        <v>0.16206397233424005</v>
      </c>
      <c r="D18" s="669">
        <v>0.15096962480472437</v>
      </c>
      <c r="E18" s="669">
        <v>0.15913097265321474</v>
      </c>
      <c r="F18" s="669">
        <v>0.15992465584840096</v>
      </c>
      <c r="G18" s="670">
        <v>0.16181435772576741</v>
      </c>
      <c r="I18" s="552"/>
      <c r="J18" s="553"/>
      <c r="K18" s="553"/>
      <c r="L18" s="554"/>
    </row>
    <row r="19" spans="1:12" ht="15" customHeight="1">
      <c r="A19" s="11">
        <v>9</v>
      </c>
      <c r="B19" s="14" t="s">
        <v>360</v>
      </c>
      <c r="C19" s="668">
        <v>0.16206397233424005</v>
      </c>
      <c r="D19" s="669">
        <v>0.15096962480472437</v>
      </c>
      <c r="E19" s="669">
        <v>0.15913097265321474</v>
      </c>
      <c r="F19" s="669">
        <v>0.15992465584840096</v>
      </c>
      <c r="G19" s="670">
        <v>0.16181435772576741</v>
      </c>
      <c r="I19" s="552"/>
      <c r="J19" s="553"/>
      <c r="K19" s="553"/>
      <c r="L19" s="554"/>
    </row>
    <row r="20" spans="1:12">
      <c r="A20" s="11">
        <v>10</v>
      </c>
      <c r="B20" s="14" t="s">
        <v>142</v>
      </c>
      <c r="C20" s="668">
        <v>0.19517508105505818</v>
      </c>
      <c r="D20" s="669">
        <v>0.18168549683209087</v>
      </c>
      <c r="E20" s="669">
        <v>0.18778478428543013</v>
      </c>
      <c r="F20" s="669">
        <v>0.18750344657205956</v>
      </c>
      <c r="G20" s="670">
        <v>0.19005716603853248</v>
      </c>
      <c r="I20" s="552"/>
      <c r="J20" s="553"/>
      <c r="K20" s="553"/>
      <c r="L20" s="554"/>
    </row>
    <row r="21" spans="1:12">
      <c r="A21" s="11">
        <v>11</v>
      </c>
      <c r="B21" s="14" t="s">
        <v>362</v>
      </c>
      <c r="C21" s="668">
        <v>0.1200011847150096</v>
      </c>
      <c r="D21" s="669">
        <v>0.11677727671624996</v>
      </c>
      <c r="E21" s="669">
        <v>0.11985283525308496</v>
      </c>
      <c r="F21" s="669">
        <v>0.11689958468071761</v>
      </c>
      <c r="G21" s="670">
        <v>0.115687111433439</v>
      </c>
      <c r="I21" s="552"/>
      <c r="J21" s="553"/>
      <c r="K21" s="553"/>
      <c r="L21" s="554"/>
    </row>
    <row r="22" spans="1:12">
      <c r="A22" s="11">
        <v>12</v>
      </c>
      <c r="B22" s="14" t="s">
        <v>363</v>
      </c>
      <c r="C22" s="668">
        <v>0.14340726830116313</v>
      </c>
      <c r="D22" s="669">
        <v>0.1402135692786475</v>
      </c>
      <c r="E22" s="669">
        <v>0.14356559398741878</v>
      </c>
      <c r="F22" s="669">
        <v>0.13993522812723763</v>
      </c>
      <c r="G22" s="670">
        <v>0.13870133400816864</v>
      </c>
      <c r="I22" s="552"/>
      <c r="J22" s="553"/>
      <c r="K22" s="553"/>
      <c r="L22" s="554"/>
    </row>
    <row r="23" spans="1:12">
      <c r="A23" s="11">
        <v>13</v>
      </c>
      <c r="B23" s="14" t="s">
        <v>361</v>
      </c>
      <c r="C23" s="668">
        <v>0.1744679045987336</v>
      </c>
      <c r="D23" s="669">
        <v>0.17131395422917062</v>
      </c>
      <c r="E23" s="669">
        <v>0.17502975021680539</v>
      </c>
      <c r="F23" s="669">
        <v>0.17050844318844821</v>
      </c>
      <c r="G23" s="670">
        <v>0.16924636371176027</v>
      </c>
      <c r="I23" s="552"/>
      <c r="J23" s="553"/>
      <c r="K23" s="553"/>
      <c r="L23" s="554"/>
    </row>
    <row r="24" spans="1:12">
      <c r="A24" s="13"/>
      <c r="B24" s="147" t="s">
        <v>88</v>
      </c>
      <c r="C24" s="336"/>
      <c r="D24" s="336"/>
      <c r="E24" s="336"/>
      <c r="F24" s="336"/>
      <c r="G24" s="337"/>
      <c r="I24" s="548"/>
      <c r="J24" s="336"/>
      <c r="K24" s="336"/>
      <c r="L24" s="337"/>
    </row>
    <row r="25" spans="1:12" ht="15" customHeight="1">
      <c r="A25" s="339">
        <v>14</v>
      </c>
      <c r="B25" s="14" t="s">
        <v>87</v>
      </c>
      <c r="C25" s="671">
        <v>9.9708946413309962E-2</v>
      </c>
      <c r="D25" s="672">
        <v>9.8211175855056995E-2</v>
      </c>
      <c r="E25" s="672">
        <v>9.7355388790294525E-2</v>
      </c>
      <c r="F25" s="672">
        <v>9.5775556145357515E-2</v>
      </c>
      <c r="G25" s="670">
        <v>9.7250282539715349E-2</v>
      </c>
      <c r="I25" s="555"/>
      <c r="J25" s="556"/>
      <c r="K25" s="556"/>
      <c r="L25" s="557"/>
    </row>
    <row r="26" spans="1:12" ht="15">
      <c r="A26" s="339">
        <v>15</v>
      </c>
      <c r="B26" s="14" t="s">
        <v>86</v>
      </c>
      <c r="C26" s="671">
        <v>5.6448982543540534E-2</v>
      </c>
      <c r="D26" s="672">
        <v>5.4247427594864069E-2</v>
      </c>
      <c r="E26" s="672">
        <v>5.4186647043338358E-2</v>
      </c>
      <c r="F26" s="672">
        <v>5.3520754469327213E-2</v>
      </c>
      <c r="G26" s="670">
        <v>5.4181945783370683E-2</v>
      </c>
      <c r="I26" s="555"/>
      <c r="J26" s="556"/>
      <c r="K26" s="556"/>
      <c r="L26" s="557"/>
    </row>
    <row r="27" spans="1:12" ht="15">
      <c r="A27" s="339">
        <v>16</v>
      </c>
      <c r="B27" s="14" t="s">
        <v>85</v>
      </c>
      <c r="C27" s="671">
        <v>2.391461613382638E-2</v>
      </c>
      <c r="D27" s="672">
        <v>2.4338494608996581E-2</v>
      </c>
      <c r="E27" s="672">
        <v>2.1806802432076708E-2</v>
      </c>
      <c r="F27" s="672">
        <v>2.1822665246928108E-2</v>
      </c>
      <c r="G27" s="670">
        <v>2.3060328584408905E-2</v>
      </c>
      <c r="I27" s="555"/>
      <c r="J27" s="556"/>
      <c r="K27" s="556"/>
      <c r="L27" s="557"/>
    </row>
    <row r="28" spans="1:12" ht="15">
      <c r="A28" s="339">
        <v>17</v>
      </c>
      <c r="B28" s="14" t="s">
        <v>84</v>
      </c>
      <c r="C28" s="671">
        <v>4.3259963869769415E-2</v>
      </c>
      <c r="D28" s="672">
        <v>4.3963748260192934E-2</v>
      </c>
      <c r="E28" s="672">
        <v>4.3168741746956167E-2</v>
      </c>
      <c r="F28" s="672">
        <v>4.225480167603031E-2</v>
      </c>
      <c r="G28" s="670">
        <v>4.3068336756344673E-2</v>
      </c>
      <c r="I28" s="555"/>
      <c r="J28" s="556"/>
      <c r="K28" s="556"/>
      <c r="L28" s="557"/>
    </row>
    <row r="29" spans="1:12" ht="15">
      <c r="A29" s="339">
        <v>18</v>
      </c>
      <c r="B29" s="14" t="s">
        <v>166</v>
      </c>
      <c r="C29" s="671">
        <v>1.9577095674339861E-2</v>
      </c>
      <c r="D29" s="672">
        <v>2.2515049406805765E-2</v>
      </c>
      <c r="E29" s="672">
        <v>1.9907761911036083E-2</v>
      </c>
      <c r="F29" s="672">
        <v>2.0036965276823311E-2</v>
      </c>
      <c r="G29" s="670">
        <v>1.8635486704430649E-2</v>
      </c>
      <c r="I29" s="555"/>
      <c r="J29" s="556"/>
      <c r="K29" s="556"/>
      <c r="L29" s="557"/>
    </row>
    <row r="30" spans="1:12" ht="15">
      <c r="A30" s="339">
        <v>19</v>
      </c>
      <c r="B30" s="14" t="s">
        <v>167</v>
      </c>
      <c r="C30" s="671">
        <v>0.12984715293765947</v>
      </c>
      <c r="D30" s="672">
        <v>0.15227680314405592</v>
      </c>
      <c r="E30" s="672">
        <v>0.13406327033247054</v>
      </c>
      <c r="F30" s="672">
        <v>0.13604871275995889</v>
      </c>
      <c r="G30" s="670">
        <v>0.12867660233168166</v>
      </c>
      <c r="I30" s="555"/>
      <c r="J30" s="556"/>
      <c r="K30" s="556"/>
      <c r="L30" s="557"/>
    </row>
    <row r="31" spans="1:12">
      <c r="A31" s="13"/>
      <c r="B31" s="147" t="s">
        <v>229</v>
      </c>
      <c r="C31" s="336"/>
      <c r="D31" s="336"/>
      <c r="E31" s="336"/>
      <c r="F31" s="336"/>
      <c r="G31" s="337"/>
      <c r="I31" s="548"/>
      <c r="J31" s="336"/>
      <c r="K31" s="336"/>
      <c r="L31" s="337"/>
    </row>
    <row r="32" spans="1:12" ht="15">
      <c r="A32" s="339">
        <v>20</v>
      </c>
      <c r="B32" s="14" t="s">
        <v>83</v>
      </c>
      <c r="C32" s="671">
        <v>3.8808937934478961E-2</v>
      </c>
      <c r="D32" s="672">
        <v>3.6423211350659464E-2</v>
      </c>
      <c r="E32" s="672">
        <v>3.7242193833393861E-2</v>
      </c>
      <c r="F32" s="672">
        <v>3.6603522915351565E-2</v>
      </c>
      <c r="G32" s="670">
        <v>3.858266334059815E-2</v>
      </c>
      <c r="I32" s="555"/>
      <c r="J32" s="556"/>
      <c r="K32" s="556"/>
      <c r="L32" s="557"/>
    </row>
    <row r="33" spans="1:12" ht="15" customHeight="1">
      <c r="A33" s="339">
        <v>21</v>
      </c>
      <c r="B33" s="14" t="s">
        <v>707</v>
      </c>
      <c r="C33" s="671">
        <v>1.2836577204769738E-2</v>
      </c>
      <c r="D33" s="672">
        <v>1.3021104553201712E-2</v>
      </c>
      <c r="E33" s="672">
        <v>1.329917257424631E-2</v>
      </c>
      <c r="F33" s="672">
        <v>1.4909994646560983E-2</v>
      </c>
      <c r="G33" s="670">
        <v>1.6273993068893832E-2</v>
      </c>
      <c r="I33" s="555"/>
      <c r="J33" s="556"/>
      <c r="K33" s="556"/>
      <c r="L33" s="557"/>
    </row>
    <row r="34" spans="1:12" ht="15">
      <c r="A34" s="339">
        <v>22</v>
      </c>
      <c r="B34" s="14" t="s">
        <v>82</v>
      </c>
      <c r="C34" s="671">
        <v>0.48146422678554091</v>
      </c>
      <c r="D34" s="672">
        <v>0.47768658995782459</v>
      </c>
      <c r="E34" s="672">
        <v>0.4895533411455909</v>
      </c>
      <c r="F34" s="672">
        <v>0.49800161154736583</v>
      </c>
      <c r="G34" s="670">
        <v>0.4632643707926784</v>
      </c>
      <c r="I34" s="555"/>
      <c r="J34" s="556"/>
      <c r="K34" s="556"/>
      <c r="L34" s="557"/>
    </row>
    <row r="35" spans="1:12" ht="15" customHeight="1">
      <c r="A35" s="339">
        <v>23</v>
      </c>
      <c r="B35" s="14" t="s">
        <v>81</v>
      </c>
      <c r="C35" s="671">
        <v>0.44978565398193421</v>
      </c>
      <c r="D35" s="672">
        <v>0.44708031131754566</v>
      </c>
      <c r="E35" s="672">
        <v>0.44100488039545699</v>
      </c>
      <c r="F35" s="672">
        <v>0.44537867759907968</v>
      </c>
      <c r="G35" s="670">
        <v>0.42704763400868972</v>
      </c>
      <c r="I35" s="555"/>
      <c r="J35" s="556"/>
      <c r="K35" s="556"/>
      <c r="L35" s="557"/>
    </row>
    <row r="36" spans="1:12" ht="15">
      <c r="A36" s="339">
        <v>24</v>
      </c>
      <c r="B36" s="14" t="s">
        <v>80</v>
      </c>
      <c r="C36" s="671">
        <v>-1.7111225178346255E-3</v>
      </c>
      <c r="D36" s="672">
        <v>0.19101772653178514</v>
      </c>
      <c r="E36" s="672">
        <v>9.6988480949989228E-2</v>
      </c>
      <c r="F36" s="672">
        <v>7.6122517113249674E-2</v>
      </c>
      <c r="G36" s="670">
        <v>-2.517338370007453E-2</v>
      </c>
      <c r="I36" s="555"/>
      <c r="J36" s="556"/>
      <c r="K36" s="556"/>
      <c r="L36" s="557"/>
    </row>
    <row r="37" spans="1:12" ht="15" customHeight="1">
      <c r="A37" s="13"/>
      <c r="B37" s="147" t="s">
        <v>230</v>
      </c>
      <c r="C37" s="336"/>
      <c r="D37" s="336"/>
      <c r="E37" s="336"/>
      <c r="F37" s="336"/>
      <c r="G37" s="337"/>
      <c r="I37" s="548"/>
      <c r="J37" s="336"/>
      <c r="K37" s="336"/>
      <c r="L37" s="337"/>
    </row>
    <row r="38" spans="1:12" ht="15" customHeight="1">
      <c r="A38" s="339">
        <v>25</v>
      </c>
      <c r="B38" s="14" t="s">
        <v>79</v>
      </c>
      <c r="C38" s="843">
        <v>0.14145106524532383</v>
      </c>
      <c r="D38" s="671">
        <v>0.15956233480727589</v>
      </c>
      <c r="E38" s="671">
        <v>0.1891602333928139</v>
      </c>
      <c r="F38" s="671">
        <v>0.21283484054922294</v>
      </c>
      <c r="G38" s="670">
        <v>0.22852586682782783</v>
      </c>
      <c r="I38" s="558"/>
      <c r="J38" s="559"/>
      <c r="K38" s="559"/>
      <c r="L38" s="560"/>
    </row>
    <row r="39" spans="1:12" ht="15" customHeight="1">
      <c r="A39" s="339">
        <v>26</v>
      </c>
      <c r="B39" s="14" t="s">
        <v>78</v>
      </c>
      <c r="C39" s="671">
        <v>0.5338899548314846</v>
      </c>
      <c r="D39" s="671">
        <v>0.52432271008236597</v>
      </c>
      <c r="E39" s="671">
        <v>0.53288711483076001</v>
      </c>
      <c r="F39" s="671">
        <v>0.54280657846636404</v>
      </c>
      <c r="G39" s="670">
        <v>0.52401909535378832</v>
      </c>
      <c r="I39" s="558"/>
      <c r="J39" s="559"/>
      <c r="K39" s="559"/>
      <c r="L39" s="560"/>
    </row>
    <row r="40" spans="1:12" ht="15" customHeight="1">
      <c r="A40" s="339">
        <v>27</v>
      </c>
      <c r="B40" s="14" t="s">
        <v>77</v>
      </c>
      <c r="C40" s="671">
        <v>0.20674576983371806</v>
      </c>
      <c r="D40" s="671">
        <v>0.2220491231543272</v>
      </c>
      <c r="E40" s="671">
        <v>0.24273818892988661</v>
      </c>
      <c r="F40" s="671">
        <v>0.25144611573216824</v>
      </c>
      <c r="G40" s="670">
        <v>0.26450615024787827</v>
      </c>
      <c r="I40" s="558"/>
      <c r="J40" s="559"/>
      <c r="K40" s="559"/>
      <c r="L40" s="560"/>
    </row>
    <row r="41" spans="1:12" ht="15" customHeight="1">
      <c r="A41" s="340"/>
      <c r="B41" s="147" t="s">
        <v>271</v>
      </c>
      <c r="C41" s="336"/>
      <c r="D41" s="336"/>
      <c r="E41" s="336"/>
      <c r="F41" s="336"/>
      <c r="G41" s="337"/>
      <c r="I41" s="548"/>
      <c r="J41" s="336"/>
      <c r="K41" s="336"/>
      <c r="L41" s="337"/>
    </row>
    <row r="42" spans="1:12" ht="15">
      <c r="A42" s="339">
        <v>28</v>
      </c>
      <c r="B42" s="14" t="s">
        <v>254</v>
      </c>
      <c r="C42" s="673">
        <v>708161383.25076926</v>
      </c>
      <c r="D42" s="673">
        <v>658773305.30141282</v>
      </c>
      <c r="E42" s="674">
        <v>693418691.63684762</v>
      </c>
      <c r="F42" s="674">
        <v>653298128.05857146</v>
      </c>
      <c r="G42" s="675">
        <v>730656890.64891779</v>
      </c>
      <c r="I42" s="555"/>
      <c r="J42" s="556"/>
      <c r="K42" s="556"/>
      <c r="L42" s="557"/>
    </row>
    <row r="43" spans="1:12" ht="15" customHeight="1">
      <c r="A43" s="339">
        <v>29</v>
      </c>
      <c r="B43" s="14" t="s">
        <v>266</v>
      </c>
      <c r="C43" s="673">
        <v>522441784.47548997</v>
      </c>
      <c r="D43" s="673">
        <v>531016682.68527639</v>
      </c>
      <c r="E43" s="676">
        <v>553633699.96863961</v>
      </c>
      <c r="F43" s="676">
        <v>543844990.14697814</v>
      </c>
      <c r="G43" s="675">
        <v>565012263.88243473</v>
      </c>
      <c r="I43" s="555"/>
      <c r="J43" s="556"/>
      <c r="K43" s="556"/>
      <c r="L43" s="557"/>
    </row>
    <row r="44" spans="1:12" ht="15" customHeight="1">
      <c r="A44" s="376">
        <v>30</v>
      </c>
      <c r="B44" s="377" t="s">
        <v>255</v>
      </c>
      <c r="C44" s="677">
        <v>1.3609883656663559</v>
      </c>
      <c r="D44" s="677">
        <v>1.2283510532087381</v>
      </c>
      <c r="E44" s="671">
        <v>1.2549761314975569</v>
      </c>
      <c r="F44" s="671">
        <v>1.2046968252518779</v>
      </c>
      <c r="G44" s="677">
        <v>1.2952764870190561</v>
      </c>
      <c r="I44" s="561"/>
      <c r="J44" s="562"/>
      <c r="K44" s="562"/>
      <c r="L44" s="378"/>
    </row>
    <row r="45" spans="1:12" ht="15" customHeight="1">
      <c r="A45" s="376"/>
      <c r="B45" s="147" t="s">
        <v>369</v>
      </c>
      <c r="C45" s="220"/>
      <c r="D45" s="220"/>
      <c r="E45" s="220"/>
      <c r="F45" s="220"/>
      <c r="G45" s="678"/>
      <c r="I45" s="561"/>
      <c r="J45" s="562"/>
      <c r="K45" s="562"/>
      <c r="L45" s="378"/>
    </row>
    <row r="46" spans="1:12" ht="15" customHeight="1">
      <c r="A46" s="376">
        <v>31</v>
      </c>
      <c r="B46" s="377" t="s">
        <v>376</v>
      </c>
      <c r="C46" s="842">
        <v>2410957221.1029997</v>
      </c>
      <c r="D46" s="679">
        <v>2236886567.776</v>
      </c>
      <c r="E46" s="680">
        <v>2236886567.776</v>
      </c>
      <c r="F46" s="680">
        <v>2072090070.0900011</v>
      </c>
      <c r="G46" s="681">
        <v>2033624664.8786902</v>
      </c>
      <c r="I46" s="561"/>
      <c r="J46" s="562"/>
      <c r="K46" s="562"/>
      <c r="L46" s="378"/>
    </row>
    <row r="47" spans="1:12" ht="15" customHeight="1">
      <c r="A47" s="376">
        <v>32</v>
      </c>
      <c r="B47" s="377" t="s">
        <v>391</v>
      </c>
      <c r="C47" s="842">
        <v>2006381021.8740532</v>
      </c>
      <c r="D47" s="679">
        <v>1869814470.9814999</v>
      </c>
      <c r="E47" s="680">
        <v>1869814470.9814999</v>
      </c>
      <c r="F47" s="680">
        <v>1852086892.4175873</v>
      </c>
      <c r="G47" s="681">
        <v>1740059699.9054127</v>
      </c>
      <c r="I47" s="561"/>
      <c r="J47" s="562"/>
      <c r="K47" s="562"/>
      <c r="L47" s="378"/>
    </row>
    <row r="48" spans="1:12" ht="15.75" thickBot="1">
      <c r="A48" s="341">
        <v>33</v>
      </c>
      <c r="B48" s="149" t="s">
        <v>409</v>
      </c>
      <c r="C48" s="682">
        <v>1.2016447498347316</v>
      </c>
      <c r="D48" s="682">
        <v>1.1963147159738352</v>
      </c>
      <c r="E48" s="683">
        <v>1.1963147159738352</v>
      </c>
      <c r="F48" s="683">
        <v>1.1187866393164938</v>
      </c>
      <c r="G48" s="684">
        <v>1.1687097086319713</v>
      </c>
      <c r="I48" s="563"/>
      <c r="J48" s="19"/>
      <c r="K48" s="19"/>
      <c r="L48" s="20"/>
    </row>
    <row r="49" spans="1:2">
      <c r="A49" s="21"/>
    </row>
    <row r="50" spans="1:2" ht="38.25">
      <c r="B50" s="211" t="s">
        <v>704</v>
      </c>
    </row>
    <row r="51" spans="1:2" ht="51">
      <c r="B51" s="211" t="s">
        <v>270</v>
      </c>
    </row>
    <row r="53" spans="1:2">
      <c r="B53" s="21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
    </sheetView>
  </sheetViews>
  <sheetFormatPr defaultColWidth="9.140625" defaultRowHeight="12.75"/>
  <cols>
    <col min="1" max="1" width="11.85546875" style="448" bestFit="1" customWidth="1"/>
    <col min="2" max="2" width="68" style="448" customWidth="1"/>
    <col min="3" max="4" width="15.28515625" style="448" bestFit="1" customWidth="1"/>
    <col min="5" max="5" width="17.5703125" style="448" bestFit="1" customWidth="1"/>
    <col min="6" max="6" width="16.85546875" style="448" bestFit="1" customWidth="1"/>
    <col min="7" max="7" width="15.42578125" style="448" customWidth="1"/>
    <col min="8" max="8" width="16.85546875" style="448" bestFit="1" customWidth="1"/>
    <col min="9" max="16384" width="9.140625" style="448"/>
  </cols>
  <sheetData>
    <row r="1" spans="1:8" ht="13.5">
      <c r="A1" s="379" t="s">
        <v>30</v>
      </c>
      <c r="B1" s="653" t="str">
        <f>'Info '!C2</f>
        <v>JSC "BASISBANK"</v>
      </c>
    </row>
    <row r="2" spans="1:8">
      <c r="A2" s="380" t="s">
        <v>31</v>
      </c>
      <c r="B2" s="654">
        <f>'1. key ratios '!B2</f>
        <v>45382</v>
      </c>
    </row>
    <row r="3" spans="1:8">
      <c r="A3" s="381" t="s">
        <v>412</v>
      </c>
    </row>
    <row r="5" spans="1:8" ht="12" customHeight="1">
      <c r="A5" s="783" t="s">
        <v>413</v>
      </c>
      <c r="B5" s="784"/>
      <c r="C5" s="789" t="s">
        <v>414</v>
      </c>
      <c r="D5" s="790"/>
      <c r="E5" s="790"/>
      <c r="F5" s="790"/>
      <c r="G5" s="790"/>
      <c r="H5" s="791"/>
    </row>
    <row r="6" spans="1:8">
      <c r="A6" s="785"/>
      <c r="B6" s="786"/>
      <c r="C6" s="792"/>
      <c r="D6" s="793"/>
      <c r="E6" s="793"/>
      <c r="F6" s="793"/>
      <c r="G6" s="793"/>
      <c r="H6" s="794"/>
    </row>
    <row r="7" spans="1:8" ht="25.5">
      <c r="A7" s="787"/>
      <c r="B7" s="788"/>
      <c r="C7" s="456" t="s">
        <v>415</v>
      </c>
      <c r="D7" s="456" t="s">
        <v>416</v>
      </c>
      <c r="E7" s="456" t="s">
        <v>417</v>
      </c>
      <c r="F7" s="456" t="s">
        <v>418</v>
      </c>
      <c r="G7" s="456" t="s">
        <v>419</v>
      </c>
      <c r="H7" s="456" t="s">
        <v>64</v>
      </c>
    </row>
    <row r="8" spans="1:8">
      <c r="A8" s="452">
        <v>1</v>
      </c>
      <c r="B8" s="451" t="s">
        <v>51</v>
      </c>
      <c r="C8" s="655">
        <v>197203623.79719999</v>
      </c>
      <c r="D8" s="655">
        <v>34454321.066699997</v>
      </c>
      <c r="E8" s="655">
        <v>214480901.99000001</v>
      </c>
      <c r="F8" s="655">
        <v>62024900.057900012</v>
      </c>
      <c r="G8" s="655">
        <v>0</v>
      </c>
      <c r="H8" s="656">
        <f t="shared" ref="H8:H21" si="0">SUM(C8:G8)</f>
        <v>508163746.91180003</v>
      </c>
    </row>
    <row r="9" spans="1:8">
      <c r="A9" s="452">
        <v>2</v>
      </c>
      <c r="B9" s="451" t="s">
        <v>52</v>
      </c>
      <c r="C9" s="655">
        <v>0</v>
      </c>
      <c r="D9" s="655">
        <v>0</v>
      </c>
      <c r="E9" s="655">
        <v>0</v>
      </c>
      <c r="F9" s="655">
        <v>0</v>
      </c>
      <c r="G9" s="655">
        <v>0</v>
      </c>
      <c r="H9" s="656">
        <f t="shared" si="0"/>
        <v>0</v>
      </c>
    </row>
    <row r="10" spans="1:8">
      <c r="A10" s="452">
        <v>3</v>
      </c>
      <c r="B10" s="451" t="s">
        <v>164</v>
      </c>
      <c r="C10" s="655">
        <v>0</v>
      </c>
      <c r="D10" s="655">
        <v>20.02</v>
      </c>
      <c r="E10" s="655">
        <v>111740.2539</v>
      </c>
      <c r="F10" s="655">
        <v>1133468.2797000001</v>
      </c>
      <c r="G10" s="655">
        <v>0</v>
      </c>
      <c r="H10" s="656">
        <f t="shared" si="0"/>
        <v>1245228.5536</v>
      </c>
    </row>
    <row r="11" spans="1:8">
      <c r="A11" s="452">
        <v>4</v>
      </c>
      <c r="B11" s="451" t="s">
        <v>53</v>
      </c>
      <c r="C11" s="655">
        <v>0</v>
      </c>
      <c r="D11" s="655">
        <v>0</v>
      </c>
      <c r="E11" s="655">
        <v>0</v>
      </c>
      <c r="F11" s="655">
        <v>0</v>
      </c>
      <c r="G11" s="655">
        <v>0</v>
      </c>
      <c r="H11" s="656">
        <f t="shared" si="0"/>
        <v>0</v>
      </c>
    </row>
    <row r="12" spans="1:8">
      <c r="A12" s="452">
        <v>5</v>
      </c>
      <c r="B12" s="451" t="s">
        <v>54</v>
      </c>
      <c r="C12" s="655">
        <v>0</v>
      </c>
      <c r="D12" s="655">
        <v>0</v>
      </c>
      <c r="E12" s="655">
        <v>0</v>
      </c>
      <c r="F12" s="655">
        <v>0</v>
      </c>
      <c r="G12" s="655">
        <v>0</v>
      </c>
      <c r="H12" s="656">
        <f t="shared" si="0"/>
        <v>0</v>
      </c>
    </row>
    <row r="13" spans="1:8">
      <c r="A13" s="452">
        <v>6</v>
      </c>
      <c r="B13" s="451" t="s">
        <v>55</v>
      </c>
      <c r="C13" s="655">
        <v>87546198.846200004</v>
      </c>
      <c r="D13" s="655">
        <v>46919687.311200008</v>
      </c>
      <c r="E13" s="655">
        <v>0</v>
      </c>
      <c r="F13" s="655">
        <v>0</v>
      </c>
      <c r="G13" s="655">
        <v>0</v>
      </c>
      <c r="H13" s="656">
        <f t="shared" si="0"/>
        <v>134465886.15740001</v>
      </c>
    </row>
    <row r="14" spans="1:8">
      <c r="A14" s="452">
        <v>7</v>
      </c>
      <c r="B14" s="451" t="s">
        <v>56</v>
      </c>
      <c r="C14" s="655">
        <v>3143625.4406111101</v>
      </c>
      <c r="D14" s="655">
        <v>374855032.85258281</v>
      </c>
      <c r="E14" s="655">
        <v>396240124.60375392</v>
      </c>
      <c r="F14" s="655">
        <v>657702871.84595132</v>
      </c>
      <c r="G14" s="655">
        <v>0</v>
      </c>
      <c r="H14" s="656">
        <f t="shared" si="0"/>
        <v>1431941654.7428992</v>
      </c>
    </row>
    <row r="15" spans="1:8">
      <c r="A15" s="452">
        <v>8</v>
      </c>
      <c r="B15" s="453" t="s">
        <v>57</v>
      </c>
      <c r="C15" s="655">
        <v>3000338.3063616008</v>
      </c>
      <c r="D15" s="655">
        <v>47577997.551233701</v>
      </c>
      <c r="E15" s="655">
        <v>202724542.94128403</v>
      </c>
      <c r="F15" s="655">
        <v>185021889.66666901</v>
      </c>
      <c r="G15" s="655">
        <v>0</v>
      </c>
      <c r="H15" s="656">
        <f t="shared" si="0"/>
        <v>438324768.46554834</v>
      </c>
    </row>
    <row r="16" spans="1:8">
      <c r="A16" s="452">
        <v>9</v>
      </c>
      <c r="B16" s="451" t="s">
        <v>58</v>
      </c>
      <c r="C16" s="655">
        <v>337519.4312325092</v>
      </c>
      <c r="D16" s="655">
        <v>5428302.5743998419</v>
      </c>
      <c r="E16" s="655">
        <v>69884749.451989636</v>
      </c>
      <c r="F16" s="655">
        <v>246318549.52082455</v>
      </c>
      <c r="G16" s="655">
        <v>0</v>
      </c>
      <c r="H16" s="656">
        <f t="shared" si="0"/>
        <v>321969120.97844654</v>
      </c>
    </row>
    <row r="17" spans="1:8">
      <c r="A17" s="452">
        <v>10</v>
      </c>
      <c r="B17" s="455" t="s">
        <v>427</v>
      </c>
      <c r="C17" s="655">
        <v>6621518.4030940216</v>
      </c>
      <c r="D17" s="655">
        <v>3053707.4781014202</v>
      </c>
      <c r="E17" s="655">
        <v>22027246.01098774</v>
      </c>
      <c r="F17" s="655">
        <v>24332069.58967603</v>
      </c>
      <c r="G17" s="655">
        <v>1.9699999999999999E-2</v>
      </c>
      <c r="H17" s="656">
        <f t="shared" si="0"/>
        <v>56034541.501559205</v>
      </c>
    </row>
    <row r="18" spans="1:8">
      <c r="A18" s="452">
        <v>11</v>
      </c>
      <c r="B18" s="451" t="s">
        <v>60</v>
      </c>
      <c r="C18" s="655">
        <v>0</v>
      </c>
      <c r="D18" s="655">
        <v>0</v>
      </c>
      <c r="E18" s="655">
        <v>0</v>
      </c>
      <c r="F18" s="655">
        <v>0</v>
      </c>
      <c r="G18" s="655">
        <v>0</v>
      </c>
      <c r="H18" s="656">
        <f t="shared" si="0"/>
        <v>0</v>
      </c>
    </row>
    <row r="19" spans="1:8">
      <c r="A19" s="452">
        <v>12</v>
      </c>
      <c r="B19" s="451" t="s">
        <v>61</v>
      </c>
      <c r="C19" s="655">
        <v>0</v>
      </c>
      <c r="D19" s="655">
        <v>23897111.865600001</v>
      </c>
      <c r="E19" s="655">
        <v>0</v>
      </c>
      <c r="F19" s="655">
        <v>0</v>
      </c>
      <c r="G19" s="655">
        <v>0</v>
      </c>
      <c r="H19" s="656">
        <f t="shared" si="0"/>
        <v>23897111.865600001</v>
      </c>
    </row>
    <row r="20" spans="1:8">
      <c r="A20" s="454">
        <v>13</v>
      </c>
      <c r="B20" s="453" t="s">
        <v>144</v>
      </c>
      <c r="C20" s="655">
        <v>0</v>
      </c>
      <c r="D20" s="655">
        <v>0</v>
      </c>
      <c r="E20" s="655">
        <v>0</v>
      </c>
      <c r="F20" s="655">
        <v>0</v>
      </c>
      <c r="G20" s="655">
        <v>0</v>
      </c>
      <c r="H20" s="656">
        <f t="shared" si="0"/>
        <v>0</v>
      </c>
    </row>
    <row r="21" spans="1:8">
      <c r="A21" s="452">
        <v>14</v>
      </c>
      <c r="B21" s="451" t="s">
        <v>63</v>
      </c>
      <c r="C21" s="655">
        <v>827282.06448880001</v>
      </c>
      <c r="D21" s="655">
        <v>67970920.205886573</v>
      </c>
      <c r="E21" s="655">
        <v>115273227.88315749</v>
      </c>
      <c r="F21" s="655">
        <v>153021873.10347518</v>
      </c>
      <c r="G21" s="655">
        <v>217085657.95809999</v>
      </c>
      <c r="H21" s="656">
        <f t="shared" si="0"/>
        <v>554178961.21510804</v>
      </c>
    </row>
    <row r="22" spans="1:8">
      <c r="A22" s="450">
        <v>15</v>
      </c>
      <c r="B22" s="449" t="s">
        <v>64</v>
      </c>
      <c r="C22" s="656">
        <f>SUM(C18:C21)+SUM(C8:C16)</f>
        <v>292058587.88609409</v>
      </c>
      <c r="D22" s="656">
        <f t="shared" ref="D22:H22" si="1">SUM(D18:D21)+SUM(D8:D16)</f>
        <v>601103393.44760287</v>
      </c>
      <c r="E22" s="656">
        <f t="shared" si="1"/>
        <v>998715287.12408507</v>
      </c>
      <c r="F22" s="656">
        <f t="shared" si="1"/>
        <v>1305223552.47452</v>
      </c>
      <c r="G22" s="656">
        <f t="shared" si="1"/>
        <v>217085657.95809999</v>
      </c>
      <c r="H22" s="656">
        <f t="shared" si="1"/>
        <v>3414186478.8904023</v>
      </c>
    </row>
    <row r="26" spans="1:8" ht="38.25">
      <c r="B26" s="385" t="s">
        <v>514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9" sqref="B9"/>
    </sheetView>
  </sheetViews>
  <sheetFormatPr defaultColWidth="9.140625" defaultRowHeight="12.75"/>
  <cols>
    <col min="1" max="1" width="11.85546875" style="459" bestFit="1" customWidth="1"/>
    <col min="2" max="2" width="75.140625" style="448" customWidth="1"/>
    <col min="3" max="3" width="15.28515625" style="448" customWidth="1"/>
    <col min="4" max="4" width="17.85546875" style="448" customWidth="1"/>
    <col min="5" max="5" width="15.140625" style="382" bestFit="1" customWidth="1"/>
    <col min="6" max="6" width="11.85546875" style="382" bestFit="1" customWidth="1"/>
    <col min="7" max="7" width="12.7109375" style="448" customWidth="1"/>
    <col min="8" max="8" width="17.85546875" style="448" customWidth="1"/>
    <col min="9" max="16384" width="9.140625" style="448"/>
  </cols>
  <sheetData>
    <row r="1" spans="1:8" ht="13.5">
      <c r="A1" s="379" t="s">
        <v>30</v>
      </c>
      <c r="B1" s="653" t="str">
        <f>'Info '!C2</f>
        <v>JSC "BASISBANK"</v>
      </c>
      <c r="C1" s="472"/>
      <c r="D1" s="472"/>
      <c r="E1" s="472"/>
      <c r="F1" s="472"/>
      <c r="G1" s="472"/>
      <c r="H1" s="472"/>
    </row>
    <row r="2" spans="1:8">
      <c r="A2" s="380" t="s">
        <v>31</v>
      </c>
      <c r="B2" s="654">
        <f>'1. key ratios '!B2</f>
        <v>45382</v>
      </c>
      <c r="C2" s="472"/>
      <c r="D2" s="472"/>
      <c r="E2" s="472"/>
      <c r="F2" s="472"/>
      <c r="G2" s="472"/>
      <c r="H2" s="472"/>
    </row>
    <row r="3" spans="1:8">
      <c r="A3" s="381" t="s">
        <v>420</v>
      </c>
      <c r="B3" s="472"/>
      <c r="C3" s="472"/>
      <c r="D3" s="472"/>
      <c r="E3" s="472"/>
      <c r="F3" s="472"/>
      <c r="G3" s="472"/>
      <c r="H3" s="472"/>
    </row>
    <row r="4" spans="1:8">
      <c r="A4" s="473"/>
      <c r="B4" s="472"/>
      <c r="C4" s="471" t="s">
        <v>0</v>
      </c>
      <c r="D4" s="471" t="s">
        <v>1</v>
      </c>
      <c r="E4" s="471" t="s">
        <v>2</v>
      </c>
      <c r="F4" s="471" t="s">
        <v>3</v>
      </c>
      <c r="G4" s="471" t="s">
        <v>4</v>
      </c>
      <c r="H4" s="471" t="s">
        <v>5</v>
      </c>
    </row>
    <row r="5" spans="1:8" ht="33.950000000000003" customHeight="1">
      <c r="A5" s="783" t="s">
        <v>421</v>
      </c>
      <c r="B5" s="784"/>
      <c r="C5" s="797" t="s">
        <v>422</v>
      </c>
      <c r="D5" s="797"/>
      <c r="E5" s="797" t="s">
        <v>659</v>
      </c>
      <c r="F5" s="795" t="s">
        <v>423</v>
      </c>
      <c r="G5" s="795" t="s">
        <v>424</v>
      </c>
      <c r="H5" s="469" t="s">
        <v>658</v>
      </c>
    </row>
    <row r="6" spans="1:8" ht="78.75" customHeight="1">
      <c r="A6" s="787"/>
      <c r="B6" s="788"/>
      <c r="C6" s="470" t="s">
        <v>425</v>
      </c>
      <c r="D6" s="470" t="s">
        <v>426</v>
      </c>
      <c r="E6" s="797"/>
      <c r="F6" s="796"/>
      <c r="G6" s="796"/>
      <c r="H6" s="469" t="s">
        <v>657</v>
      </c>
    </row>
    <row r="7" spans="1:8">
      <c r="A7" s="467">
        <v>1</v>
      </c>
      <c r="B7" s="451" t="s">
        <v>51</v>
      </c>
      <c r="C7" s="657">
        <v>0</v>
      </c>
      <c r="D7" s="657">
        <v>510084637.3301</v>
      </c>
      <c r="E7" s="658">
        <v>551903.29830000002</v>
      </c>
      <c r="F7" s="658">
        <v>0</v>
      </c>
      <c r="G7" s="657">
        <v>0</v>
      </c>
      <c r="H7" s="659">
        <f>C7+D7-E7-F7</f>
        <v>509532734.03179997</v>
      </c>
    </row>
    <row r="8" spans="1:8">
      <c r="A8" s="467">
        <v>2</v>
      </c>
      <c r="B8" s="451" t="s">
        <v>52</v>
      </c>
      <c r="C8" s="657">
        <v>0</v>
      </c>
      <c r="D8" s="657">
        <v>0</v>
      </c>
      <c r="E8" s="658">
        <v>0</v>
      </c>
      <c r="F8" s="658">
        <v>0</v>
      </c>
      <c r="G8" s="657">
        <v>0</v>
      </c>
      <c r="H8" s="659">
        <f t="shared" ref="H8:H20" si="0">C8+D8-E8-F8</f>
        <v>0</v>
      </c>
    </row>
    <row r="9" spans="1:8">
      <c r="A9" s="467">
        <v>3</v>
      </c>
      <c r="B9" s="451" t="s">
        <v>164</v>
      </c>
      <c r="C9" s="657">
        <v>0</v>
      </c>
      <c r="D9" s="657">
        <v>1246304.7350000001</v>
      </c>
      <c r="E9" s="658">
        <v>1076.1813999999999</v>
      </c>
      <c r="F9" s="658">
        <v>0</v>
      </c>
      <c r="G9" s="657">
        <v>0</v>
      </c>
      <c r="H9" s="659">
        <f t="shared" si="0"/>
        <v>1245228.5536000002</v>
      </c>
    </row>
    <row r="10" spans="1:8">
      <c r="A10" s="467">
        <v>4</v>
      </c>
      <c r="B10" s="451" t="s">
        <v>53</v>
      </c>
      <c r="C10" s="657">
        <v>0</v>
      </c>
      <c r="D10" s="657">
        <v>0</v>
      </c>
      <c r="E10" s="658">
        <v>0</v>
      </c>
      <c r="F10" s="658">
        <v>0</v>
      </c>
      <c r="G10" s="657">
        <v>0</v>
      </c>
      <c r="H10" s="659">
        <f t="shared" si="0"/>
        <v>0</v>
      </c>
    </row>
    <row r="11" spans="1:8">
      <c r="A11" s="467">
        <v>5</v>
      </c>
      <c r="B11" s="451" t="s">
        <v>54</v>
      </c>
      <c r="C11" s="657">
        <v>0</v>
      </c>
      <c r="D11" s="657">
        <v>0</v>
      </c>
      <c r="E11" s="658">
        <v>0</v>
      </c>
      <c r="F11" s="658">
        <v>0</v>
      </c>
      <c r="G11" s="657">
        <v>0</v>
      </c>
      <c r="H11" s="659">
        <f t="shared" si="0"/>
        <v>0</v>
      </c>
    </row>
    <row r="12" spans="1:8">
      <c r="A12" s="467">
        <v>6</v>
      </c>
      <c r="B12" s="451" t="s">
        <v>55</v>
      </c>
      <c r="C12" s="657">
        <v>0</v>
      </c>
      <c r="D12" s="657">
        <v>135083583.02090001</v>
      </c>
      <c r="E12" s="658">
        <v>617696.86350000009</v>
      </c>
      <c r="F12" s="658">
        <v>0</v>
      </c>
      <c r="G12" s="657">
        <v>0</v>
      </c>
      <c r="H12" s="659">
        <f t="shared" si="0"/>
        <v>134465886.15740001</v>
      </c>
    </row>
    <row r="13" spans="1:8">
      <c r="A13" s="467">
        <v>7</v>
      </c>
      <c r="B13" s="451" t="s">
        <v>56</v>
      </c>
      <c r="C13" s="657">
        <v>30220239.974299997</v>
      </c>
      <c r="D13" s="657">
        <v>1410317147.32974</v>
      </c>
      <c r="E13" s="658">
        <v>8595732.4069380593</v>
      </c>
      <c r="F13" s="658">
        <v>0</v>
      </c>
      <c r="G13" s="657">
        <v>0</v>
      </c>
      <c r="H13" s="659">
        <f t="shared" si="0"/>
        <v>1431941654.8971019</v>
      </c>
    </row>
    <row r="14" spans="1:8">
      <c r="A14" s="467">
        <v>8</v>
      </c>
      <c r="B14" s="453" t="s">
        <v>57</v>
      </c>
      <c r="C14" s="657">
        <v>32345535.203749593</v>
      </c>
      <c r="D14" s="657">
        <v>411820246.12829298</v>
      </c>
      <c r="E14" s="658">
        <v>5841012.3527961075</v>
      </c>
      <c r="F14" s="658">
        <v>0</v>
      </c>
      <c r="G14" s="657">
        <v>3118459.6925719958</v>
      </c>
      <c r="H14" s="659">
        <f t="shared" si="0"/>
        <v>438324768.9792465</v>
      </c>
    </row>
    <row r="15" spans="1:8">
      <c r="A15" s="467">
        <v>9</v>
      </c>
      <c r="B15" s="451" t="s">
        <v>58</v>
      </c>
      <c r="C15" s="657">
        <v>16729018.039835202</v>
      </c>
      <c r="D15" s="657">
        <v>307112403.50235701</v>
      </c>
      <c r="E15" s="658">
        <v>1872300.3928044669</v>
      </c>
      <c r="F15" s="658">
        <v>0</v>
      </c>
      <c r="G15" s="657">
        <v>0</v>
      </c>
      <c r="H15" s="659">
        <f t="shared" si="0"/>
        <v>321969121.14938778</v>
      </c>
    </row>
    <row r="16" spans="1:8">
      <c r="A16" s="467">
        <v>10</v>
      </c>
      <c r="B16" s="455" t="s">
        <v>427</v>
      </c>
      <c r="C16" s="657">
        <v>56829183.369099982</v>
      </c>
      <c r="D16" s="657">
        <v>13072778.752901999</v>
      </c>
      <c r="E16" s="658">
        <v>13867420.618740804</v>
      </c>
      <c r="F16" s="658">
        <v>0</v>
      </c>
      <c r="G16" s="657">
        <v>0</v>
      </c>
      <c r="H16" s="659">
        <f t="shared" si="0"/>
        <v>56034541.503261171</v>
      </c>
    </row>
    <row r="17" spans="1:8">
      <c r="A17" s="467">
        <v>11</v>
      </c>
      <c r="B17" s="451" t="s">
        <v>60</v>
      </c>
      <c r="C17" s="657">
        <v>0</v>
      </c>
      <c r="D17" s="657">
        <v>0</v>
      </c>
      <c r="E17" s="658">
        <v>0</v>
      </c>
      <c r="F17" s="658">
        <v>0</v>
      </c>
      <c r="G17" s="657">
        <v>0</v>
      </c>
      <c r="H17" s="659">
        <f t="shared" si="0"/>
        <v>0</v>
      </c>
    </row>
    <row r="18" spans="1:8">
      <c r="A18" s="467">
        <v>12</v>
      </c>
      <c r="B18" s="451" t="s">
        <v>61</v>
      </c>
      <c r="C18" s="657">
        <v>0</v>
      </c>
      <c r="D18" s="657">
        <v>23913587.803900003</v>
      </c>
      <c r="E18" s="658">
        <v>16475.940500000001</v>
      </c>
      <c r="F18" s="658">
        <v>0</v>
      </c>
      <c r="G18" s="657">
        <v>0</v>
      </c>
      <c r="H18" s="659">
        <f t="shared" si="0"/>
        <v>23897111.863400005</v>
      </c>
    </row>
    <row r="19" spans="1:8">
      <c r="A19" s="468">
        <v>13</v>
      </c>
      <c r="B19" s="453" t="s">
        <v>144</v>
      </c>
      <c r="C19" s="657">
        <v>0</v>
      </c>
      <c r="D19" s="657">
        <v>0</v>
      </c>
      <c r="E19" s="658">
        <v>0</v>
      </c>
      <c r="F19" s="658">
        <v>0</v>
      </c>
      <c r="G19" s="657">
        <v>0</v>
      </c>
      <c r="H19" s="659">
        <f t="shared" si="0"/>
        <v>0</v>
      </c>
    </row>
    <row r="20" spans="1:8">
      <c r="A20" s="467">
        <v>14</v>
      </c>
      <c r="B20" s="451" t="s">
        <v>63</v>
      </c>
      <c r="C20" s="657">
        <v>19758923.442815196</v>
      </c>
      <c r="D20" s="657">
        <v>578486034.03010798</v>
      </c>
      <c r="E20" s="658">
        <v>17512955.45821739</v>
      </c>
      <c r="F20" s="658">
        <v>0</v>
      </c>
      <c r="G20" s="657">
        <v>0</v>
      </c>
      <c r="H20" s="659">
        <f t="shared" si="0"/>
        <v>580732002.01470578</v>
      </c>
    </row>
    <row r="21" spans="1:8" s="464" customFormat="1">
      <c r="A21" s="466">
        <v>15</v>
      </c>
      <c r="B21" s="465" t="s">
        <v>64</v>
      </c>
      <c r="C21" s="660">
        <f t="shared" ref="C21:H21" si="1">SUM(C7:C15)+SUM(C17:C20)</f>
        <v>99053716.660699993</v>
      </c>
      <c r="D21" s="660">
        <f t="shared" si="1"/>
        <v>3378063943.8803978</v>
      </c>
      <c r="E21" s="660">
        <f t="shared" si="1"/>
        <v>35009152.894456021</v>
      </c>
      <c r="F21" s="660">
        <f t="shared" si="1"/>
        <v>0</v>
      </c>
      <c r="G21" s="660">
        <f t="shared" si="1"/>
        <v>3118459.6925719958</v>
      </c>
      <c r="H21" s="659">
        <f t="shared" si="1"/>
        <v>3442108507.6466417</v>
      </c>
    </row>
    <row r="22" spans="1:8">
      <c r="A22" s="463">
        <v>16</v>
      </c>
      <c r="B22" s="462" t="s">
        <v>428</v>
      </c>
      <c r="C22" s="657">
        <v>97930389.619199887</v>
      </c>
      <c r="D22" s="657">
        <v>2425467435.8269601</v>
      </c>
      <c r="E22" s="658">
        <v>32391790.316696431</v>
      </c>
      <c r="F22" s="658">
        <v>0</v>
      </c>
      <c r="G22" s="657">
        <v>3118459.6925719958</v>
      </c>
      <c r="H22" s="659">
        <f>C22+D22-E22-F22</f>
        <v>2491006035.1294632</v>
      </c>
    </row>
    <row r="23" spans="1:8">
      <c r="A23" s="463">
        <v>17</v>
      </c>
      <c r="B23" s="462" t="s">
        <v>429</v>
      </c>
      <c r="C23" s="657">
        <v>0</v>
      </c>
      <c r="D23" s="657">
        <v>370328017.66999996</v>
      </c>
      <c r="E23" s="658">
        <v>447383.49679999996</v>
      </c>
      <c r="F23" s="658">
        <v>0</v>
      </c>
      <c r="G23" s="657">
        <v>0</v>
      </c>
      <c r="H23" s="659">
        <f>C23+D23-E23-F23</f>
        <v>369880634.17319995</v>
      </c>
    </row>
    <row r="25" spans="1:8">
      <c r="E25" s="448"/>
      <c r="F25" s="448"/>
    </row>
    <row r="26" spans="1:8" ht="42.6" customHeight="1">
      <c r="B26" s="385" t="s">
        <v>514</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B9" sqref="B9"/>
    </sheetView>
  </sheetViews>
  <sheetFormatPr defaultColWidth="9.140625" defaultRowHeight="12.75"/>
  <cols>
    <col min="1" max="1" width="11" style="448" bestFit="1" customWidth="1"/>
    <col min="2" max="2" width="93.42578125" style="448" customWidth="1"/>
    <col min="3" max="4" width="35" style="448" customWidth="1"/>
    <col min="5" max="5" width="15.140625" style="448" bestFit="1" customWidth="1"/>
    <col min="6" max="6" width="11.85546875" style="448" bestFit="1" customWidth="1"/>
    <col min="7" max="7" width="22" style="448" customWidth="1"/>
    <col min="8" max="8" width="19.85546875" style="448" customWidth="1"/>
    <col min="9" max="16384" width="9.140625" style="448"/>
  </cols>
  <sheetData>
    <row r="1" spans="1:8" ht="13.5">
      <c r="A1" s="379" t="s">
        <v>30</v>
      </c>
      <c r="B1" s="458" t="str">
        <f>'Info '!C2</f>
        <v>JSC "BASISBANK"</v>
      </c>
      <c r="C1" s="472"/>
      <c r="D1" s="472"/>
      <c r="E1" s="472"/>
      <c r="F1" s="472"/>
      <c r="G1" s="472"/>
      <c r="H1" s="472"/>
    </row>
    <row r="2" spans="1:8">
      <c r="A2" s="380" t="s">
        <v>31</v>
      </c>
      <c r="B2" s="457">
        <f>'1. key ratios '!B2</f>
        <v>45382</v>
      </c>
      <c r="C2" s="472"/>
      <c r="D2" s="472"/>
      <c r="E2" s="472"/>
      <c r="F2" s="472"/>
      <c r="G2" s="472"/>
      <c r="H2" s="472"/>
    </row>
    <row r="3" spans="1:8">
      <c r="A3" s="381" t="s">
        <v>430</v>
      </c>
      <c r="B3" s="472"/>
      <c r="C3" s="472"/>
      <c r="D3" s="472"/>
      <c r="E3" s="472"/>
      <c r="F3" s="472"/>
      <c r="G3" s="472"/>
      <c r="H3" s="472"/>
    </row>
    <row r="4" spans="1:8">
      <c r="A4" s="473"/>
      <c r="B4" s="472"/>
      <c r="C4" s="471" t="s">
        <v>0</v>
      </c>
      <c r="D4" s="471" t="s">
        <v>1</v>
      </c>
      <c r="E4" s="471" t="s">
        <v>2</v>
      </c>
      <c r="F4" s="471" t="s">
        <v>3</v>
      </c>
      <c r="G4" s="471" t="s">
        <v>4</v>
      </c>
      <c r="H4" s="471" t="s">
        <v>5</v>
      </c>
    </row>
    <row r="5" spans="1:8" ht="41.45" customHeight="1">
      <c r="A5" s="783" t="s">
        <v>421</v>
      </c>
      <c r="B5" s="784"/>
      <c r="C5" s="797" t="s">
        <v>422</v>
      </c>
      <c r="D5" s="797"/>
      <c r="E5" s="797" t="s">
        <v>659</v>
      </c>
      <c r="F5" s="795" t="s">
        <v>423</v>
      </c>
      <c r="G5" s="795" t="s">
        <v>424</v>
      </c>
      <c r="H5" s="469" t="s">
        <v>658</v>
      </c>
    </row>
    <row r="6" spans="1:8" ht="25.5">
      <c r="A6" s="787"/>
      <c r="B6" s="788"/>
      <c r="C6" s="470" t="s">
        <v>425</v>
      </c>
      <c r="D6" s="470" t="s">
        <v>426</v>
      </c>
      <c r="E6" s="797"/>
      <c r="F6" s="796"/>
      <c r="G6" s="796"/>
      <c r="H6" s="469" t="s">
        <v>657</v>
      </c>
    </row>
    <row r="7" spans="1:8">
      <c r="A7" s="460">
        <v>1</v>
      </c>
      <c r="B7" s="478" t="s">
        <v>518</v>
      </c>
      <c r="C7" s="687">
        <v>2560791.6259999997</v>
      </c>
      <c r="D7" s="687">
        <v>574348628.52320004</v>
      </c>
      <c r="E7" s="687">
        <v>1678759.9431746781</v>
      </c>
      <c r="F7" s="687">
        <v>0</v>
      </c>
      <c r="G7" s="687">
        <v>259727.39899999995</v>
      </c>
      <c r="H7" s="688">
        <f t="shared" ref="H7:H34" si="0">C7+D7-E7-F7</f>
        <v>575230660.20602536</v>
      </c>
    </row>
    <row r="8" spans="1:8">
      <c r="A8" s="460">
        <v>2</v>
      </c>
      <c r="B8" s="478" t="s">
        <v>431</v>
      </c>
      <c r="C8" s="687">
        <v>1979680.5726000001</v>
      </c>
      <c r="D8" s="687">
        <v>303934447.98399991</v>
      </c>
      <c r="E8" s="687">
        <v>1685609.4416450695</v>
      </c>
      <c r="F8" s="687">
        <v>0</v>
      </c>
      <c r="G8" s="687">
        <v>66923.209000000003</v>
      </c>
      <c r="H8" s="688">
        <f t="shared" si="0"/>
        <v>304228519.11495483</v>
      </c>
    </row>
    <row r="9" spans="1:8">
      <c r="A9" s="460">
        <v>3</v>
      </c>
      <c r="B9" s="478" t="s">
        <v>432</v>
      </c>
      <c r="C9" s="687">
        <v>0</v>
      </c>
      <c r="D9" s="687">
        <v>151572.6747</v>
      </c>
      <c r="E9" s="687">
        <v>31.471999977388563</v>
      </c>
      <c r="F9" s="687">
        <v>0</v>
      </c>
      <c r="G9" s="687">
        <v>0</v>
      </c>
      <c r="H9" s="688">
        <f t="shared" si="0"/>
        <v>151541.20270002261</v>
      </c>
    </row>
    <row r="10" spans="1:8">
      <c r="A10" s="460">
        <v>4</v>
      </c>
      <c r="B10" s="478" t="s">
        <v>519</v>
      </c>
      <c r="C10" s="687">
        <v>6467552.6436000001</v>
      </c>
      <c r="D10" s="687">
        <v>193567394.62940001</v>
      </c>
      <c r="E10" s="687">
        <v>2148916.4363401975</v>
      </c>
      <c r="F10" s="687">
        <v>0</v>
      </c>
      <c r="G10" s="687">
        <v>31573.127999999997</v>
      </c>
      <c r="H10" s="688">
        <f t="shared" si="0"/>
        <v>197886030.83665982</v>
      </c>
    </row>
    <row r="11" spans="1:8">
      <c r="A11" s="460">
        <v>5</v>
      </c>
      <c r="B11" s="478" t="s">
        <v>433</v>
      </c>
      <c r="C11" s="687">
        <v>2449868.3383000004</v>
      </c>
      <c r="D11" s="687">
        <v>202583476.53089967</v>
      </c>
      <c r="E11" s="687">
        <v>1020729.487512319</v>
      </c>
      <c r="F11" s="687">
        <v>0</v>
      </c>
      <c r="G11" s="687">
        <v>0</v>
      </c>
      <c r="H11" s="688">
        <f t="shared" si="0"/>
        <v>204012615.38168734</v>
      </c>
    </row>
    <row r="12" spans="1:8">
      <c r="A12" s="460">
        <v>6</v>
      </c>
      <c r="B12" s="478" t="s">
        <v>434</v>
      </c>
      <c r="C12" s="687">
        <v>3908643.6230999995</v>
      </c>
      <c r="D12" s="687">
        <v>75345214.476699904</v>
      </c>
      <c r="E12" s="687">
        <v>608582.66070793185</v>
      </c>
      <c r="F12" s="687">
        <v>0</v>
      </c>
      <c r="G12" s="687">
        <v>49253.421000000002</v>
      </c>
      <c r="H12" s="688">
        <f t="shared" si="0"/>
        <v>78645275.439091966</v>
      </c>
    </row>
    <row r="13" spans="1:8">
      <c r="A13" s="460">
        <v>7</v>
      </c>
      <c r="B13" s="478" t="s">
        <v>435</v>
      </c>
      <c r="C13" s="687">
        <v>1146150.8993000002</v>
      </c>
      <c r="D13" s="687">
        <v>93949852.597699702</v>
      </c>
      <c r="E13" s="687">
        <v>386962.44637538987</v>
      </c>
      <c r="F13" s="687">
        <v>0</v>
      </c>
      <c r="G13" s="687">
        <v>0</v>
      </c>
      <c r="H13" s="688">
        <f t="shared" si="0"/>
        <v>94709041.050624311</v>
      </c>
    </row>
    <row r="14" spans="1:8">
      <c r="A14" s="460">
        <v>8</v>
      </c>
      <c r="B14" s="478" t="s">
        <v>436</v>
      </c>
      <c r="C14" s="687">
        <v>1054004.6211999999</v>
      </c>
      <c r="D14" s="687">
        <v>96835615.716599897</v>
      </c>
      <c r="E14" s="687">
        <v>422711.03791875771</v>
      </c>
      <c r="F14" s="687">
        <v>0</v>
      </c>
      <c r="G14" s="687">
        <v>8781.3069999999989</v>
      </c>
      <c r="H14" s="688">
        <f t="shared" si="0"/>
        <v>97466909.29988113</v>
      </c>
    </row>
    <row r="15" spans="1:8">
      <c r="A15" s="460">
        <v>9</v>
      </c>
      <c r="B15" s="478" t="s">
        <v>437</v>
      </c>
      <c r="C15" s="687">
        <v>1017520.9132</v>
      </c>
      <c r="D15" s="687">
        <v>73673886.149699792</v>
      </c>
      <c r="E15" s="687">
        <v>626397.52179904981</v>
      </c>
      <c r="F15" s="687">
        <v>0</v>
      </c>
      <c r="G15" s="687">
        <v>11545.084000000001</v>
      </c>
      <c r="H15" s="688">
        <f t="shared" si="0"/>
        <v>74065009.541100755</v>
      </c>
    </row>
    <row r="16" spans="1:8">
      <c r="A16" s="460">
        <v>10</v>
      </c>
      <c r="B16" s="478" t="s">
        <v>438</v>
      </c>
      <c r="C16" s="687">
        <v>244948.31689999998</v>
      </c>
      <c r="D16" s="687">
        <v>14906832.267199989</v>
      </c>
      <c r="E16" s="687">
        <v>33944.191100328848</v>
      </c>
      <c r="F16" s="687">
        <v>0</v>
      </c>
      <c r="G16" s="687">
        <v>0</v>
      </c>
      <c r="H16" s="688">
        <f t="shared" si="0"/>
        <v>15117836.39299966</v>
      </c>
    </row>
    <row r="17" spans="1:9">
      <c r="A17" s="460">
        <v>11</v>
      </c>
      <c r="B17" s="478" t="s">
        <v>439</v>
      </c>
      <c r="C17" s="687">
        <v>7309.2893999999997</v>
      </c>
      <c r="D17" s="687">
        <v>13040922.440799899</v>
      </c>
      <c r="E17" s="687">
        <v>25940.143257988795</v>
      </c>
      <c r="F17" s="687">
        <v>0</v>
      </c>
      <c r="G17" s="687">
        <v>0</v>
      </c>
      <c r="H17" s="688">
        <f t="shared" si="0"/>
        <v>13022291.586941911</v>
      </c>
    </row>
    <row r="18" spans="1:9">
      <c r="A18" s="460">
        <v>12</v>
      </c>
      <c r="B18" s="478" t="s">
        <v>440</v>
      </c>
      <c r="C18" s="687">
        <v>897090.94959999993</v>
      </c>
      <c r="D18" s="687">
        <v>71334073.825599983</v>
      </c>
      <c r="E18" s="687">
        <v>762218.62176534662</v>
      </c>
      <c r="F18" s="687">
        <v>0</v>
      </c>
      <c r="G18" s="687">
        <v>44530.367000000006</v>
      </c>
      <c r="H18" s="688">
        <f t="shared" si="0"/>
        <v>71468946.153434634</v>
      </c>
    </row>
    <row r="19" spans="1:9">
      <c r="A19" s="460">
        <v>13</v>
      </c>
      <c r="B19" s="478" t="s">
        <v>441</v>
      </c>
      <c r="C19" s="687">
        <v>2434980.9404000002</v>
      </c>
      <c r="D19" s="687">
        <v>66212518.381099798</v>
      </c>
      <c r="E19" s="687">
        <v>791001.01095132262</v>
      </c>
      <c r="F19" s="687">
        <v>0</v>
      </c>
      <c r="G19" s="687">
        <v>57391.133999999998</v>
      </c>
      <c r="H19" s="688">
        <f t="shared" si="0"/>
        <v>67856498.310548469</v>
      </c>
    </row>
    <row r="20" spans="1:9">
      <c r="A20" s="460">
        <v>14</v>
      </c>
      <c r="B20" s="478" t="s">
        <v>442</v>
      </c>
      <c r="C20" s="687">
        <v>22733116.487199981</v>
      </c>
      <c r="D20" s="687">
        <v>150816721.08529991</v>
      </c>
      <c r="E20" s="687">
        <v>7169343.401290806</v>
      </c>
      <c r="F20" s="687">
        <v>0</v>
      </c>
      <c r="G20" s="687">
        <v>0</v>
      </c>
      <c r="H20" s="688">
        <f t="shared" si="0"/>
        <v>166380494.1712091</v>
      </c>
    </row>
    <row r="21" spans="1:9">
      <c r="A21" s="460">
        <v>15</v>
      </c>
      <c r="B21" s="478" t="s">
        <v>443</v>
      </c>
      <c r="C21" s="687">
        <v>3367089.8738999995</v>
      </c>
      <c r="D21" s="687">
        <v>35224271.486199893</v>
      </c>
      <c r="E21" s="687">
        <v>494404.85558300896</v>
      </c>
      <c r="F21" s="687">
        <v>0</v>
      </c>
      <c r="G21" s="687">
        <v>0</v>
      </c>
      <c r="H21" s="688">
        <f t="shared" si="0"/>
        <v>38096956.504516877</v>
      </c>
    </row>
    <row r="22" spans="1:9">
      <c r="A22" s="460">
        <v>16</v>
      </c>
      <c r="B22" s="478" t="s">
        <v>444</v>
      </c>
      <c r="C22" s="687">
        <v>89889.662899999996</v>
      </c>
      <c r="D22" s="687">
        <v>28580243.798299901</v>
      </c>
      <c r="E22" s="687">
        <v>91074.44430923005</v>
      </c>
      <c r="F22" s="687">
        <v>0</v>
      </c>
      <c r="G22" s="687">
        <v>8310.8490000000002</v>
      </c>
      <c r="H22" s="688">
        <f t="shared" si="0"/>
        <v>28579059.016890671</v>
      </c>
    </row>
    <row r="23" spans="1:9">
      <c r="A23" s="460">
        <v>17</v>
      </c>
      <c r="B23" s="478" t="s">
        <v>522</v>
      </c>
      <c r="C23" s="687">
        <v>350045.12880000001</v>
      </c>
      <c r="D23" s="687">
        <v>11971615.56049999</v>
      </c>
      <c r="E23" s="687">
        <v>122057.37379849615</v>
      </c>
      <c r="F23" s="687">
        <v>0</v>
      </c>
      <c r="G23" s="687">
        <v>0</v>
      </c>
      <c r="H23" s="688">
        <f t="shared" si="0"/>
        <v>12199603.315501492</v>
      </c>
    </row>
    <row r="24" spans="1:9">
      <c r="A24" s="460">
        <v>18</v>
      </c>
      <c r="B24" s="478" t="s">
        <v>445</v>
      </c>
      <c r="C24" s="687">
        <v>5474062.7782000005</v>
      </c>
      <c r="D24" s="687">
        <v>149178084.06879991</v>
      </c>
      <c r="E24" s="687">
        <v>1371271.5874212277</v>
      </c>
      <c r="F24" s="687">
        <v>0</v>
      </c>
      <c r="G24" s="687">
        <v>54954.936000000002</v>
      </c>
      <c r="H24" s="688">
        <f t="shared" si="0"/>
        <v>153280875.25957868</v>
      </c>
    </row>
    <row r="25" spans="1:9">
      <c r="A25" s="460">
        <v>19</v>
      </c>
      <c r="B25" s="478" t="s">
        <v>446</v>
      </c>
      <c r="C25" s="687">
        <v>27635.246299999999</v>
      </c>
      <c r="D25" s="687">
        <v>40729204.118799902</v>
      </c>
      <c r="E25" s="687">
        <v>71477.202479963336</v>
      </c>
      <c r="F25" s="687">
        <v>0</v>
      </c>
      <c r="G25" s="687">
        <v>0</v>
      </c>
      <c r="H25" s="688">
        <f t="shared" si="0"/>
        <v>40685362.162619933</v>
      </c>
    </row>
    <row r="26" spans="1:9">
      <c r="A26" s="460">
        <v>20</v>
      </c>
      <c r="B26" s="478" t="s">
        <v>521</v>
      </c>
      <c r="C26" s="687">
        <v>1553344.4820999999</v>
      </c>
      <c r="D26" s="687">
        <v>144356558.71259984</v>
      </c>
      <c r="E26" s="687">
        <v>830125.86543819669</v>
      </c>
      <c r="F26" s="687">
        <v>0</v>
      </c>
      <c r="G26" s="687">
        <v>72144.359999999986</v>
      </c>
      <c r="H26" s="688">
        <f t="shared" si="0"/>
        <v>145079777.32926166</v>
      </c>
      <c r="I26" s="475"/>
    </row>
    <row r="27" spans="1:9">
      <c r="A27" s="460">
        <v>21</v>
      </c>
      <c r="B27" s="478" t="s">
        <v>447</v>
      </c>
      <c r="C27" s="687">
        <v>656816.75060000003</v>
      </c>
      <c r="D27" s="687">
        <v>20916856.679499976</v>
      </c>
      <c r="E27" s="687">
        <v>211762.65823407451</v>
      </c>
      <c r="F27" s="687">
        <v>0</v>
      </c>
      <c r="G27" s="687">
        <v>35865.599999999999</v>
      </c>
      <c r="H27" s="688">
        <f t="shared" si="0"/>
        <v>21361910.771865901</v>
      </c>
      <c r="I27" s="475"/>
    </row>
    <row r="28" spans="1:9">
      <c r="A28" s="460">
        <v>22</v>
      </c>
      <c r="B28" s="478" t="s">
        <v>448</v>
      </c>
      <c r="C28" s="687">
        <v>347754.39059999998</v>
      </c>
      <c r="D28" s="687">
        <v>6855688.1837999998</v>
      </c>
      <c r="E28" s="687">
        <v>84810.641192199837</v>
      </c>
      <c r="F28" s="687">
        <v>0</v>
      </c>
      <c r="G28" s="687">
        <v>20352.372000000003</v>
      </c>
      <c r="H28" s="688">
        <f t="shared" si="0"/>
        <v>7118631.9332077997</v>
      </c>
      <c r="I28" s="475"/>
    </row>
    <row r="29" spans="1:9">
      <c r="A29" s="460">
        <v>23</v>
      </c>
      <c r="B29" s="478" t="s">
        <v>449</v>
      </c>
      <c r="C29" s="687">
        <v>6513627.006099999</v>
      </c>
      <c r="D29" s="687">
        <v>321185286.2286979</v>
      </c>
      <c r="E29" s="687">
        <v>2724497.8739628899</v>
      </c>
      <c r="F29" s="687">
        <v>0</v>
      </c>
      <c r="G29" s="687">
        <v>481792.11400000006</v>
      </c>
      <c r="H29" s="688">
        <f t="shared" si="0"/>
        <v>324974415.36083502</v>
      </c>
      <c r="I29" s="475"/>
    </row>
    <row r="30" spans="1:9">
      <c r="A30" s="460">
        <v>24</v>
      </c>
      <c r="B30" s="478" t="s">
        <v>520</v>
      </c>
      <c r="C30" s="687">
        <v>5636706.5228000004</v>
      </c>
      <c r="D30" s="687">
        <v>130879556.68879978</v>
      </c>
      <c r="E30" s="687">
        <v>1631640.0294496322</v>
      </c>
      <c r="F30" s="687">
        <v>0</v>
      </c>
      <c r="G30" s="687">
        <v>25.464999999999996</v>
      </c>
      <c r="H30" s="688">
        <f t="shared" si="0"/>
        <v>134884623.18215016</v>
      </c>
      <c r="I30" s="475"/>
    </row>
    <row r="31" spans="1:9">
      <c r="A31" s="460">
        <v>25</v>
      </c>
      <c r="B31" s="478" t="s">
        <v>450</v>
      </c>
      <c r="C31" s="687">
        <v>9653855.193</v>
      </c>
      <c r="D31" s="687">
        <v>131367148.88350001</v>
      </c>
      <c r="E31" s="687">
        <v>2788096.3181794886</v>
      </c>
      <c r="F31" s="687">
        <v>0</v>
      </c>
      <c r="G31" s="687">
        <v>244173.82400000002</v>
      </c>
      <c r="H31" s="688">
        <f t="shared" si="0"/>
        <v>138232907.75832051</v>
      </c>
      <c r="I31" s="475"/>
    </row>
    <row r="32" spans="1:9">
      <c r="A32" s="460">
        <v>26</v>
      </c>
      <c r="B32" s="478" t="s">
        <v>517</v>
      </c>
      <c r="C32" s="687">
        <v>17357903.351699993</v>
      </c>
      <c r="D32" s="687">
        <v>177651110.05330452</v>
      </c>
      <c r="E32" s="687">
        <v>6095390.8669635216</v>
      </c>
      <c r="F32" s="687">
        <v>0</v>
      </c>
      <c r="G32" s="687">
        <v>1671115.1235720005</v>
      </c>
      <c r="H32" s="688">
        <f t="shared" si="0"/>
        <v>188913622.53804097</v>
      </c>
      <c r="I32" s="475"/>
    </row>
    <row r="33" spans="1:9">
      <c r="A33" s="460">
        <v>27</v>
      </c>
      <c r="B33" s="461" t="s">
        <v>451</v>
      </c>
      <c r="C33" s="687">
        <v>1123327.0415000003</v>
      </c>
      <c r="D33" s="687">
        <v>248467162.62149999</v>
      </c>
      <c r="E33" s="687">
        <v>1131395.7033000011</v>
      </c>
      <c r="F33" s="687">
        <v>0</v>
      </c>
      <c r="G33" s="687">
        <v>0</v>
      </c>
      <c r="H33" s="688">
        <f t="shared" si="0"/>
        <v>248459093.95969999</v>
      </c>
      <c r="I33" s="475"/>
    </row>
    <row r="34" spans="1:9">
      <c r="A34" s="460">
        <v>28</v>
      </c>
      <c r="B34" s="477" t="s">
        <v>64</v>
      </c>
      <c r="C34" s="689">
        <f>SUM(C7:C33)</f>
        <v>99053716.649299979</v>
      </c>
      <c r="D34" s="689">
        <f>SUM(D7:D33)</f>
        <v>3378063944.3671999</v>
      </c>
      <c r="E34" s="689">
        <f>SUM(E7:E33)</f>
        <v>35009153.236151092</v>
      </c>
      <c r="F34" s="689">
        <f>SUM(F7:F33)</f>
        <v>0</v>
      </c>
      <c r="G34" s="689">
        <f>SUM(G7:G33)</f>
        <v>3118459.6925720004</v>
      </c>
      <c r="H34" s="688">
        <f t="shared" si="0"/>
        <v>3442108507.7803488</v>
      </c>
      <c r="I34" s="475"/>
    </row>
    <row r="35" spans="1:9">
      <c r="A35" s="475"/>
      <c r="B35" s="475"/>
      <c r="C35" s="475"/>
      <c r="D35" s="475"/>
      <c r="E35" s="475"/>
      <c r="F35" s="475"/>
      <c r="G35" s="475"/>
      <c r="H35" s="475"/>
      <c r="I35" s="475"/>
    </row>
    <row r="36" spans="1:9">
      <c r="A36" s="475"/>
      <c r="B36" s="476"/>
      <c r="C36" s="475"/>
      <c r="D36" s="475"/>
      <c r="E36" s="475"/>
      <c r="F36" s="475"/>
      <c r="G36" s="475"/>
      <c r="H36" s="475"/>
      <c r="I36" s="475"/>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activeCell="B9" sqref="B9"/>
    </sheetView>
  </sheetViews>
  <sheetFormatPr defaultColWidth="9.140625" defaultRowHeight="12.75"/>
  <cols>
    <col min="1" max="1" width="11.85546875" style="448" bestFit="1" customWidth="1"/>
    <col min="2" max="2" width="82.140625" style="448" customWidth="1"/>
    <col min="3" max="3" width="17.7109375" style="448" customWidth="1"/>
    <col min="4" max="4" width="22.85546875" style="382" bestFit="1" customWidth="1"/>
    <col min="5" max="16384" width="9.140625" style="448"/>
  </cols>
  <sheetData>
    <row r="1" spans="1:4" ht="13.5">
      <c r="A1" s="379" t="s">
        <v>30</v>
      </c>
      <c r="B1" s="653" t="str">
        <f>'Info '!C2</f>
        <v>JSC "BASISBANK"</v>
      </c>
      <c r="D1" s="448"/>
    </row>
    <row r="2" spans="1:4">
      <c r="A2" s="380" t="s">
        <v>31</v>
      </c>
      <c r="B2" s="654">
        <f>'1. key ratios '!B2</f>
        <v>45382</v>
      </c>
      <c r="D2" s="448"/>
    </row>
    <row r="3" spans="1:4">
      <c r="A3" s="381" t="s">
        <v>452</v>
      </c>
      <c r="D3" s="448"/>
    </row>
    <row r="5" spans="1:4" ht="45" customHeight="1">
      <c r="A5" s="798" t="s">
        <v>666</v>
      </c>
      <c r="B5" s="798"/>
      <c r="C5" s="456" t="s">
        <v>469</v>
      </c>
      <c r="D5" s="456" t="s">
        <v>510</v>
      </c>
    </row>
    <row r="6" spans="1:4">
      <c r="A6" s="485">
        <v>1</v>
      </c>
      <c r="B6" s="479" t="s">
        <v>665</v>
      </c>
      <c r="C6" s="655">
        <v>32882711.775824696</v>
      </c>
      <c r="D6" s="655">
        <v>331104.14952383994</v>
      </c>
    </row>
    <row r="7" spans="1:4">
      <c r="A7" s="482">
        <v>2</v>
      </c>
      <c r="B7" s="479" t="s">
        <v>664</v>
      </c>
      <c r="C7" s="655">
        <f>SUM(C8:C9)</f>
        <v>4366154.9937835811</v>
      </c>
      <c r="D7" s="655">
        <f>SUM(D8:D9)</f>
        <v>719.09153330171284</v>
      </c>
    </row>
    <row r="8" spans="1:4">
      <c r="A8" s="484">
        <v>2.1</v>
      </c>
      <c r="B8" s="483" t="s">
        <v>525</v>
      </c>
      <c r="C8" s="655">
        <v>1336513.2973905595</v>
      </c>
      <c r="D8" s="655">
        <v>719.09153330171284</v>
      </c>
    </row>
    <row r="9" spans="1:4">
      <c r="A9" s="484">
        <v>2.2000000000000002</v>
      </c>
      <c r="B9" s="483" t="s">
        <v>523</v>
      </c>
      <c r="C9" s="655">
        <v>3029641.6963930214</v>
      </c>
      <c r="D9" s="655">
        <v>0</v>
      </c>
    </row>
    <row r="10" spans="1:4">
      <c r="A10" s="485">
        <v>3</v>
      </c>
      <c r="B10" s="479" t="s">
        <v>663</v>
      </c>
      <c r="C10" s="655">
        <f>SUM(C11:C13)</f>
        <v>6374463.3478674721</v>
      </c>
      <c r="D10" s="655">
        <f>SUM(D11:D13)</f>
        <v>15456.909679210192</v>
      </c>
    </row>
    <row r="11" spans="1:4">
      <c r="A11" s="484">
        <v>3.1</v>
      </c>
      <c r="B11" s="483" t="s">
        <v>454</v>
      </c>
      <c r="C11" s="655">
        <v>3118459.6925719921</v>
      </c>
      <c r="D11" s="655">
        <v>0</v>
      </c>
    </row>
    <row r="12" spans="1:4">
      <c r="A12" s="484">
        <v>3.2</v>
      </c>
      <c r="B12" s="483" t="s">
        <v>662</v>
      </c>
      <c r="C12" s="655">
        <v>1845915.2309950436</v>
      </c>
      <c r="D12" s="655">
        <v>15456.909679210192</v>
      </c>
    </row>
    <row r="13" spans="1:4">
      <c r="A13" s="484">
        <v>3.3</v>
      </c>
      <c r="B13" s="483" t="s">
        <v>524</v>
      </c>
      <c r="C13" s="655">
        <v>1410088.4243004357</v>
      </c>
      <c r="D13" s="655">
        <v>0</v>
      </c>
    </row>
    <row r="14" spans="1:4">
      <c r="A14" s="482">
        <v>4</v>
      </c>
      <c r="B14" s="481" t="s">
        <v>661</v>
      </c>
      <c r="C14" s="655">
        <v>1517387.6178605608</v>
      </c>
      <c r="D14" s="655">
        <v>0</v>
      </c>
    </row>
    <row r="15" spans="1:4">
      <c r="A15" s="480">
        <v>5</v>
      </c>
      <c r="B15" s="479" t="s">
        <v>660</v>
      </c>
      <c r="C15" s="656">
        <f>C6+C7-C10+C14</f>
        <v>32391791.03960136</v>
      </c>
      <c r="D15" s="656">
        <f>D6+D7-D10+D14</f>
        <v>316366.3313779314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B9" sqref="B9"/>
    </sheetView>
  </sheetViews>
  <sheetFormatPr defaultColWidth="9.140625" defaultRowHeight="12.75"/>
  <cols>
    <col min="1" max="1" width="11.85546875" style="448" bestFit="1" customWidth="1"/>
    <col min="2" max="2" width="62.7109375" style="448" customWidth="1"/>
    <col min="3" max="3" width="37" style="448" customWidth="1"/>
    <col min="4" max="4" width="50.5703125" style="448" customWidth="1"/>
    <col min="5" max="16384" width="9.140625" style="448"/>
  </cols>
  <sheetData>
    <row r="1" spans="1:4" ht="13.5">
      <c r="A1" s="379" t="s">
        <v>30</v>
      </c>
      <c r="B1" s="653" t="str">
        <f>'Info '!C2</f>
        <v>JSC "BASISBANK"</v>
      </c>
    </row>
    <row r="2" spans="1:4">
      <c r="A2" s="380" t="s">
        <v>31</v>
      </c>
      <c r="B2" s="654">
        <f>'1. key ratios '!B2</f>
        <v>45382</v>
      </c>
    </row>
    <row r="3" spans="1:4">
      <c r="A3" s="381" t="s">
        <v>456</v>
      </c>
    </row>
    <row r="4" spans="1:4">
      <c r="A4" s="381"/>
    </row>
    <row r="5" spans="1:4" ht="15" customHeight="1">
      <c r="A5" s="799" t="s">
        <v>526</v>
      </c>
      <c r="B5" s="800"/>
      <c r="C5" s="803" t="s">
        <v>457</v>
      </c>
      <c r="D5" s="803" t="s">
        <v>458</v>
      </c>
    </row>
    <row r="6" spans="1:4">
      <c r="A6" s="801"/>
      <c r="B6" s="802"/>
      <c r="C6" s="803"/>
      <c r="D6" s="803"/>
    </row>
    <row r="7" spans="1:4">
      <c r="A7" s="487">
        <v>1</v>
      </c>
      <c r="B7" s="449" t="s">
        <v>453</v>
      </c>
      <c r="C7" s="690">
        <v>92068138.500003844</v>
      </c>
      <c r="D7" s="691"/>
    </row>
    <row r="8" spans="1:4">
      <c r="A8" s="489">
        <v>2</v>
      </c>
      <c r="B8" s="489" t="s">
        <v>459</v>
      </c>
      <c r="C8" s="690">
        <v>17096215.903299984</v>
      </c>
      <c r="D8" s="691"/>
    </row>
    <row r="9" spans="1:4">
      <c r="A9" s="489">
        <v>3</v>
      </c>
      <c r="B9" s="490" t="s">
        <v>669</v>
      </c>
      <c r="C9" s="690">
        <v>66306</v>
      </c>
      <c r="D9" s="691"/>
    </row>
    <row r="10" spans="1:4">
      <c r="A10" s="489">
        <v>4</v>
      </c>
      <c r="B10" s="489" t="s">
        <v>460</v>
      </c>
      <c r="C10" s="690">
        <f>SUM(C11:C17)</f>
        <v>11300270.625008225</v>
      </c>
      <c r="D10" s="691"/>
    </row>
    <row r="11" spans="1:4">
      <c r="A11" s="489">
        <v>5</v>
      </c>
      <c r="B11" s="488" t="s">
        <v>668</v>
      </c>
      <c r="C11" s="690">
        <v>4931031.6811999986</v>
      </c>
      <c r="D11" s="691"/>
    </row>
    <row r="12" spans="1:4">
      <c r="A12" s="489">
        <v>6</v>
      </c>
      <c r="B12" s="488" t="s">
        <v>461</v>
      </c>
      <c r="C12" s="690">
        <v>2576337.6649362314</v>
      </c>
      <c r="D12" s="691"/>
    </row>
    <row r="13" spans="1:4">
      <c r="A13" s="489">
        <v>7</v>
      </c>
      <c r="B13" s="488" t="s">
        <v>464</v>
      </c>
      <c r="C13" s="690">
        <v>3118459.6925719958</v>
      </c>
      <c r="D13" s="691"/>
    </row>
    <row r="14" spans="1:4">
      <c r="A14" s="489">
        <v>8</v>
      </c>
      <c r="B14" s="488" t="s">
        <v>462</v>
      </c>
      <c r="C14" s="690">
        <v>674441.58629999997</v>
      </c>
      <c r="D14" s="690">
        <v>674441.58629999997</v>
      </c>
    </row>
    <row r="15" spans="1:4">
      <c r="A15" s="489">
        <v>9</v>
      </c>
      <c r="B15" s="488" t="s">
        <v>463</v>
      </c>
      <c r="C15" s="690">
        <v>0</v>
      </c>
      <c r="D15" s="690">
        <v>0</v>
      </c>
    </row>
    <row r="16" spans="1:4">
      <c r="A16" s="489">
        <v>10</v>
      </c>
      <c r="B16" s="488" t="s">
        <v>465</v>
      </c>
      <c r="C16" s="690">
        <v>0</v>
      </c>
      <c r="D16" s="690">
        <v>0</v>
      </c>
    </row>
    <row r="17" spans="1:4" ht="25.5">
      <c r="A17" s="489">
        <v>11</v>
      </c>
      <c r="B17" s="488" t="s">
        <v>667</v>
      </c>
      <c r="C17" s="690">
        <v>0</v>
      </c>
      <c r="D17" s="691"/>
    </row>
    <row r="18" spans="1:4">
      <c r="A18" s="487">
        <v>12</v>
      </c>
      <c r="B18" s="486" t="s">
        <v>455</v>
      </c>
      <c r="C18" s="692">
        <f>C7+C8+C9-C10</f>
        <v>97930389.778295606</v>
      </c>
      <c r="D18" s="691"/>
    </row>
    <row r="21" spans="1:4">
      <c r="B21" s="379"/>
    </row>
    <row r="22" spans="1:4">
      <c r="B22" s="380"/>
    </row>
    <row r="23" spans="1:4">
      <c r="B23" s="38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B9" sqref="B9"/>
    </sheetView>
  </sheetViews>
  <sheetFormatPr defaultColWidth="9.140625" defaultRowHeight="12.75"/>
  <cols>
    <col min="1" max="1" width="11.85546875" style="472" bestFit="1" customWidth="1"/>
    <col min="2" max="2" width="63.85546875" style="472" customWidth="1"/>
    <col min="3" max="3" width="20.7109375" style="472" customWidth="1"/>
    <col min="4" max="18" width="22.28515625" style="472" customWidth="1"/>
    <col min="19" max="19" width="23.28515625" style="472" bestFit="1" customWidth="1"/>
    <col min="20" max="26" width="22.28515625" style="472" customWidth="1"/>
    <col min="27" max="27" width="23.28515625" style="472" bestFit="1" customWidth="1"/>
    <col min="28" max="28" width="20" style="472" customWidth="1"/>
    <col min="29" max="16384" width="9.140625" style="472"/>
  </cols>
  <sheetData>
    <row r="1" spans="1:28" ht="13.5">
      <c r="A1" s="379" t="s">
        <v>30</v>
      </c>
      <c r="B1" s="653" t="str">
        <f>'Info '!C2</f>
        <v>JSC "BASISBANK"</v>
      </c>
    </row>
    <row r="2" spans="1:28">
      <c r="A2" s="380" t="s">
        <v>31</v>
      </c>
      <c r="B2" s="654">
        <f>'1. key ratios '!B2</f>
        <v>45382</v>
      </c>
      <c r="C2" s="473"/>
    </row>
    <row r="3" spans="1:28">
      <c r="A3" s="381" t="s">
        <v>466</v>
      </c>
    </row>
    <row r="5" spans="1:28" ht="15" customHeight="1">
      <c r="A5" s="805" t="s">
        <v>681</v>
      </c>
      <c r="B5" s="806"/>
      <c r="C5" s="811" t="s">
        <v>467</v>
      </c>
      <c r="D5" s="812"/>
      <c r="E5" s="812"/>
      <c r="F5" s="812"/>
      <c r="G5" s="812"/>
      <c r="H5" s="812"/>
      <c r="I5" s="812"/>
      <c r="J5" s="812"/>
      <c r="K5" s="812"/>
      <c r="L5" s="812"/>
      <c r="M5" s="812"/>
      <c r="N5" s="812"/>
      <c r="O5" s="812"/>
      <c r="P5" s="812"/>
      <c r="Q5" s="812"/>
      <c r="R5" s="812"/>
      <c r="S5" s="812"/>
      <c r="T5" s="502"/>
      <c r="U5" s="502"/>
      <c r="V5" s="502"/>
      <c r="W5" s="502"/>
      <c r="X5" s="502"/>
      <c r="Y5" s="502"/>
      <c r="Z5" s="502"/>
      <c r="AA5" s="501"/>
      <c r="AB5" s="494"/>
    </row>
    <row r="6" spans="1:28" ht="12" customHeight="1">
      <c r="A6" s="807"/>
      <c r="B6" s="808"/>
      <c r="C6" s="813" t="s">
        <v>64</v>
      </c>
      <c r="D6" s="815" t="s">
        <v>680</v>
      </c>
      <c r="E6" s="815"/>
      <c r="F6" s="815"/>
      <c r="G6" s="815"/>
      <c r="H6" s="815" t="s">
        <v>679</v>
      </c>
      <c r="I6" s="815"/>
      <c r="J6" s="815"/>
      <c r="K6" s="815"/>
      <c r="L6" s="500"/>
      <c r="M6" s="816" t="s">
        <v>678</v>
      </c>
      <c r="N6" s="816"/>
      <c r="O6" s="816"/>
      <c r="P6" s="816"/>
      <c r="Q6" s="816"/>
      <c r="R6" s="816"/>
      <c r="S6" s="796"/>
      <c r="T6" s="499"/>
      <c r="U6" s="804" t="s">
        <v>677</v>
      </c>
      <c r="V6" s="804"/>
      <c r="W6" s="804"/>
      <c r="X6" s="804"/>
      <c r="Y6" s="804"/>
      <c r="Z6" s="804"/>
      <c r="AA6" s="797"/>
      <c r="AB6" s="498"/>
    </row>
    <row r="7" spans="1:28">
      <c r="A7" s="809"/>
      <c r="B7" s="810"/>
      <c r="C7" s="814"/>
      <c r="D7" s="497"/>
      <c r="E7" s="495" t="s">
        <v>468</v>
      </c>
      <c r="F7" s="469" t="s">
        <v>675</v>
      </c>
      <c r="G7" s="471" t="s">
        <v>676</v>
      </c>
      <c r="H7" s="473"/>
      <c r="I7" s="495" t="s">
        <v>468</v>
      </c>
      <c r="J7" s="469" t="s">
        <v>675</v>
      </c>
      <c r="K7" s="471" t="s">
        <v>676</v>
      </c>
      <c r="L7" s="496"/>
      <c r="M7" s="495" t="s">
        <v>468</v>
      </c>
      <c r="N7" s="495" t="s">
        <v>675</v>
      </c>
      <c r="O7" s="495" t="s">
        <v>674</v>
      </c>
      <c r="P7" s="495" t="s">
        <v>673</v>
      </c>
      <c r="Q7" s="495" t="s">
        <v>672</v>
      </c>
      <c r="R7" s="469" t="s">
        <v>671</v>
      </c>
      <c r="S7" s="495" t="s">
        <v>670</v>
      </c>
      <c r="T7" s="496"/>
      <c r="U7" s="495" t="s">
        <v>468</v>
      </c>
      <c r="V7" s="495" t="s">
        <v>675</v>
      </c>
      <c r="W7" s="495" t="s">
        <v>674</v>
      </c>
      <c r="X7" s="495" t="s">
        <v>673</v>
      </c>
      <c r="Y7" s="495" t="s">
        <v>672</v>
      </c>
      <c r="Z7" s="469" t="s">
        <v>671</v>
      </c>
      <c r="AA7" s="495" t="s">
        <v>670</v>
      </c>
      <c r="AB7" s="494"/>
    </row>
    <row r="8" spans="1:28">
      <c r="A8" s="493">
        <v>1</v>
      </c>
      <c r="B8" s="465" t="s">
        <v>469</v>
      </c>
      <c r="C8" s="693">
        <v>2523397825.8599963</v>
      </c>
      <c r="D8" s="694">
        <v>2324287252.8274965</v>
      </c>
      <c r="E8" s="694">
        <v>27856831.071300015</v>
      </c>
      <c r="F8" s="694">
        <v>0</v>
      </c>
      <c r="G8" s="694">
        <v>0</v>
      </c>
      <c r="H8" s="694">
        <v>101180183.4246999</v>
      </c>
      <c r="I8" s="694">
        <v>33599924.612500004</v>
      </c>
      <c r="J8" s="694">
        <v>23725163.748400003</v>
      </c>
      <c r="K8" s="694">
        <v>0</v>
      </c>
      <c r="L8" s="694">
        <v>97930389.607799932</v>
      </c>
      <c r="M8" s="694">
        <v>5191249.356800002</v>
      </c>
      <c r="N8" s="694">
        <v>8701185.8593000062</v>
      </c>
      <c r="O8" s="694">
        <v>18467987.669699986</v>
      </c>
      <c r="P8" s="694">
        <v>17517155.39080001</v>
      </c>
      <c r="Q8" s="694">
        <v>15645339.855099985</v>
      </c>
      <c r="R8" s="694">
        <v>1993272.4639999997</v>
      </c>
      <c r="S8" s="694">
        <v>97503.69</v>
      </c>
      <c r="T8" s="694">
        <v>0</v>
      </c>
      <c r="U8" s="694">
        <v>0</v>
      </c>
      <c r="V8" s="694">
        <v>0</v>
      </c>
      <c r="W8" s="694">
        <v>0</v>
      </c>
      <c r="X8" s="694">
        <v>0</v>
      </c>
      <c r="Y8" s="694">
        <v>0</v>
      </c>
      <c r="Z8" s="694">
        <v>0</v>
      </c>
      <c r="AA8" s="694">
        <v>0</v>
      </c>
      <c r="AB8" s="491"/>
    </row>
    <row r="9" spans="1:28">
      <c r="A9" s="460">
        <v>1.1000000000000001</v>
      </c>
      <c r="B9" s="492" t="s">
        <v>470</v>
      </c>
      <c r="C9" s="695">
        <v>0</v>
      </c>
      <c r="D9" s="696">
        <v>0</v>
      </c>
      <c r="E9" s="696">
        <v>0</v>
      </c>
      <c r="F9" s="696">
        <v>0</v>
      </c>
      <c r="G9" s="696">
        <v>0</v>
      </c>
      <c r="H9" s="696">
        <v>0</v>
      </c>
      <c r="I9" s="696">
        <v>0</v>
      </c>
      <c r="J9" s="696">
        <v>0</v>
      </c>
      <c r="K9" s="696">
        <v>0</v>
      </c>
      <c r="L9" s="696">
        <v>0</v>
      </c>
      <c r="M9" s="696">
        <v>0</v>
      </c>
      <c r="N9" s="696">
        <v>0</v>
      </c>
      <c r="O9" s="696">
        <v>0</v>
      </c>
      <c r="P9" s="696">
        <v>0</v>
      </c>
      <c r="Q9" s="696">
        <v>0</v>
      </c>
      <c r="R9" s="696">
        <v>0</v>
      </c>
      <c r="S9" s="696">
        <v>0</v>
      </c>
      <c r="T9" s="696">
        <v>0</v>
      </c>
      <c r="U9" s="696">
        <v>0</v>
      </c>
      <c r="V9" s="696">
        <v>0</v>
      </c>
      <c r="W9" s="696">
        <v>0</v>
      </c>
      <c r="X9" s="696">
        <v>0</v>
      </c>
      <c r="Y9" s="696">
        <v>0</v>
      </c>
      <c r="Z9" s="696">
        <v>0</v>
      </c>
      <c r="AA9" s="696">
        <v>0</v>
      </c>
      <c r="AB9" s="491"/>
    </row>
    <row r="10" spans="1:28">
      <c r="A10" s="460">
        <v>1.2</v>
      </c>
      <c r="B10" s="492" t="s">
        <v>471</v>
      </c>
      <c r="C10" s="695">
        <v>0</v>
      </c>
      <c r="D10" s="696">
        <v>0</v>
      </c>
      <c r="E10" s="696">
        <v>0</v>
      </c>
      <c r="F10" s="696">
        <v>0</v>
      </c>
      <c r="G10" s="696">
        <v>0</v>
      </c>
      <c r="H10" s="696">
        <v>0</v>
      </c>
      <c r="I10" s="696">
        <v>0</v>
      </c>
      <c r="J10" s="696">
        <v>0</v>
      </c>
      <c r="K10" s="696">
        <v>0</v>
      </c>
      <c r="L10" s="696">
        <v>0</v>
      </c>
      <c r="M10" s="696">
        <v>0</v>
      </c>
      <c r="N10" s="696">
        <v>0</v>
      </c>
      <c r="O10" s="696">
        <v>0</v>
      </c>
      <c r="P10" s="696">
        <v>0</v>
      </c>
      <c r="Q10" s="696">
        <v>0</v>
      </c>
      <c r="R10" s="696">
        <v>0</v>
      </c>
      <c r="S10" s="696">
        <v>0</v>
      </c>
      <c r="T10" s="696">
        <v>0</v>
      </c>
      <c r="U10" s="696">
        <v>0</v>
      </c>
      <c r="V10" s="696">
        <v>0</v>
      </c>
      <c r="W10" s="696">
        <v>0</v>
      </c>
      <c r="X10" s="696">
        <v>0</v>
      </c>
      <c r="Y10" s="696">
        <v>0</v>
      </c>
      <c r="Z10" s="696">
        <v>0</v>
      </c>
      <c r="AA10" s="696">
        <v>0</v>
      </c>
      <c r="AB10" s="491"/>
    </row>
    <row r="11" spans="1:28">
      <c r="A11" s="460">
        <v>1.3</v>
      </c>
      <c r="B11" s="492" t="s">
        <v>472</v>
      </c>
      <c r="C11" s="695">
        <v>0</v>
      </c>
      <c r="D11" s="696">
        <v>0</v>
      </c>
      <c r="E11" s="696">
        <v>0</v>
      </c>
      <c r="F11" s="696">
        <v>0</v>
      </c>
      <c r="G11" s="696">
        <v>0</v>
      </c>
      <c r="H11" s="696">
        <v>0</v>
      </c>
      <c r="I11" s="696">
        <v>0</v>
      </c>
      <c r="J11" s="696">
        <v>0</v>
      </c>
      <c r="K11" s="696">
        <v>0</v>
      </c>
      <c r="L11" s="696">
        <v>0</v>
      </c>
      <c r="M11" s="696">
        <v>0</v>
      </c>
      <c r="N11" s="696">
        <v>0</v>
      </c>
      <c r="O11" s="696">
        <v>0</v>
      </c>
      <c r="P11" s="696">
        <v>0</v>
      </c>
      <c r="Q11" s="696">
        <v>0</v>
      </c>
      <c r="R11" s="696">
        <v>0</v>
      </c>
      <c r="S11" s="696">
        <v>0</v>
      </c>
      <c r="T11" s="696">
        <v>0</v>
      </c>
      <c r="U11" s="696">
        <v>0</v>
      </c>
      <c r="V11" s="696">
        <v>0</v>
      </c>
      <c r="W11" s="696">
        <v>0</v>
      </c>
      <c r="X11" s="696">
        <v>0</v>
      </c>
      <c r="Y11" s="696">
        <v>0</v>
      </c>
      <c r="Z11" s="696">
        <v>0</v>
      </c>
      <c r="AA11" s="696">
        <v>0</v>
      </c>
      <c r="AB11" s="491"/>
    </row>
    <row r="12" spans="1:28">
      <c r="A12" s="460">
        <v>1.4</v>
      </c>
      <c r="B12" s="492" t="s">
        <v>473</v>
      </c>
      <c r="C12" s="695">
        <v>79953816.350799993</v>
      </c>
      <c r="D12" s="696">
        <v>79953816.350799993</v>
      </c>
      <c r="E12" s="696">
        <v>150858.4761</v>
      </c>
      <c r="F12" s="696">
        <v>0</v>
      </c>
      <c r="G12" s="696">
        <v>0</v>
      </c>
      <c r="H12" s="696">
        <v>0</v>
      </c>
      <c r="I12" s="696">
        <v>0</v>
      </c>
      <c r="J12" s="696">
        <v>0</v>
      </c>
      <c r="K12" s="696">
        <v>0</v>
      </c>
      <c r="L12" s="696">
        <v>0</v>
      </c>
      <c r="M12" s="696">
        <v>0</v>
      </c>
      <c r="N12" s="696">
        <v>0</v>
      </c>
      <c r="O12" s="696">
        <v>0</v>
      </c>
      <c r="P12" s="696">
        <v>0</v>
      </c>
      <c r="Q12" s="696">
        <v>0</v>
      </c>
      <c r="R12" s="696">
        <v>0</v>
      </c>
      <c r="S12" s="696">
        <v>0</v>
      </c>
      <c r="T12" s="696">
        <v>0</v>
      </c>
      <c r="U12" s="696">
        <v>0</v>
      </c>
      <c r="V12" s="696">
        <v>0</v>
      </c>
      <c r="W12" s="696">
        <v>0</v>
      </c>
      <c r="X12" s="696">
        <v>0</v>
      </c>
      <c r="Y12" s="696">
        <v>0</v>
      </c>
      <c r="Z12" s="696">
        <v>0</v>
      </c>
      <c r="AA12" s="696">
        <v>0</v>
      </c>
      <c r="AB12" s="491"/>
    </row>
    <row r="13" spans="1:28">
      <c r="A13" s="460">
        <v>1.5</v>
      </c>
      <c r="B13" s="492" t="s">
        <v>474</v>
      </c>
      <c r="C13" s="695">
        <v>1405494570.0476968</v>
      </c>
      <c r="D13" s="696">
        <v>1312710486.5076969</v>
      </c>
      <c r="E13" s="696">
        <v>13417399.884800006</v>
      </c>
      <c r="F13" s="696">
        <v>0</v>
      </c>
      <c r="G13" s="696">
        <v>0</v>
      </c>
      <c r="H13" s="696">
        <v>62457982.010099992</v>
      </c>
      <c r="I13" s="696">
        <v>26037127.220200002</v>
      </c>
      <c r="J13" s="696">
        <v>16067670.539099999</v>
      </c>
      <c r="K13" s="696">
        <v>0</v>
      </c>
      <c r="L13" s="696">
        <v>30326101.529900003</v>
      </c>
      <c r="M13" s="696">
        <v>1581788.2039000001</v>
      </c>
      <c r="N13" s="696">
        <v>1822026.2070000002</v>
      </c>
      <c r="O13" s="696">
        <v>5232528.1060999995</v>
      </c>
      <c r="P13" s="696">
        <v>5231416.1389999995</v>
      </c>
      <c r="Q13" s="696">
        <v>1294517.8014</v>
      </c>
      <c r="R13" s="696">
        <v>98154.857599999988</v>
      </c>
      <c r="S13" s="696">
        <v>97503.69</v>
      </c>
      <c r="T13" s="696">
        <v>0</v>
      </c>
      <c r="U13" s="696">
        <v>0</v>
      </c>
      <c r="V13" s="696">
        <v>0</v>
      </c>
      <c r="W13" s="696">
        <v>0</v>
      </c>
      <c r="X13" s="696">
        <v>0</v>
      </c>
      <c r="Y13" s="696">
        <v>0</v>
      </c>
      <c r="Z13" s="696">
        <v>0</v>
      </c>
      <c r="AA13" s="696">
        <v>0</v>
      </c>
      <c r="AB13" s="491"/>
    </row>
    <row r="14" spans="1:28">
      <c r="A14" s="460">
        <v>1.6</v>
      </c>
      <c r="B14" s="492" t="s">
        <v>475</v>
      </c>
      <c r="C14" s="695">
        <v>1037949439.4614996</v>
      </c>
      <c r="D14" s="697">
        <v>931622949.96899974</v>
      </c>
      <c r="E14" s="697">
        <v>14288572.710400008</v>
      </c>
      <c r="F14" s="696">
        <v>0</v>
      </c>
      <c r="G14" s="696">
        <v>0</v>
      </c>
      <c r="H14" s="696">
        <v>38722201.41459991</v>
      </c>
      <c r="I14" s="696">
        <v>7562797.3923000004</v>
      </c>
      <c r="J14" s="696">
        <v>7657493.209300003</v>
      </c>
      <c r="K14" s="696">
        <v>0</v>
      </c>
      <c r="L14" s="696">
        <v>67604288.077899933</v>
      </c>
      <c r="M14" s="696">
        <v>3609461.152900002</v>
      </c>
      <c r="N14" s="696">
        <v>6879159.6523000058</v>
      </c>
      <c r="O14" s="696">
        <v>13235459.563599987</v>
      </c>
      <c r="P14" s="696">
        <v>12285739.25180001</v>
      </c>
      <c r="Q14" s="696">
        <v>14350822.053699985</v>
      </c>
      <c r="R14" s="696">
        <v>1895117.6063999997</v>
      </c>
      <c r="S14" s="696">
        <v>0</v>
      </c>
      <c r="T14" s="696">
        <v>0</v>
      </c>
      <c r="U14" s="696">
        <v>0</v>
      </c>
      <c r="V14" s="696">
        <v>0</v>
      </c>
      <c r="W14" s="696">
        <v>0</v>
      </c>
      <c r="X14" s="696">
        <v>0</v>
      </c>
      <c r="Y14" s="696">
        <v>0</v>
      </c>
      <c r="Z14" s="696">
        <v>0</v>
      </c>
      <c r="AA14" s="696">
        <v>0</v>
      </c>
      <c r="AB14" s="491"/>
    </row>
    <row r="15" spans="1:28">
      <c r="A15" s="493">
        <v>2</v>
      </c>
      <c r="B15" s="477" t="s">
        <v>476</v>
      </c>
      <c r="C15" s="694">
        <v>370328017.66999996</v>
      </c>
      <c r="D15" s="694">
        <v>370328017.66999996</v>
      </c>
      <c r="E15" s="694">
        <v>0</v>
      </c>
      <c r="F15" s="694">
        <v>0</v>
      </c>
      <c r="G15" s="694">
        <v>0</v>
      </c>
      <c r="H15" s="694">
        <v>0</v>
      </c>
      <c r="I15" s="694">
        <v>0</v>
      </c>
      <c r="J15" s="694">
        <v>0</v>
      </c>
      <c r="K15" s="694">
        <v>0</v>
      </c>
      <c r="L15" s="694">
        <v>0</v>
      </c>
      <c r="M15" s="694">
        <v>0</v>
      </c>
      <c r="N15" s="694">
        <v>0</v>
      </c>
      <c r="O15" s="694">
        <v>0</v>
      </c>
      <c r="P15" s="694">
        <v>0</v>
      </c>
      <c r="Q15" s="694">
        <v>0</v>
      </c>
      <c r="R15" s="694">
        <v>0</v>
      </c>
      <c r="S15" s="694">
        <v>0</v>
      </c>
      <c r="T15" s="694">
        <v>0</v>
      </c>
      <c r="U15" s="694">
        <v>0</v>
      </c>
      <c r="V15" s="694">
        <v>0</v>
      </c>
      <c r="W15" s="694">
        <v>0</v>
      </c>
      <c r="X15" s="694">
        <v>0</v>
      </c>
      <c r="Y15" s="694">
        <v>0</v>
      </c>
      <c r="Z15" s="694">
        <v>0</v>
      </c>
      <c r="AA15" s="694">
        <v>0</v>
      </c>
      <c r="AB15" s="491"/>
    </row>
    <row r="16" spans="1:28">
      <c r="A16" s="460">
        <v>2.1</v>
      </c>
      <c r="B16" s="492" t="s">
        <v>470</v>
      </c>
      <c r="C16" s="695">
        <v>0</v>
      </c>
      <c r="D16" s="696">
        <v>0</v>
      </c>
      <c r="E16" s="696">
        <v>0</v>
      </c>
      <c r="F16" s="696">
        <v>0</v>
      </c>
      <c r="G16" s="696">
        <v>0</v>
      </c>
      <c r="H16" s="696">
        <v>0</v>
      </c>
      <c r="I16" s="696">
        <v>0</v>
      </c>
      <c r="J16" s="696">
        <v>0</v>
      </c>
      <c r="K16" s="696">
        <v>0</v>
      </c>
      <c r="L16" s="696">
        <v>0</v>
      </c>
      <c r="M16" s="696">
        <v>0</v>
      </c>
      <c r="N16" s="696">
        <v>0</v>
      </c>
      <c r="O16" s="696">
        <v>0</v>
      </c>
      <c r="P16" s="696">
        <v>0</v>
      </c>
      <c r="Q16" s="696">
        <v>0</v>
      </c>
      <c r="R16" s="696">
        <v>0</v>
      </c>
      <c r="S16" s="696">
        <v>0</v>
      </c>
      <c r="T16" s="696">
        <v>0</v>
      </c>
      <c r="U16" s="696">
        <v>0</v>
      </c>
      <c r="V16" s="696">
        <v>0</v>
      </c>
      <c r="W16" s="696">
        <v>0</v>
      </c>
      <c r="X16" s="696">
        <v>0</v>
      </c>
      <c r="Y16" s="696">
        <v>0</v>
      </c>
      <c r="Z16" s="696">
        <v>0</v>
      </c>
      <c r="AA16" s="696">
        <v>0</v>
      </c>
      <c r="AB16" s="491"/>
    </row>
    <row r="17" spans="1:28">
      <c r="A17" s="460">
        <v>2.2000000000000002</v>
      </c>
      <c r="B17" s="492" t="s">
        <v>471</v>
      </c>
      <c r="C17" s="695">
        <v>311232128.18999994</v>
      </c>
      <c r="D17" s="696">
        <v>311232128.18999994</v>
      </c>
      <c r="E17" s="696">
        <v>0</v>
      </c>
      <c r="F17" s="696">
        <v>0</v>
      </c>
      <c r="G17" s="696">
        <v>0</v>
      </c>
      <c r="H17" s="696">
        <v>0</v>
      </c>
      <c r="I17" s="696">
        <v>0</v>
      </c>
      <c r="J17" s="696">
        <v>0</v>
      </c>
      <c r="K17" s="696">
        <v>0</v>
      </c>
      <c r="L17" s="696">
        <v>0</v>
      </c>
      <c r="M17" s="696">
        <v>0</v>
      </c>
      <c r="N17" s="696">
        <v>0</v>
      </c>
      <c r="O17" s="696">
        <v>0</v>
      </c>
      <c r="P17" s="696">
        <v>0</v>
      </c>
      <c r="Q17" s="696">
        <v>0</v>
      </c>
      <c r="R17" s="696">
        <v>0</v>
      </c>
      <c r="S17" s="696">
        <v>0</v>
      </c>
      <c r="T17" s="696">
        <v>0</v>
      </c>
      <c r="U17" s="696">
        <v>0</v>
      </c>
      <c r="V17" s="696">
        <v>0</v>
      </c>
      <c r="W17" s="696">
        <v>0</v>
      </c>
      <c r="X17" s="696">
        <v>0</v>
      </c>
      <c r="Y17" s="696">
        <v>0</v>
      </c>
      <c r="Z17" s="696">
        <v>0</v>
      </c>
      <c r="AA17" s="696">
        <v>0</v>
      </c>
      <c r="AB17" s="491"/>
    </row>
    <row r="18" spans="1:28">
      <c r="A18" s="460">
        <v>2.2999999999999998</v>
      </c>
      <c r="B18" s="492" t="s">
        <v>472</v>
      </c>
      <c r="C18" s="695">
        <v>0</v>
      </c>
      <c r="D18" s="696">
        <v>0</v>
      </c>
      <c r="E18" s="696">
        <v>0</v>
      </c>
      <c r="F18" s="696">
        <v>0</v>
      </c>
      <c r="G18" s="696">
        <v>0</v>
      </c>
      <c r="H18" s="696">
        <v>0</v>
      </c>
      <c r="I18" s="696">
        <v>0</v>
      </c>
      <c r="J18" s="696">
        <v>0</v>
      </c>
      <c r="K18" s="696">
        <v>0</v>
      </c>
      <c r="L18" s="696">
        <v>0</v>
      </c>
      <c r="M18" s="696">
        <v>0</v>
      </c>
      <c r="N18" s="696">
        <v>0</v>
      </c>
      <c r="O18" s="696">
        <v>0</v>
      </c>
      <c r="P18" s="696">
        <v>0</v>
      </c>
      <c r="Q18" s="696">
        <v>0</v>
      </c>
      <c r="R18" s="696">
        <v>0</v>
      </c>
      <c r="S18" s="696">
        <v>0</v>
      </c>
      <c r="T18" s="696">
        <v>0</v>
      </c>
      <c r="U18" s="696">
        <v>0</v>
      </c>
      <c r="V18" s="696">
        <v>0</v>
      </c>
      <c r="W18" s="696">
        <v>0</v>
      </c>
      <c r="X18" s="696">
        <v>0</v>
      </c>
      <c r="Y18" s="696">
        <v>0</v>
      </c>
      <c r="Z18" s="696">
        <v>0</v>
      </c>
      <c r="AA18" s="696">
        <v>0</v>
      </c>
      <c r="AB18" s="491"/>
    </row>
    <row r="19" spans="1:28">
      <c r="A19" s="460">
        <v>2.4</v>
      </c>
      <c r="B19" s="492" t="s">
        <v>473</v>
      </c>
      <c r="C19" s="695">
        <v>28366421.790000003</v>
      </c>
      <c r="D19" s="696">
        <v>28366421.790000003</v>
      </c>
      <c r="E19" s="696">
        <v>0</v>
      </c>
      <c r="F19" s="696">
        <v>0</v>
      </c>
      <c r="G19" s="696">
        <v>0</v>
      </c>
      <c r="H19" s="696">
        <v>0</v>
      </c>
      <c r="I19" s="696">
        <v>0</v>
      </c>
      <c r="J19" s="696">
        <v>0</v>
      </c>
      <c r="K19" s="696">
        <v>0</v>
      </c>
      <c r="L19" s="696">
        <v>0</v>
      </c>
      <c r="M19" s="696">
        <v>0</v>
      </c>
      <c r="N19" s="696">
        <v>0</v>
      </c>
      <c r="O19" s="696">
        <v>0</v>
      </c>
      <c r="P19" s="696">
        <v>0</v>
      </c>
      <c r="Q19" s="696">
        <v>0</v>
      </c>
      <c r="R19" s="696">
        <v>0</v>
      </c>
      <c r="S19" s="696">
        <v>0</v>
      </c>
      <c r="T19" s="696">
        <v>0</v>
      </c>
      <c r="U19" s="696">
        <v>0</v>
      </c>
      <c r="V19" s="696">
        <v>0</v>
      </c>
      <c r="W19" s="696">
        <v>0</v>
      </c>
      <c r="X19" s="696">
        <v>0</v>
      </c>
      <c r="Y19" s="696">
        <v>0</v>
      </c>
      <c r="Z19" s="696">
        <v>0</v>
      </c>
      <c r="AA19" s="696">
        <v>0</v>
      </c>
      <c r="AB19" s="491"/>
    </row>
    <row r="20" spans="1:28">
      <c r="A20" s="460">
        <v>2.5</v>
      </c>
      <c r="B20" s="492" t="s">
        <v>474</v>
      </c>
      <c r="C20" s="695">
        <v>30729467.689999998</v>
      </c>
      <c r="D20" s="696">
        <v>30729467.689999998</v>
      </c>
      <c r="E20" s="696">
        <v>0</v>
      </c>
      <c r="F20" s="696">
        <v>0</v>
      </c>
      <c r="G20" s="696">
        <v>0</v>
      </c>
      <c r="H20" s="696">
        <v>0</v>
      </c>
      <c r="I20" s="696">
        <v>0</v>
      </c>
      <c r="J20" s="696">
        <v>0</v>
      </c>
      <c r="K20" s="696">
        <v>0</v>
      </c>
      <c r="L20" s="696">
        <v>0</v>
      </c>
      <c r="M20" s="696">
        <v>0</v>
      </c>
      <c r="N20" s="696">
        <v>0</v>
      </c>
      <c r="O20" s="696">
        <v>0</v>
      </c>
      <c r="P20" s="696">
        <v>0</v>
      </c>
      <c r="Q20" s="696">
        <v>0</v>
      </c>
      <c r="R20" s="696">
        <v>0</v>
      </c>
      <c r="S20" s="696">
        <v>0</v>
      </c>
      <c r="T20" s="696">
        <v>0</v>
      </c>
      <c r="U20" s="696">
        <v>0</v>
      </c>
      <c r="V20" s="696">
        <v>0</v>
      </c>
      <c r="W20" s="696">
        <v>0</v>
      </c>
      <c r="X20" s="696">
        <v>0</v>
      </c>
      <c r="Y20" s="696">
        <v>0</v>
      </c>
      <c r="Z20" s="696">
        <v>0</v>
      </c>
      <c r="AA20" s="696">
        <v>0</v>
      </c>
      <c r="AB20" s="491"/>
    </row>
    <row r="21" spans="1:28">
      <c r="A21" s="460">
        <v>2.6</v>
      </c>
      <c r="B21" s="492" t="s">
        <v>475</v>
      </c>
      <c r="C21" s="695">
        <v>0</v>
      </c>
      <c r="D21" s="696">
        <v>0</v>
      </c>
      <c r="E21" s="696">
        <v>0</v>
      </c>
      <c r="F21" s="696">
        <v>0</v>
      </c>
      <c r="G21" s="696">
        <v>0</v>
      </c>
      <c r="H21" s="696">
        <v>0</v>
      </c>
      <c r="I21" s="696">
        <v>0</v>
      </c>
      <c r="J21" s="696">
        <v>0</v>
      </c>
      <c r="K21" s="696">
        <v>0</v>
      </c>
      <c r="L21" s="696">
        <v>0</v>
      </c>
      <c r="M21" s="696">
        <v>0</v>
      </c>
      <c r="N21" s="696">
        <v>0</v>
      </c>
      <c r="O21" s="696">
        <v>0</v>
      </c>
      <c r="P21" s="696">
        <v>0</v>
      </c>
      <c r="Q21" s="696">
        <v>0</v>
      </c>
      <c r="R21" s="696">
        <v>0</v>
      </c>
      <c r="S21" s="696">
        <v>0</v>
      </c>
      <c r="T21" s="696">
        <v>0</v>
      </c>
      <c r="U21" s="696">
        <v>0</v>
      </c>
      <c r="V21" s="696">
        <v>0</v>
      </c>
      <c r="W21" s="696">
        <v>0</v>
      </c>
      <c r="X21" s="696">
        <v>0</v>
      </c>
      <c r="Y21" s="696">
        <v>0</v>
      </c>
      <c r="Z21" s="696">
        <v>0</v>
      </c>
      <c r="AA21" s="696">
        <v>0</v>
      </c>
      <c r="AB21" s="491"/>
    </row>
    <row r="22" spans="1:28">
      <c r="A22" s="493">
        <v>3</v>
      </c>
      <c r="B22" s="465" t="s">
        <v>516</v>
      </c>
      <c r="C22" s="694">
        <v>596055811.36560035</v>
      </c>
      <c r="D22" s="694">
        <v>587315381.29430044</v>
      </c>
      <c r="E22" s="698"/>
      <c r="F22" s="698"/>
      <c r="G22" s="698"/>
      <c r="H22" s="694">
        <v>6504675.6332999999</v>
      </c>
      <c r="I22" s="698"/>
      <c r="J22" s="698"/>
      <c r="K22" s="698"/>
      <c r="L22" s="694">
        <v>2235754.4380000001</v>
      </c>
      <c r="M22" s="698"/>
      <c r="N22" s="698"/>
      <c r="O22" s="698"/>
      <c r="P22" s="698"/>
      <c r="Q22" s="698"/>
      <c r="R22" s="698"/>
      <c r="S22" s="698"/>
      <c r="T22" s="694">
        <v>0</v>
      </c>
      <c r="U22" s="698"/>
      <c r="V22" s="698"/>
      <c r="W22" s="698"/>
      <c r="X22" s="698"/>
      <c r="Y22" s="698"/>
      <c r="Z22" s="698"/>
      <c r="AA22" s="698"/>
      <c r="AB22" s="491"/>
    </row>
    <row r="23" spans="1:28">
      <c r="A23" s="460">
        <v>3.1</v>
      </c>
      <c r="B23" s="492" t="s">
        <v>470</v>
      </c>
      <c r="C23" s="695">
        <v>0</v>
      </c>
      <c r="D23" s="696">
        <v>0</v>
      </c>
      <c r="E23" s="699"/>
      <c r="F23" s="699"/>
      <c r="G23" s="699"/>
      <c r="H23" s="696">
        <v>0</v>
      </c>
      <c r="I23" s="699"/>
      <c r="J23" s="699"/>
      <c r="K23" s="699"/>
      <c r="L23" s="696">
        <v>0</v>
      </c>
      <c r="M23" s="699"/>
      <c r="N23" s="699"/>
      <c r="O23" s="699"/>
      <c r="P23" s="699"/>
      <c r="Q23" s="699"/>
      <c r="R23" s="699"/>
      <c r="S23" s="699"/>
      <c r="T23" s="696">
        <v>0</v>
      </c>
      <c r="U23" s="699"/>
      <c r="V23" s="699"/>
      <c r="W23" s="699"/>
      <c r="X23" s="699"/>
      <c r="Y23" s="699"/>
      <c r="Z23" s="699"/>
      <c r="AA23" s="699"/>
      <c r="AB23" s="491"/>
    </row>
    <row r="24" spans="1:28">
      <c r="A24" s="460">
        <v>3.2</v>
      </c>
      <c r="B24" s="492" t="s">
        <v>471</v>
      </c>
      <c r="C24" s="695">
        <v>0</v>
      </c>
      <c r="D24" s="696">
        <v>0</v>
      </c>
      <c r="E24" s="699"/>
      <c r="F24" s="699"/>
      <c r="G24" s="699"/>
      <c r="H24" s="696">
        <v>0</v>
      </c>
      <c r="I24" s="699"/>
      <c r="J24" s="699"/>
      <c r="K24" s="699"/>
      <c r="L24" s="696">
        <v>0</v>
      </c>
      <c r="M24" s="699"/>
      <c r="N24" s="699"/>
      <c r="O24" s="699"/>
      <c r="P24" s="699"/>
      <c r="Q24" s="699"/>
      <c r="R24" s="699"/>
      <c r="S24" s="699"/>
      <c r="T24" s="696">
        <v>0</v>
      </c>
      <c r="U24" s="699"/>
      <c r="V24" s="699"/>
      <c r="W24" s="699"/>
      <c r="X24" s="699"/>
      <c r="Y24" s="699"/>
      <c r="Z24" s="699"/>
      <c r="AA24" s="699"/>
      <c r="AB24" s="491"/>
    </row>
    <row r="25" spans="1:28">
      <c r="A25" s="460">
        <v>3.3</v>
      </c>
      <c r="B25" s="492" t="s">
        <v>472</v>
      </c>
      <c r="C25" s="695">
        <v>0</v>
      </c>
      <c r="D25" s="696">
        <v>0</v>
      </c>
      <c r="E25" s="699"/>
      <c r="F25" s="699"/>
      <c r="G25" s="699"/>
      <c r="H25" s="696">
        <v>0</v>
      </c>
      <c r="I25" s="699"/>
      <c r="J25" s="699"/>
      <c r="K25" s="699"/>
      <c r="L25" s="696">
        <v>0</v>
      </c>
      <c r="M25" s="699"/>
      <c r="N25" s="699"/>
      <c r="O25" s="699"/>
      <c r="P25" s="699"/>
      <c r="Q25" s="699"/>
      <c r="R25" s="699"/>
      <c r="S25" s="699"/>
      <c r="T25" s="696">
        <v>0</v>
      </c>
      <c r="U25" s="699"/>
      <c r="V25" s="699"/>
      <c r="W25" s="699"/>
      <c r="X25" s="699"/>
      <c r="Y25" s="699"/>
      <c r="Z25" s="699"/>
      <c r="AA25" s="699"/>
      <c r="AB25" s="491"/>
    </row>
    <row r="26" spans="1:28">
      <c r="A26" s="460">
        <v>3.4</v>
      </c>
      <c r="B26" s="492" t="s">
        <v>473</v>
      </c>
      <c r="C26" s="695">
        <v>11218799.058600003</v>
      </c>
      <c r="D26" s="696">
        <v>11218799.058600003</v>
      </c>
      <c r="E26" s="699"/>
      <c r="F26" s="699"/>
      <c r="G26" s="699"/>
      <c r="H26" s="696">
        <v>0</v>
      </c>
      <c r="I26" s="699"/>
      <c r="J26" s="699"/>
      <c r="K26" s="699"/>
      <c r="L26" s="696">
        <v>0</v>
      </c>
      <c r="M26" s="699"/>
      <c r="N26" s="699"/>
      <c r="O26" s="699"/>
      <c r="P26" s="699"/>
      <c r="Q26" s="699"/>
      <c r="R26" s="699"/>
      <c r="S26" s="699"/>
      <c r="T26" s="696">
        <v>0</v>
      </c>
      <c r="U26" s="699"/>
      <c r="V26" s="699"/>
      <c r="W26" s="699"/>
      <c r="X26" s="699"/>
      <c r="Y26" s="699"/>
      <c r="Z26" s="699"/>
      <c r="AA26" s="699"/>
      <c r="AB26" s="491"/>
    </row>
    <row r="27" spans="1:28">
      <c r="A27" s="460">
        <v>3.5</v>
      </c>
      <c r="B27" s="492" t="s">
        <v>474</v>
      </c>
      <c r="C27" s="695">
        <v>551202178.14570022</v>
      </c>
      <c r="D27" s="696">
        <v>542827690.29240024</v>
      </c>
      <c r="E27" s="699"/>
      <c r="F27" s="699"/>
      <c r="G27" s="699"/>
      <c r="H27" s="696">
        <v>6319735.8333000001</v>
      </c>
      <c r="I27" s="699"/>
      <c r="J27" s="699"/>
      <c r="K27" s="699"/>
      <c r="L27" s="696">
        <v>2054752.02</v>
      </c>
      <c r="M27" s="699"/>
      <c r="N27" s="699"/>
      <c r="O27" s="699"/>
      <c r="P27" s="699"/>
      <c r="Q27" s="699"/>
      <c r="R27" s="699"/>
      <c r="S27" s="699"/>
      <c r="T27" s="696">
        <v>0</v>
      </c>
      <c r="U27" s="699"/>
      <c r="V27" s="699"/>
      <c r="W27" s="699"/>
      <c r="X27" s="699"/>
      <c r="Y27" s="699"/>
      <c r="Z27" s="699"/>
      <c r="AA27" s="699"/>
      <c r="AB27" s="491"/>
    </row>
    <row r="28" spans="1:28">
      <c r="A28" s="460">
        <v>3.6</v>
      </c>
      <c r="B28" s="492" t="s">
        <v>475</v>
      </c>
      <c r="C28" s="695">
        <v>33634834.16130022</v>
      </c>
      <c r="D28" s="696">
        <v>33268891.943300221</v>
      </c>
      <c r="E28" s="699"/>
      <c r="F28" s="699"/>
      <c r="G28" s="699"/>
      <c r="H28" s="696">
        <v>184939.80000000005</v>
      </c>
      <c r="I28" s="699"/>
      <c r="J28" s="699"/>
      <c r="K28" s="699"/>
      <c r="L28" s="696">
        <v>181002.41799999995</v>
      </c>
      <c r="M28" s="699"/>
      <c r="N28" s="699"/>
      <c r="O28" s="699"/>
      <c r="P28" s="699"/>
      <c r="Q28" s="699"/>
      <c r="R28" s="699"/>
      <c r="S28" s="699"/>
      <c r="T28" s="696">
        <v>0</v>
      </c>
      <c r="U28" s="699"/>
      <c r="V28" s="699"/>
      <c r="W28" s="699"/>
      <c r="X28" s="699"/>
      <c r="Y28" s="699"/>
      <c r="Z28" s="699"/>
      <c r="AA28" s="699"/>
      <c r="AB28" s="49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B9" sqref="B9"/>
    </sheetView>
  </sheetViews>
  <sheetFormatPr defaultColWidth="9.140625" defaultRowHeight="12.75"/>
  <cols>
    <col min="1" max="1" width="11.85546875" style="472" bestFit="1" customWidth="1"/>
    <col min="2" max="2" width="44.5703125" style="472" customWidth="1"/>
    <col min="3" max="3" width="20.140625" style="472" customWidth="1"/>
    <col min="4" max="4" width="14.5703125" style="472" customWidth="1"/>
    <col min="5" max="7" width="17.140625" style="472" customWidth="1"/>
    <col min="8" max="8" width="13.5703125" style="472" customWidth="1"/>
    <col min="9" max="10" width="17.140625" style="472" customWidth="1"/>
    <col min="11" max="11" width="18" style="472" customWidth="1"/>
    <col min="12" max="27" width="22.28515625" style="472" customWidth="1"/>
    <col min="28" max="16384" width="9.140625" style="472"/>
  </cols>
  <sheetData>
    <row r="1" spans="1:27" ht="13.5">
      <c r="A1" s="379" t="s">
        <v>30</v>
      </c>
      <c r="B1" s="653" t="str">
        <f>'Info '!C2</f>
        <v>JSC "BASISBANK"</v>
      </c>
    </row>
    <row r="2" spans="1:27">
      <c r="A2" s="380" t="s">
        <v>31</v>
      </c>
      <c r="B2" s="654">
        <f>'1. key ratios '!B2</f>
        <v>45382</v>
      </c>
    </row>
    <row r="3" spans="1:27">
      <c r="A3" s="381" t="s">
        <v>478</v>
      </c>
      <c r="C3" s="474"/>
    </row>
    <row r="4" spans="1:27" ht="13.5" thickBot="1">
      <c r="A4" s="381"/>
      <c r="B4" s="527"/>
      <c r="C4" s="474"/>
    </row>
    <row r="5" spans="1:27" s="503" customFormat="1" ht="13.5" customHeight="1">
      <c r="A5" s="817" t="s">
        <v>684</v>
      </c>
      <c r="B5" s="818"/>
      <c r="C5" s="826" t="s">
        <v>683</v>
      </c>
      <c r="D5" s="827"/>
      <c r="E5" s="827"/>
      <c r="F5" s="827"/>
      <c r="G5" s="827"/>
      <c r="H5" s="827"/>
      <c r="I5" s="827"/>
      <c r="J5" s="827"/>
      <c r="K5" s="827"/>
      <c r="L5" s="827"/>
      <c r="M5" s="827"/>
      <c r="N5" s="827"/>
      <c r="O5" s="827"/>
      <c r="P5" s="827"/>
      <c r="Q5" s="827"/>
      <c r="R5" s="827"/>
      <c r="S5" s="828"/>
      <c r="T5" s="502"/>
      <c r="U5" s="502"/>
      <c r="V5" s="502"/>
      <c r="W5" s="502"/>
      <c r="X5" s="502"/>
      <c r="Y5" s="502"/>
      <c r="Z5" s="502"/>
      <c r="AA5" s="501"/>
    </row>
    <row r="6" spans="1:27" s="503" customFormat="1" ht="12" customHeight="1">
      <c r="A6" s="819"/>
      <c r="B6" s="820"/>
      <c r="C6" s="823" t="s">
        <v>64</v>
      </c>
      <c r="D6" s="815" t="s">
        <v>680</v>
      </c>
      <c r="E6" s="815"/>
      <c r="F6" s="815"/>
      <c r="G6" s="815"/>
      <c r="H6" s="815" t="s">
        <v>679</v>
      </c>
      <c r="I6" s="815"/>
      <c r="J6" s="815"/>
      <c r="K6" s="815"/>
      <c r="L6" s="500"/>
      <c r="M6" s="816" t="s">
        <v>678</v>
      </c>
      <c r="N6" s="816"/>
      <c r="O6" s="816"/>
      <c r="P6" s="816"/>
      <c r="Q6" s="816"/>
      <c r="R6" s="816"/>
      <c r="S6" s="825"/>
      <c r="T6" s="502"/>
      <c r="U6" s="804" t="s">
        <v>677</v>
      </c>
      <c r="V6" s="804"/>
      <c r="W6" s="804"/>
      <c r="X6" s="804"/>
      <c r="Y6" s="804"/>
      <c r="Z6" s="804"/>
      <c r="AA6" s="797"/>
    </row>
    <row r="7" spans="1:27" s="503" customFormat="1" ht="25.5">
      <c r="A7" s="821"/>
      <c r="B7" s="822"/>
      <c r="C7" s="824"/>
      <c r="D7" s="497"/>
      <c r="E7" s="495" t="s">
        <v>468</v>
      </c>
      <c r="F7" s="469" t="s">
        <v>675</v>
      </c>
      <c r="G7" s="471" t="s">
        <v>676</v>
      </c>
      <c r="H7" s="526"/>
      <c r="I7" s="495" t="s">
        <v>468</v>
      </c>
      <c r="J7" s="469" t="s">
        <v>675</v>
      </c>
      <c r="K7" s="471" t="s">
        <v>676</v>
      </c>
      <c r="L7" s="496"/>
      <c r="M7" s="495" t="s">
        <v>468</v>
      </c>
      <c r="N7" s="469" t="s">
        <v>675</v>
      </c>
      <c r="O7" s="469" t="s">
        <v>674</v>
      </c>
      <c r="P7" s="469" t="s">
        <v>673</v>
      </c>
      <c r="Q7" s="469" t="s">
        <v>672</v>
      </c>
      <c r="R7" s="469" t="s">
        <v>671</v>
      </c>
      <c r="S7" s="525" t="s">
        <v>670</v>
      </c>
      <c r="T7" s="524"/>
      <c r="U7" s="495" t="s">
        <v>468</v>
      </c>
      <c r="V7" s="495" t="s">
        <v>675</v>
      </c>
      <c r="W7" s="495" t="s">
        <v>674</v>
      </c>
      <c r="X7" s="495" t="s">
        <v>673</v>
      </c>
      <c r="Y7" s="495" t="s">
        <v>672</v>
      </c>
      <c r="Z7" s="469" t="s">
        <v>671</v>
      </c>
      <c r="AA7" s="495" t="s">
        <v>670</v>
      </c>
    </row>
    <row r="8" spans="1:27">
      <c r="A8" s="523">
        <v>1</v>
      </c>
      <c r="B8" s="522" t="s">
        <v>469</v>
      </c>
      <c r="C8" s="700">
        <v>2523397825.8600001</v>
      </c>
      <c r="D8" s="690">
        <v>2324287252.8274965</v>
      </c>
      <c r="E8" s="690">
        <v>27856831.071300015</v>
      </c>
      <c r="F8" s="690">
        <v>0</v>
      </c>
      <c r="G8" s="690">
        <v>0</v>
      </c>
      <c r="H8" s="690">
        <v>101180183.4246999</v>
      </c>
      <c r="I8" s="690">
        <v>33599924.612500004</v>
      </c>
      <c r="J8" s="690">
        <v>23725163.748400003</v>
      </c>
      <c r="K8" s="690">
        <v>0</v>
      </c>
      <c r="L8" s="690">
        <v>97930389.607799932</v>
      </c>
      <c r="M8" s="690">
        <v>5191249.356800002</v>
      </c>
      <c r="N8" s="690">
        <v>8701185.8593000062</v>
      </c>
      <c r="O8" s="690">
        <v>18467987.669699986</v>
      </c>
      <c r="P8" s="690">
        <v>17517155.39080001</v>
      </c>
      <c r="Q8" s="690">
        <v>15645339.855099985</v>
      </c>
      <c r="R8" s="690">
        <v>1993272.4639999997</v>
      </c>
      <c r="S8" s="690">
        <v>97503.69</v>
      </c>
      <c r="T8" s="690">
        <v>0</v>
      </c>
      <c r="U8" s="690">
        <v>0</v>
      </c>
      <c r="V8" s="690">
        <v>0</v>
      </c>
      <c r="W8" s="690">
        <v>0</v>
      </c>
      <c r="X8" s="690">
        <v>0</v>
      </c>
      <c r="Y8" s="690">
        <v>0</v>
      </c>
      <c r="Z8" s="690">
        <v>0</v>
      </c>
      <c r="AA8" s="701">
        <v>0</v>
      </c>
    </row>
    <row r="9" spans="1:27">
      <c r="A9" s="520">
        <v>1.1000000000000001</v>
      </c>
      <c r="B9" s="521" t="s">
        <v>479</v>
      </c>
      <c r="C9" s="702">
        <v>2136002184.9174898</v>
      </c>
      <c r="D9" s="703">
        <v>1947729679.0230899</v>
      </c>
      <c r="E9" s="703">
        <v>25349173.251899999</v>
      </c>
      <c r="F9" s="703">
        <v>0</v>
      </c>
      <c r="G9" s="703">
        <v>0</v>
      </c>
      <c r="H9" s="703">
        <v>97562651.620899901</v>
      </c>
      <c r="I9" s="703">
        <v>33199747.7907</v>
      </c>
      <c r="J9" s="703">
        <v>22077659.380499899</v>
      </c>
      <c r="K9" s="703">
        <v>0</v>
      </c>
      <c r="L9" s="703">
        <v>90709854.273499891</v>
      </c>
      <c r="M9" s="703">
        <v>4763564.6095000003</v>
      </c>
      <c r="N9" s="703">
        <v>7803442.5994999995</v>
      </c>
      <c r="O9" s="703">
        <v>16182164.583000001</v>
      </c>
      <c r="P9" s="703">
        <v>15965029.6687</v>
      </c>
      <c r="Q9" s="703">
        <v>15376200.2029</v>
      </c>
      <c r="R9" s="703">
        <v>1993272.4639999999</v>
      </c>
      <c r="S9" s="703">
        <v>97503.69</v>
      </c>
      <c r="T9" s="703">
        <v>0</v>
      </c>
      <c r="U9" s="690">
        <v>0</v>
      </c>
      <c r="V9" s="690">
        <v>0</v>
      </c>
      <c r="W9" s="690">
        <v>0</v>
      </c>
      <c r="X9" s="690">
        <v>0</v>
      </c>
      <c r="Y9" s="690">
        <v>0</v>
      </c>
      <c r="Z9" s="690">
        <v>0</v>
      </c>
      <c r="AA9" s="701">
        <v>0</v>
      </c>
    </row>
    <row r="10" spans="1:27">
      <c r="A10" s="518" t="s">
        <v>14</v>
      </c>
      <c r="B10" s="519" t="s">
        <v>480</v>
      </c>
      <c r="C10" s="702">
        <v>2068051366.0691898</v>
      </c>
      <c r="D10" s="703">
        <v>1881245775.56019</v>
      </c>
      <c r="E10" s="703">
        <v>25295303.804099999</v>
      </c>
      <c r="F10" s="703">
        <v>0</v>
      </c>
      <c r="G10" s="703">
        <v>0</v>
      </c>
      <c r="H10" s="703">
        <v>97205945.533499897</v>
      </c>
      <c r="I10" s="703">
        <v>33192901.8519</v>
      </c>
      <c r="J10" s="703">
        <v>21909302.7880999</v>
      </c>
      <c r="K10" s="703">
        <v>0</v>
      </c>
      <c r="L10" s="703">
        <v>89599644.975499898</v>
      </c>
      <c r="M10" s="703">
        <v>4681028.7322000004</v>
      </c>
      <c r="N10" s="703">
        <v>7696500.0772000002</v>
      </c>
      <c r="O10" s="703">
        <v>15973656.864499999</v>
      </c>
      <c r="P10" s="703">
        <v>15808628.0789</v>
      </c>
      <c r="Q10" s="703">
        <v>15359432.643999999</v>
      </c>
      <c r="R10" s="703">
        <v>1993272.4639999999</v>
      </c>
      <c r="S10" s="703">
        <v>97503.69</v>
      </c>
      <c r="T10" s="703">
        <v>0</v>
      </c>
      <c r="U10" s="690">
        <v>0</v>
      </c>
      <c r="V10" s="690">
        <v>0</v>
      </c>
      <c r="W10" s="690">
        <v>0</v>
      </c>
      <c r="X10" s="690">
        <v>0</v>
      </c>
      <c r="Y10" s="690">
        <v>0</v>
      </c>
      <c r="Z10" s="690">
        <v>0</v>
      </c>
      <c r="AA10" s="701">
        <v>0</v>
      </c>
    </row>
    <row r="11" spans="1:27">
      <c r="A11" s="517" t="s">
        <v>481</v>
      </c>
      <c r="B11" s="516" t="s">
        <v>482</v>
      </c>
      <c r="C11" s="702">
        <v>1345431435.3123999</v>
      </c>
      <c r="D11" s="703">
        <v>1209391938.4421</v>
      </c>
      <c r="E11" s="703">
        <v>20609901.107999999</v>
      </c>
      <c r="F11" s="703">
        <v>0</v>
      </c>
      <c r="G11" s="703">
        <v>0</v>
      </c>
      <c r="H11" s="703">
        <v>76084079.1137999</v>
      </c>
      <c r="I11" s="703">
        <v>31124480.767200001</v>
      </c>
      <c r="J11" s="703">
        <v>19265248.892699901</v>
      </c>
      <c r="K11" s="703">
        <v>0</v>
      </c>
      <c r="L11" s="703">
        <v>59955417.756499901</v>
      </c>
      <c r="M11" s="703">
        <v>3390498.6013000002</v>
      </c>
      <c r="N11" s="703">
        <v>6181817.9691000003</v>
      </c>
      <c r="O11" s="703">
        <v>8958672.8731999993</v>
      </c>
      <c r="P11" s="703">
        <v>11916929.7258</v>
      </c>
      <c r="Q11" s="703">
        <v>3307003.4155000001</v>
      </c>
      <c r="R11" s="703">
        <v>1173061.0652999999</v>
      </c>
      <c r="S11" s="703">
        <v>97503.69</v>
      </c>
      <c r="T11" s="690">
        <v>0</v>
      </c>
      <c r="U11" s="690">
        <v>0</v>
      </c>
      <c r="V11" s="690">
        <v>0</v>
      </c>
      <c r="W11" s="690">
        <v>0</v>
      </c>
      <c r="X11" s="690">
        <v>0</v>
      </c>
      <c r="Y11" s="690">
        <v>0</v>
      </c>
      <c r="Z11" s="690">
        <v>0</v>
      </c>
      <c r="AA11" s="701">
        <v>0</v>
      </c>
    </row>
    <row r="12" spans="1:27">
      <c r="A12" s="517" t="s">
        <v>483</v>
      </c>
      <c r="B12" s="516" t="s">
        <v>484</v>
      </c>
      <c r="C12" s="702">
        <v>201149006.16829902</v>
      </c>
      <c r="D12" s="703">
        <v>173068690.16149902</v>
      </c>
      <c r="E12" s="703">
        <v>2959578.7497</v>
      </c>
      <c r="F12" s="703">
        <v>0</v>
      </c>
      <c r="G12" s="703">
        <v>0</v>
      </c>
      <c r="H12" s="703">
        <v>13732020.6985</v>
      </c>
      <c r="I12" s="703">
        <v>1498689.0308999999</v>
      </c>
      <c r="J12" s="703">
        <v>780566.22160000005</v>
      </c>
      <c r="K12" s="703">
        <v>0</v>
      </c>
      <c r="L12" s="703">
        <v>14348295.30829999</v>
      </c>
      <c r="M12" s="703">
        <v>517535.44010000001</v>
      </c>
      <c r="N12" s="703">
        <v>782910.30720000004</v>
      </c>
      <c r="O12" s="703">
        <v>3903338.5013000001</v>
      </c>
      <c r="P12" s="703">
        <v>2503069.8001999999</v>
      </c>
      <c r="Q12" s="703">
        <v>4617500.2999999896</v>
      </c>
      <c r="R12" s="703">
        <v>243824.47700000001</v>
      </c>
      <c r="S12" s="703">
        <v>0</v>
      </c>
      <c r="T12" s="690">
        <v>0</v>
      </c>
      <c r="U12" s="690">
        <v>0</v>
      </c>
      <c r="V12" s="690">
        <v>0</v>
      </c>
      <c r="W12" s="690">
        <v>0</v>
      </c>
      <c r="X12" s="690">
        <v>0</v>
      </c>
      <c r="Y12" s="690">
        <v>0</v>
      </c>
      <c r="Z12" s="690">
        <v>0</v>
      </c>
      <c r="AA12" s="701">
        <v>0</v>
      </c>
    </row>
    <row r="13" spans="1:27">
      <c r="A13" s="517" t="s">
        <v>485</v>
      </c>
      <c r="B13" s="516" t="s">
        <v>486</v>
      </c>
      <c r="C13" s="702">
        <v>115405904.87059999</v>
      </c>
      <c r="D13" s="703">
        <v>102757023.8785</v>
      </c>
      <c r="E13" s="703">
        <v>1237192.7113000001</v>
      </c>
      <c r="F13" s="703">
        <v>0</v>
      </c>
      <c r="G13" s="703">
        <v>0</v>
      </c>
      <c r="H13" s="703">
        <v>5483219.2511999896</v>
      </c>
      <c r="I13" s="703">
        <v>437874.3751</v>
      </c>
      <c r="J13" s="703">
        <v>1702391.5277</v>
      </c>
      <c r="K13" s="703">
        <v>0</v>
      </c>
      <c r="L13" s="703">
        <v>7165661.7409000006</v>
      </c>
      <c r="M13" s="703">
        <v>523377.38689999998</v>
      </c>
      <c r="N13" s="703">
        <v>731771.80090000003</v>
      </c>
      <c r="O13" s="703">
        <v>2182623.1738999998</v>
      </c>
      <c r="P13" s="703">
        <v>635769.02639999997</v>
      </c>
      <c r="Q13" s="703">
        <v>2615310.4654000001</v>
      </c>
      <c r="R13" s="703">
        <v>28202.1423</v>
      </c>
      <c r="S13" s="703">
        <v>0</v>
      </c>
      <c r="T13" s="690">
        <v>0</v>
      </c>
      <c r="U13" s="690">
        <v>0</v>
      </c>
      <c r="V13" s="690">
        <v>0</v>
      </c>
      <c r="W13" s="690">
        <v>0</v>
      </c>
      <c r="X13" s="690">
        <v>0</v>
      </c>
      <c r="Y13" s="690">
        <v>0</v>
      </c>
      <c r="Z13" s="690">
        <v>0</v>
      </c>
      <c r="AA13" s="701">
        <v>0</v>
      </c>
    </row>
    <row r="14" spans="1:27">
      <c r="A14" s="517" t="s">
        <v>487</v>
      </c>
      <c r="B14" s="516" t="s">
        <v>488</v>
      </c>
      <c r="C14" s="702">
        <v>406065019.71789891</v>
      </c>
      <c r="D14" s="703">
        <v>396028123.07809895</v>
      </c>
      <c r="E14" s="703">
        <v>488631.23509999999</v>
      </c>
      <c r="F14" s="703">
        <v>0</v>
      </c>
      <c r="G14" s="703">
        <v>0</v>
      </c>
      <c r="H14" s="703">
        <v>1906626.46999999</v>
      </c>
      <c r="I14" s="703">
        <v>131857.67869999999</v>
      </c>
      <c r="J14" s="703">
        <v>161096.14610000001</v>
      </c>
      <c r="K14" s="703">
        <v>0</v>
      </c>
      <c r="L14" s="703">
        <v>8130270.1698000003</v>
      </c>
      <c r="M14" s="703">
        <v>249617.3039</v>
      </c>
      <c r="N14" s="703">
        <v>0</v>
      </c>
      <c r="O14" s="703">
        <v>929022.31610000005</v>
      </c>
      <c r="P14" s="703">
        <v>752859.52650000004</v>
      </c>
      <c r="Q14" s="703">
        <v>4819618.4631000003</v>
      </c>
      <c r="R14" s="703">
        <v>548184.7794</v>
      </c>
      <c r="S14" s="703">
        <v>0</v>
      </c>
      <c r="T14" s="690">
        <v>0</v>
      </c>
      <c r="U14" s="690">
        <v>0</v>
      </c>
      <c r="V14" s="690">
        <v>0</v>
      </c>
      <c r="W14" s="690">
        <v>0</v>
      </c>
      <c r="X14" s="690">
        <v>0</v>
      </c>
      <c r="Y14" s="690">
        <v>0</v>
      </c>
      <c r="Z14" s="690">
        <v>0</v>
      </c>
      <c r="AA14" s="701">
        <v>0</v>
      </c>
    </row>
    <row r="15" spans="1:27">
      <c r="A15" s="515">
        <v>1.2</v>
      </c>
      <c r="B15" s="513" t="s">
        <v>682</v>
      </c>
      <c r="C15" s="702">
        <v>24916394.732484248</v>
      </c>
      <c r="D15" s="703">
        <v>2978665.7629811</v>
      </c>
      <c r="E15" s="703">
        <v>44422.289560359801</v>
      </c>
      <c r="F15" s="703">
        <v>0</v>
      </c>
      <c r="G15" s="703">
        <v>0</v>
      </c>
      <c r="H15" s="703">
        <v>611552.21081787301</v>
      </c>
      <c r="I15" s="703">
        <v>297274.62119326502</v>
      </c>
      <c r="J15" s="703">
        <v>112216.02064854</v>
      </c>
      <c r="K15" s="703">
        <v>0</v>
      </c>
      <c r="L15" s="703">
        <v>21326176.758685276</v>
      </c>
      <c r="M15" s="703">
        <v>880951.84568574303</v>
      </c>
      <c r="N15" s="703">
        <v>2369437.7300652601</v>
      </c>
      <c r="O15" s="703">
        <v>3111336.45959011</v>
      </c>
      <c r="P15" s="703">
        <v>3257100.2662177398</v>
      </c>
      <c r="Q15" s="703">
        <v>4446669.0890062796</v>
      </c>
      <c r="R15" s="703">
        <v>433198.70764242299</v>
      </c>
      <c r="S15" s="703">
        <v>4875.1845000000003</v>
      </c>
      <c r="T15" s="690">
        <v>0</v>
      </c>
      <c r="U15" s="690">
        <v>0</v>
      </c>
      <c r="V15" s="690">
        <v>0</v>
      </c>
      <c r="W15" s="690">
        <v>0</v>
      </c>
      <c r="X15" s="690">
        <v>0</v>
      </c>
      <c r="Y15" s="690">
        <v>0</v>
      </c>
      <c r="Z15" s="690">
        <v>0</v>
      </c>
      <c r="AA15" s="701">
        <v>0</v>
      </c>
    </row>
    <row r="16" spans="1:27">
      <c r="A16" s="514">
        <v>1.3</v>
      </c>
      <c r="B16" s="513" t="s">
        <v>527</v>
      </c>
      <c r="C16" s="704"/>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6"/>
    </row>
    <row r="17" spans="1:27" s="503" customFormat="1">
      <c r="A17" s="511" t="s">
        <v>489</v>
      </c>
      <c r="B17" s="512" t="s">
        <v>490</v>
      </c>
      <c r="C17" s="707">
        <v>1991432043.7913179</v>
      </c>
      <c r="D17" s="703">
        <v>1805657562.7028279</v>
      </c>
      <c r="E17" s="703">
        <v>24920701.286068</v>
      </c>
      <c r="F17" s="703">
        <v>0</v>
      </c>
      <c r="G17" s="703">
        <v>0</v>
      </c>
      <c r="H17" s="703">
        <v>96977994.515164003</v>
      </c>
      <c r="I17" s="703">
        <v>33190694.7183</v>
      </c>
      <c r="J17" s="703">
        <v>21899946.071141001</v>
      </c>
      <c r="K17" s="703">
        <v>0</v>
      </c>
      <c r="L17" s="703">
        <v>88796486.573326007</v>
      </c>
      <c r="M17" s="703">
        <v>4762545.8297779998</v>
      </c>
      <c r="N17" s="703">
        <v>7803442.5994999995</v>
      </c>
      <c r="O17" s="703">
        <v>15588230.625917001</v>
      </c>
      <c r="P17" s="703">
        <v>15837229.696692999</v>
      </c>
      <c r="Q17" s="703">
        <v>14438265.661319001</v>
      </c>
      <c r="R17" s="703">
        <v>1919779.8776980001</v>
      </c>
      <c r="S17" s="703">
        <v>97503.69</v>
      </c>
      <c r="T17" s="703">
        <v>0</v>
      </c>
      <c r="U17" s="703">
        <v>0</v>
      </c>
      <c r="V17" s="703">
        <v>0</v>
      </c>
      <c r="W17" s="703">
        <v>0</v>
      </c>
      <c r="X17" s="703">
        <v>0</v>
      </c>
      <c r="Y17" s="703">
        <v>0</v>
      </c>
      <c r="Z17" s="703">
        <v>0</v>
      </c>
      <c r="AA17" s="708">
        <v>0</v>
      </c>
    </row>
    <row r="18" spans="1:27" s="503" customFormat="1">
      <c r="A18" s="508" t="s">
        <v>491</v>
      </c>
      <c r="B18" s="509" t="s">
        <v>492</v>
      </c>
      <c r="C18" s="707">
        <v>1880914056.040448</v>
      </c>
      <c r="D18" s="703">
        <v>1696844805.3757579</v>
      </c>
      <c r="E18" s="703">
        <v>24866831.838268001</v>
      </c>
      <c r="F18" s="703">
        <v>0</v>
      </c>
      <c r="G18" s="703">
        <v>0</v>
      </c>
      <c r="H18" s="703">
        <v>96646664.465464011</v>
      </c>
      <c r="I18" s="703">
        <v>33183848.7795</v>
      </c>
      <c r="J18" s="703">
        <v>21755015.570840999</v>
      </c>
      <c r="K18" s="703">
        <v>0</v>
      </c>
      <c r="L18" s="703">
        <v>87422586.199226007</v>
      </c>
      <c r="M18" s="703">
        <v>4680009.952478</v>
      </c>
      <c r="N18" s="703">
        <v>7696500.0772000002</v>
      </c>
      <c r="O18" s="703">
        <v>15390888.683317</v>
      </c>
      <c r="P18" s="703">
        <v>15685069.382493</v>
      </c>
      <c r="Q18" s="703">
        <v>14142399.974819001</v>
      </c>
      <c r="R18" s="703">
        <v>1919779.8776980001</v>
      </c>
      <c r="S18" s="703">
        <v>97503.69</v>
      </c>
      <c r="T18" s="703">
        <v>0</v>
      </c>
      <c r="U18" s="703">
        <v>0</v>
      </c>
      <c r="V18" s="703">
        <v>0</v>
      </c>
      <c r="W18" s="703">
        <v>0</v>
      </c>
      <c r="X18" s="703">
        <v>0</v>
      </c>
      <c r="Y18" s="703">
        <v>0</v>
      </c>
      <c r="Z18" s="703">
        <v>0</v>
      </c>
      <c r="AA18" s="708">
        <v>0</v>
      </c>
    </row>
    <row r="19" spans="1:27" s="503" customFormat="1">
      <c r="A19" s="511" t="s">
        <v>493</v>
      </c>
      <c r="B19" s="510" t="s">
        <v>494</v>
      </c>
      <c r="C19" s="707">
        <v>4051442059.9145193</v>
      </c>
      <c r="D19" s="703">
        <v>3814020677.7213702</v>
      </c>
      <c r="E19" s="703">
        <v>28306165.618489999</v>
      </c>
      <c r="F19" s="703">
        <v>0</v>
      </c>
      <c r="G19" s="703">
        <v>0</v>
      </c>
      <c r="H19" s="703">
        <v>133134784.70462301</v>
      </c>
      <c r="I19" s="703">
        <v>40708866.573220998</v>
      </c>
      <c r="J19" s="703">
        <v>34857055.015446</v>
      </c>
      <c r="K19" s="703">
        <v>0</v>
      </c>
      <c r="L19" s="703">
        <v>104286597.488526</v>
      </c>
      <c r="M19" s="703">
        <v>5831908.1010520002</v>
      </c>
      <c r="N19" s="703">
        <v>13818955.506558999</v>
      </c>
      <c r="O19" s="703">
        <v>19549683.394745</v>
      </c>
      <c r="P19" s="703">
        <v>17667877.232923001</v>
      </c>
      <c r="Q19" s="703">
        <v>8990291.4505189992</v>
      </c>
      <c r="R19" s="703">
        <v>2802710.1953489999</v>
      </c>
      <c r="S19" s="703">
        <v>239616.04781799999</v>
      </c>
      <c r="T19" s="703">
        <v>0</v>
      </c>
      <c r="U19" s="703">
        <v>0</v>
      </c>
      <c r="V19" s="703">
        <v>0</v>
      </c>
      <c r="W19" s="703">
        <v>0</v>
      </c>
      <c r="X19" s="703">
        <v>0</v>
      </c>
      <c r="Y19" s="703">
        <v>0</v>
      </c>
      <c r="Z19" s="703">
        <v>0</v>
      </c>
      <c r="AA19" s="708">
        <v>0</v>
      </c>
    </row>
    <row r="20" spans="1:27" s="503" customFormat="1">
      <c r="A20" s="508" t="s">
        <v>495</v>
      </c>
      <c r="B20" s="509" t="s">
        <v>492</v>
      </c>
      <c r="C20" s="707">
        <v>3789448796.7963767</v>
      </c>
      <c r="D20" s="703">
        <v>3577983268.6377211</v>
      </c>
      <c r="E20" s="703">
        <v>28223235.121160898</v>
      </c>
      <c r="F20" s="703">
        <v>0</v>
      </c>
      <c r="G20" s="703">
        <v>0</v>
      </c>
      <c r="H20" s="703">
        <v>110114300.09639689</v>
      </c>
      <c r="I20" s="703">
        <v>21093736.285461999</v>
      </c>
      <c r="J20" s="703">
        <v>34723042.705746002</v>
      </c>
      <c r="K20" s="703">
        <v>0</v>
      </c>
      <c r="L20" s="703">
        <v>101351228.0622589</v>
      </c>
      <c r="M20" s="703">
        <v>5712040.978352</v>
      </c>
      <c r="N20" s="703">
        <v>13623516.514554899</v>
      </c>
      <c r="O20" s="703">
        <v>18755936.388237</v>
      </c>
      <c r="P20" s="703">
        <v>17518852.347123001</v>
      </c>
      <c r="Q20" s="703">
        <v>8888424.5370399896</v>
      </c>
      <c r="R20" s="703">
        <v>2802710.1953489999</v>
      </c>
      <c r="S20" s="703">
        <v>239616.04781799999</v>
      </c>
      <c r="T20" s="703">
        <v>0</v>
      </c>
      <c r="U20" s="703">
        <v>0</v>
      </c>
      <c r="V20" s="703">
        <v>0</v>
      </c>
      <c r="W20" s="703">
        <v>0</v>
      </c>
      <c r="X20" s="703">
        <v>0</v>
      </c>
      <c r="Y20" s="703">
        <v>0</v>
      </c>
      <c r="Z20" s="703">
        <v>0</v>
      </c>
      <c r="AA20" s="708">
        <v>0</v>
      </c>
    </row>
    <row r="21" spans="1:27" s="503" customFormat="1">
      <c r="A21" s="507">
        <v>1.4</v>
      </c>
      <c r="B21" s="506" t="s">
        <v>496</v>
      </c>
      <c r="C21" s="707">
        <v>21858107.599935979</v>
      </c>
      <c r="D21" s="703">
        <v>20416111.305000976</v>
      </c>
      <c r="E21" s="703">
        <v>760118.73136000009</v>
      </c>
      <c r="F21" s="703">
        <v>0</v>
      </c>
      <c r="G21" s="703">
        <v>0</v>
      </c>
      <c r="H21" s="703">
        <v>189217.94043499997</v>
      </c>
      <c r="I21" s="703">
        <v>55430.624120000008</v>
      </c>
      <c r="J21" s="703">
        <v>15500.840620000001</v>
      </c>
      <c r="K21" s="703">
        <v>0</v>
      </c>
      <c r="L21" s="703">
        <v>402175.60686000006</v>
      </c>
      <c r="M21" s="703">
        <v>12347.394840000001</v>
      </c>
      <c r="N21" s="703">
        <v>7205.1566999999995</v>
      </c>
      <c r="O21" s="703">
        <v>0</v>
      </c>
      <c r="P21" s="703">
        <v>0</v>
      </c>
      <c r="Q21" s="703">
        <v>0</v>
      </c>
      <c r="R21" s="703">
        <v>0</v>
      </c>
      <c r="S21" s="703">
        <v>0</v>
      </c>
      <c r="T21" s="703">
        <v>0</v>
      </c>
      <c r="U21" s="703">
        <v>0</v>
      </c>
      <c r="V21" s="703">
        <v>0</v>
      </c>
      <c r="W21" s="703">
        <v>0</v>
      </c>
      <c r="X21" s="703">
        <v>0</v>
      </c>
      <c r="Y21" s="703">
        <v>0</v>
      </c>
      <c r="Z21" s="703">
        <v>0</v>
      </c>
      <c r="AA21" s="708">
        <v>0</v>
      </c>
    </row>
    <row r="22" spans="1:27" s="503" customFormat="1" ht="13.5" thickBot="1">
      <c r="A22" s="505">
        <v>1.5</v>
      </c>
      <c r="B22" s="504" t="s">
        <v>497</v>
      </c>
      <c r="C22" s="709">
        <v>643170.2389</v>
      </c>
      <c r="D22" s="710">
        <v>643170.2389</v>
      </c>
      <c r="E22" s="710">
        <v>643170.2389</v>
      </c>
      <c r="F22" s="710">
        <v>0</v>
      </c>
      <c r="G22" s="710">
        <v>0</v>
      </c>
      <c r="H22" s="710">
        <v>0</v>
      </c>
      <c r="I22" s="710">
        <v>0</v>
      </c>
      <c r="J22" s="710">
        <v>0</v>
      </c>
      <c r="K22" s="710">
        <v>0</v>
      </c>
      <c r="L22" s="710">
        <v>0</v>
      </c>
      <c r="M22" s="710">
        <v>0</v>
      </c>
      <c r="N22" s="710">
        <v>0</v>
      </c>
      <c r="O22" s="710">
        <v>0</v>
      </c>
      <c r="P22" s="710">
        <v>0</v>
      </c>
      <c r="Q22" s="710">
        <v>0</v>
      </c>
      <c r="R22" s="710">
        <v>0</v>
      </c>
      <c r="S22" s="710">
        <v>0</v>
      </c>
      <c r="T22" s="710">
        <v>0</v>
      </c>
      <c r="U22" s="710">
        <v>0</v>
      </c>
      <c r="V22" s="710">
        <v>0</v>
      </c>
      <c r="W22" s="710">
        <v>0</v>
      </c>
      <c r="X22" s="710">
        <v>0</v>
      </c>
      <c r="Y22" s="710">
        <v>0</v>
      </c>
      <c r="Z22" s="710">
        <v>0</v>
      </c>
      <c r="AA22" s="711">
        <v>0</v>
      </c>
    </row>
    <row r="23" spans="1:27">
      <c r="A23" s="491"/>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B9" sqref="B9"/>
    </sheetView>
  </sheetViews>
  <sheetFormatPr defaultColWidth="9.140625" defaultRowHeight="12.75"/>
  <cols>
    <col min="1" max="1" width="11.85546875" style="472" bestFit="1" customWidth="1"/>
    <col min="2" max="2" width="55.7109375" style="472" customWidth="1"/>
    <col min="3" max="3" width="14.5703125" style="472" customWidth="1"/>
    <col min="4" max="5" width="16.140625" style="472" customWidth="1"/>
    <col min="6" max="7" width="16.140625" style="528" customWidth="1"/>
    <col min="8" max="8" width="16.140625" style="472" customWidth="1"/>
    <col min="9" max="11" width="16.140625" style="528" customWidth="1"/>
    <col min="12" max="12" width="16.42578125" style="528" customWidth="1"/>
    <col min="13" max="16384" width="9.140625" style="472"/>
  </cols>
  <sheetData>
    <row r="1" spans="1:12" ht="13.5">
      <c r="A1" s="379" t="s">
        <v>30</v>
      </c>
      <c r="B1" s="653" t="str">
        <f>'Info '!C2</f>
        <v>JSC "BASISBANK"</v>
      </c>
      <c r="F1" s="472"/>
      <c r="G1" s="472"/>
      <c r="I1" s="472"/>
      <c r="J1" s="472"/>
      <c r="K1" s="472"/>
      <c r="L1" s="472"/>
    </row>
    <row r="2" spans="1:12">
      <c r="A2" s="380" t="s">
        <v>31</v>
      </c>
      <c r="B2" s="654">
        <f>'1. key ratios '!B2</f>
        <v>45382</v>
      </c>
      <c r="F2" s="472"/>
      <c r="G2" s="472"/>
      <c r="I2" s="472"/>
      <c r="J2" s="472"/>
      <c r="K2" s="472"/>
      <c r="L2" s="472"/>
    </row>
    <row r="3" spans="1:12">
      <c r="A3" s="381" t="s">
        <v>498</v>
      </c>
      <c r="F3" s="472"/>
      <c r="G3" s="472"/>
      <c r="I3" s="472"/>
      <c r="J3" s="472"/>
      <c r="K3" s="472"/>
      <c r="L3" s="472"/>
    </row>
    <row r="4" spans="1:12">
      <c r="F4" s="472"/>
      <c r="G4" s="472"/>
      <c r="I4" s="472"/>
      <c r="J4" s="472"/>
      <c r="K4" s="472"/>
      <c r="L4" s="472"/>
    </row>
    <row r="5" spans="1:12" ht="37.5" customHeight="1">
      <c r="A5" s="783" t="s">
        <v>515</v>
      </c>
      <c r="B5" s="784"/>
      <c r="C5" s="829" t="s">
        <v>499</v>
      </c>
      <c r="D5" s="830"/>
      <c r="E5" s="830"/>
      <c r="F5" s="830"/>
      <c r="G5" s="830"/>
      <c r="H5" s="831" t="s">
        <v>659</v>
      </c>
      <c r="I5" s="832"/>
      <c r="J5" s="832"/>
      <c r="K5" s="832"/>
      <c r="L5" s="833"/>
    </row>
    <row r="6" spans="1:12" ht="39.6" customHeight="1">
      <c r="A6" s="787"/>
      <c r="B6" s="788"/>
      <c r="C6" s="383"/>
      <c r="D6" s="470" t="s">
        <v>680</v>
      </c>
      <c r="E6" s="470" t="s">
        <v>679</v>
      </c>
      <c r="F6" s="470" t="s">
        <v>678</v>
      </c>
      <c r="G6" s="470" t="s">
        <v>677</v>
      </c>
      <c r="H6" s="531"/>
      <c r="I6" s="470" t="s">
        <v>680</v>
      </c>
      <c r="J6" s="470" t="s">
        <v>679</v>
      </c>
      <c r="K6" s="470" t="s">
        <v>678</v>
      </c>
      <c r="L6" s="470" t="s">
        <v>677</v>
      </c>
    </row>
    <row r="7" spans="1:12">
      <c r="A7" s="461">
        <v>1</v>
      </c>
      <c r="B7" s="478" t="s">
        <v>518</v>
      </c>
      <c r="C7" s="661">
        <v>66824782.156600013</v>
      </c>
      <c r="D7" s="657">
        <v>63045259.915300012</v>
      </c>
      <c r="E7" s="657">
        <v>1218730.6152999999</v>
      </c>
      <c r="F7" s="657">
        <v>2560791.6259999997</v>
      </c>
      <c r="G7" s="657">
        <v>0</v>
      </c>
      <c r="H7" s="657">
        <v>1126856.6450029153</v>
      </c>
      <c r="I7" s="657">
        <v>257991.41624981471</v>
      </c>
      <c r="J7" s="657">
        <v>13484.097794718911</v>
      </c>
      <c r="K7" s="657">
        <v>855381.13095838169</v>
      </c>
      <c r="L7" s="657">
        <v>0</v>
      </c>
    </row>
    <row r="8" spans="1:12">
      <c r="A8" s="461">
        <v>2</v>
      </c>
      <c r="B8" s="478" t="s">
        <v>431</v>
      </c>
      <c r="C8" s="661">
        <v>142598888.74569991</v>
      </c>
      <c r="D8" s="657">
        <v>140182680.6735999</v>
      </c>
      <c r="E8" s="657">
        <v>436527.49949999998</v>
      </c>
      <c r="F8" s="657">
        <v>1979680.5726000001</v>
      </c>
      <c r="G8" s="657">
        <v>0</v>
      </c>
      <c r="H8" s="657">
        <v>917446.77657555894</v>
      </c>
      <c r="I8" s="657">
        <v>294620.06417717639</v>
      </c>
      <c r="J8" s="657">
        <v>3873.8750202435272</v>
      </c>
      <c r="K8" s="657">
        <v>618952.83737813903</v>
      </c>
      <c r="L8" s="657">
        <v>0</v>
      </c>
    </row>
    <row r="9" spans="1:12">
      <c r="A9" s="461">
        <v>3</v>
      </c>
      <c r="B9" s="478" t="s">
        <v>432</v>
      </c>
      <c r="C9" s="661">
        <v>151572.6747</v>
      </c>
      <c r="D9" s="657">
        <v>151572.6747</v>
      </c>
      <c r="E9" s="657">
        <v>0</v>
      </c>
      <c r="F9" s="657">
        <v>0</v>
      </c>
      <c r="G9" s="657">
        <v>0</v>
      </c>
      <c r="H9" s="657">
        <v>31.471999977388563</v>
      </c>
      <c r="I9" s="657">
        <v>31.471999977388563</v>
      </c>
      <c r="J9" s="657">
        <v>0</v>
      </c>
      <c r="K9" s="657">
        <v>0</v>
      </c>
      <c r="L9" s="657">
        <v>0</v>
      </c>
    </row>
    <row r="10" spans="1:12">
      <c r="A10" s="461">
        <v>4</v>
      </c>
      <c r="B10" s="478" t="s">
        <v>519</v>
      </c>
      <c r="C10" s="661">
        <v>200034947.273</v>
      </c>
      <c r="D10" s="657">
        <v>192052494.83130002</v>
      </c>
      <c r="E10" s="657">
        <v>1514899.7981</v>
      </c>
      <c r="F10" s="657">
        <v>6467552.6436000001</v>
      </c>
      <c r="G10" s="657">
        <v>0</v>
      </c>
      <c r="H10" s="657">
        <v>2148916.4363401975</v>
      </c>
      <c r="I10" s="657">
        <v>228729.11626913582</v>
      </c>
      <c r="J10" s="657">
        <v>10886.863372026688</v>
      </c>
      <c r="K10" s="657">
        <v>1909300.4566990351</v>
      </c>
      <c r="L10" s="657">
        <v>0</v>
      </c>
    </row>
    <row r="11" spans="1:12">
      <c r="A11" s="461">
        <v>5</v>
      </c>
      <c r="B11" s="478" t="s">
        <v>433</v>
      </c>
      <c r="C11" s="661">
        <v>205033344.86919966</v>
      </c>
      <c r="D11" s="657">
        <v>179358130.10489979</v>
      </c>
      <c r="E11" s="657">
        <v>23225346.425999891</v>
      </c>
      <c r="F11" s="657">
        <v>2449868.3383000004</v>
      </c>
      <c r="G11" s="657">
        <v>0</v>
      </c>
      <c r="H11" s="657">
        <v>1020729.487512319</v>
      </c>
      <c r="I11" s="657">
        <v>343857.28714335454</v>
      </c>
      <c r="J11" s="657">
        <v>113721.95147015594</v>
      </c>
      <c r="K11" s="657">
        <v>563150.2488988085</v>
      </c>
      <c r="L11" s="657">
        <v>0</v>
      </c>
    </row>
    <row r="12" spans="1:12">
      <c r="A12" s="461">
        <v>6</v>
      </c>
      <c r="B12" s="478" t="s">
        <v>434</v>
      </c>
      <c r="C12" s="661">
        <v>79253858.099799901</v>
      </c>
      <c r="D12" s="657">
        <v>75021125.8056999</v>
      </c>
      <c r="E12" s="657">
        <v>324088.67099999997</v>
      </c>
      <c r="F12" s="657">
        <v>3908643.6230999995</v>
      </c>
      <c r="G12" s="657">
        <v>0</v>
      </c>
      <c r="H12" s="657">
        <v>608582.66070793185</v>
      </c>
      <c r="I12" s="657">
        <v>160950.90090142895</v>
      </c>
      <c r="J12" s="657">
        <v>10980.12456039935</v>
      </c>
      <c r="K12" s="657">
        <v>436651.63524610351</v>
      </c>
      <c r="L12" s="657">
        <v>0</v>
      </c>
    </row>
    <row r="13" spans="1:12">
      <c r="A13" s="461">
        <v>7</v>
      </c>
      <c r="B13" s="478" t="s">
        <v>435</v>
      </c>
      <c r="C13" s="661">
        <v>95096003.496999696</v>
      </c>
      <c r="D13" s="657">
        <v>91648005.621499702</v>
      </c>
      <c r="E13" s="657">
        <v>2301846.9762000004</v>
      </c>
      <c r="F13" s="657">
        <v>1146150.8993000002</v>
      </c>
      <c r="G13" s="657">
        <v>0</v>
      </c>
      <c r="H13" s="657">
        <v>386962.44637538987</v>
      </c>
      <c r="I13" s="657">
        <v>179994.48682431618</v>
      </c>
      <c r="J13" s="657">
        <v>24045.174559111685</v>
      </c>
      <c r="K13" s="657">
        <v>182922.78499196202</v>
      </c>
      <c r="L13" s="657">
        <v>0</v>
      </c>
    </row>
    <row r="14" spans="1:12">
      <c r="A14" s="461">
        <v>8</v>
      </c>
      <c r="B14" s="478" t="s">
        <v>436</v>
      </c>
      <c r="C14" s="661">
        <v>94340187.957799897</v>
      </c>
      <c r="D14" s="657">
        <v>92343228.102599904</v>
      </c>
      <c r="E14" s="657">
        <v>942955.23400000005</v>
      </c>
      <c r="F14" s="657">
        <v>1054004.6211999999</v>
      </c>
      <c r="G14" s="657">
        <v>0</v>
      </c>
      <c r="H14" s="657">
        <v>393579.63846491859</v>
      </c>
      <c r="I14" s="657">
        <v>100777.32187771794</v>
      </c>
      <c r="J14" s="657">
        <v>4435.8312272071316</v>
      </c>
      <c r="K14" s="657">
        <v>288366.48535999353</v>
      </c>
      <c r="L14" s="657">
        <v>0</v>
      </c>
    </row>
    <row r="15" spans="1:12">
      <c r="A15" s="461">
        <v>9</v>
      </c>
      <c r="B15" s="478" t="s">
        <v>437</v>
      </c>
      <c r="C15" s="661">
        <v>74691407.062899798</v>
      </c>
      <c r="D15" s="657">
        <v>42155067.538499907</v>
      </c>
      <c r="E15" s="657">
        <v>31518818.611199889</v>
      </c>
      <c r="F15" s="657">
        <v>1017520.9132</v>
      </c>
      <c r="G15" s="657">
        <v>0</v>
      </c>
      <c r="H15" s="657">
        <v>626397.52179904981</v>
      </c>
      <c r="I15" s="657">
        <v>49745.994267639726</v>
      </c>
      <c r="J15" s="657">
        <v>314100.4293234967</v>
      </c>
      <c r="K15" s="657">
        <v>262551.09820791334</v>
      </c>
      <c r="L15" s="657">
        <v>0</v>
      </c>
    </row>
    <row r="16" spans="1:12">
      <c r="A16" s="461">
        <v>10</v>
      </c>
      <c r="B16" s="478" t="s">
        <v>438</v>
      </c>
      <c r="C16" s="661">
        <v>15151780.584099989</v>
      </c>
      <c r="D16" s="657">
        <v>14858143.802299989</v>
      </c>
      <c r="E16" s="657">
        <v>48688.464899999999</v>
      </c>
      <c r="F16" s="657">
        <v>244948.31689999998</v>
      </c>
      <c r="G16" s="657">
        <v>0</v>
      </c>
      <c r="H16" s="657">
        <v>33944.191100328848</v>
      </c>
      <c r="I16" s="657">
        <v>8850.0217313450339</v>
      </c>
      <c r="J16" s="657">
        <v>43.897982740283631</v>
      </c>
      <c r="K16" s="657">
        <v>25050.27138624353</v>
      </c>
      <c r="L16" s="657">
        <v>0</v>
      </c>
    </row>
    <row r="17" spans="1:12">
      <c r="A17" s="461">
        <v>11</v>
      </c>
      <c r="B17" s="478" t="s">
        <v>439</v>
      </c>
      <c r="C17" s="661">
        <v>13048231.7301999</v>
      </c>
      <c r="D17" s="657">
        <v>12933096.8834999</v>
      </c>
      <c r="E17" s="657">
        <v>107825.5573</v>
      </c>
      <c r="F17" s="657">
        <v>7309.2893999999997</v>
      </c>
      <c r="G17" s="657">
        <v>0</v>
      </c>
      <c r="H17" s="657">
        <v>25940.143257988795</v>
      </c>
      <c r="I17" s="657">
        <v>22460.561309739347</v>
      </c>
      <c r="J17" s="657">
        <v>277.54676858165391</v>
      </c>
      <c r="K17" s="657">
        <v>3202.0351796677933</v>
      </c>
      <c r="L17" s="657">
        <v>0</v>
      </c>
    </row>
    <row r="18" spans="1:12">
      <c r="A18" s="461">
        <v>12</v>
      </c>
      <c r="B18" s="478" t="s">
        <v>440</v>
      </c>
      <c r="C18" s="661">
        <v>45051129.465199992</v>
      </c>
      <c r="D18" s="657">
        <v>43414468.895399988</v>
      </c>
      <c r="E18" s="657">
        <v>739569.6202</v>
      </c>
      <c r="F18" s="657">
        <v>897090.94959999993</v>
      </c>
      <c r="G18" s="657">
        <v>0</v>
      </c>
      <c r="H18" s="657">
        <v>625449.49121076474</v>
      </c>
      <c r="I18" s="657">
        <v>143940.54281717556</v>
      </c>
      <c r="J18" s="657">
        <v>3139.9180596460365</v>
      </c>
      <c r="K18" s="657">
        <v>478369.0303339432</v>
      </c>
      <c r="L18" s="657">
        <v>0</v>
      </c>
    </row>
    <row r="19" spans="1:12">
      <c r="A19" s="461">
        <v>13</v>
      </c>
      <c r="B19" s="478" t="s">
        <v>441</v>
      </c>
      <c r="C19" s="661">
        <v>68647499.321499795</v>
      </c>
      <c r="D19" s="657">
        <v>65796666.4498998</v>
      </c>
      <c r="E19" s="657">
        <v>415851.93119999999</v>
      </c>
      <c r="F19" s="657">
        <v>2434980.9404000002</v>
      </c>
      <c r="G19" s="657">
        <v>0</v>
      </c>
      <c r="H19" s="657">
        <v>791001.01095132262</v>
      </c>
      <c r="I19" s="657">
        <v>121949.74201450261</v>
      </c>
      <c r="J19" s="657">
        <v>1544.9605821812197</v>
      </c>
      <c r="K19" s="657">
        <v>667506.30835463875</v>
      </c>
      <c r="L19" s="657">
        <v>0</v>
      </c>
    </row>
    <row r="20" spans="1:12">
      <c r="A20" s="461">
        <v>14</v>
      </c>
      <c r="B20" s="478" t="s">
        <v>442</v>
      </c>
      <c r="C20" s="661">
        <v>173549837.5724999</v>
      </c>
      <c r="D20" s="657">
        <v>144836273.3319999</v>
      </c>
      <c r="E20" s="657">
        <v>5980447.7533</v>
      </c>
      <c r="F20" s="657">
        <v>22733116.487199981</v>
      </c>
      <c r="G20" s="657">
        <v>0</v>
      </c>
      <c r="H20" s="657">
        <v>7169343.401290806</v>
      </c>
      <c r="I20" s="657">
        <v>167920.82431381254</v>
      </c>
      <c r="J20" s="657">
        <v>16342.737216373</v>
      </c>
      <c r="K20" s="657">
        <v>6985079.8397606201</v>
      </c>
      <c r="L20" s="657">
        <v>0</v>
      </c>
    </row>
    <row r="21" spans="1:12">
      <c r="A21" s="461">
        <v>15</v>
      </c>
      <c r="B21" s="478" t="s">
        <v>443</v>
      </c>
      <c r="C21" s="661">
        <v>38591361.360099889</v>
      </c>
      <c r="D21" s="657">
        <v>35144993.661299892</v>
      </c>
      <c r="E21" s="657">
        <v>79277.824899999992</v>
      </c>
      <c r="F21" s="657">
        <v>3367089.8738999995</v>
      </c>
      <c r="G21" s="657">
        <v>0</v>
      </c>
      <c r="H21" s="657">
        <v>494404.85558300896</v>
      </c>
      <c r="I21" s="657">
        <v>89957.502101010003</v>
      </c>
      <c r="J21" s="657">
        <v>772.54647632204444</v>
      </c>
      <c r="K21" s="657">
        <v>403674.80700567691</v>
      </c>
      <c r="L21" s="657">
        <v>0</v>
      </c>
    </row>
    <row r="22" spans="1:12">
      <c r="A22" s="461">
        <v>16</v>
      </c>
      <c r="B22" s="478" t="s">
        <v>444</v>
      </c>
      <c r="C22" s="661">
        <v>28670133.461199902</v>
      </c>
      <c r="D22" s="657">
        <v>20196280.5919999</v>
      </c>
      <c r="E22" s="657">
        <v>8383963.2063000007</v>
      </c>
      <c r="F22" s="657">
        <v>89889.662899999996</v>
      </c>
      <c r="G22" s="657">
        <v>0</v>
      </c>
      <c r="H22" s="657">
        <v>91074.44430923005</v>
      </c>
      <c r="I22" s="657">
        <v>52197.154152599564</v>
      </c>
      <c r="J22" s="657">
        <v>13178.474206463939</v>
      </c>
      <c r="K22" s="657">
        <v>25698.815950166558</v>
      </c>
      <c r="L22" s="657">
        <v>0</v>
      </c>
    </row>
    <row r="23" spans="1:12">
      <c r="A23" s="461">
        <v>17</v>
      </c>
      <c r="B23" s="478" t="s">
        <v>522</v>
      </c>
      <c r="C23" s="661">
        <v>12321660.689299989</v>
      </c>
      <c r="D23" s="657">
        <v>11971615.56049999</v>
      </c>
      <c r="E23" s="657">
        <v>0</v>
      </c>
      <c r="F23" s="657">
        <v>350045.12880000001</v>
      </c>
      <c r="G23" s="657">
        <v>0</v>
      </c>
      <c r="H23" s="657">
        <v>122057.37379849615</v>
      </c>
      <c r="I23" s="657">
        <v>18594.933778692863</v>
      </c>
      <c r="J23" s="657">
        <v>0</v>
      </c>
      <c r="K23" s="657">
        <v>103462.44001980328</v>
      </c>
      <c r="L23" s="657">
        <v>0</v>
      </c>
    </row>
    <row r="24" spans="1:12">
      <c r="A24" s="461">
        <v>18</v>
      </c>
      <c r="B24" s="478" t="s">
        <v>445</v>
      </c>
      <c r="C24" s="661">
        <v>154652146.84699991</v>
      </c>
      <c r="D24" s="657">
        <v>148902134.8795999</v>
      </c>
      <c r="E24" s="657">
        <v>275949.18919999996</v>
      </c>
      <c r="F24" s="657">
        <v>5474062.7782000005</v>
      </c>
      <c r="G24" s="657">
        <v>0</v>
      </c>
      <c r="H24" s="657">
        <v>1371271.5874212277</v>
      </c>
      <c r="I24" s="657">
        <v>780611.72238136153</v>
      </c>
      <c r="J24" s="657">
        <v>2073.7004597295077</v>
      </c>
      <c r="K24" s="657">
        <v>588586.16458013654</v>
      </c>
      <c r="L24" s="657">
        <v>0</v>
      </c>
    </row>
    <row r="25" spans="1:12">
      <c r="A25" s="461">
        <v>19</v>
      </c>
      <c r="B25" s="478" t="s">
        <v>446</v>
      </c>
      <c r="C25" s="661">
        <v>40756839.365099899</v>
      </c>
      <c r="D25" s="657">
        <v>40693499.894499905</v>
      </c>
      <c r="E25" s="657">
        <v>35704.224300000002</v>
      </c>
      <c r="F25" s="657">
        <v>27635.246299999999</v>
      </c>
      <c r="G25" s="657">
        <v>0</v>
      </c>
      <c r="H25" s="657">
        <v>71477.202479963336</v>
      </c>
      <c r="I25" s="657">
        <v>68596.290300416644</v>
      </c>
      <c r="J25" s="657">
        <v>32.191267999427424</v>
      </c>
      <c r="K25" s="657">
        <v>2848.7209115472706</v>
      </c>
      <c r="L25" s="657">
        <v>0</v>
      </c>
    </row>
    <row r="26" spans="1:12">
      <c r="A26" s="461">
        <v>20</v>
      </c>
      <c r="B26" s="478" t="s">
        <v>521</v>
      </c>
      <c r="C26" s="661">
        <v>145909903.19469985</v>
      </c>
      <c r="D26" s="657">
        <v>143497504.49719983</v>
      </c>
      <c r="E26" s="657">
        <v>859054.2154000001</v>
      </c>
      <c r="F26" s="657">
        <v>1553344.4820999999</v>
      </c>
      <c r="G26" s="657">
        <v>0</v>
      </c>
      <c r="H26" s="657">
        <v>830125.86543819669</v>
      </c>
      <c r="I26" s="657">
        <v>281499.0880799322</v>
      </c>
      <c r="J26" s="657">
        <v>10331.434915677955</v>
      </c>
      <c r="K26" s="657">
        <v>538295.34244258655</v>
      </c>
      <c r="L26" s="657">
        <v>0</v>
      </c>
    </row>
    <row r="27" spans="1:12">
      <c r="A27" s="461">
        <v>21</v>
      </c>
      <c r="B27" s="478" t="s">
        <v>447</v>
      </c>
      <c r="C27" s="661">
        <v>21573673.430099975</v>
      </c>
      <c r="D27" s="657">
        <v>20890014.869699977</v>
      </c>
      <c r="E27" s="657">
        <v>26841.809799999999</v>
      </c>
      <c r="F27" s="657">
        <v>656816.75060000003</v>
      </c>
      <c r="G27" s="657">
        <v>0</v>
      </c>
      <c r="H27" s="657">
        <v>211762.65823407451</v>
      </c>
      <c r="I27" s="657">
        <v>25882.574728494808</v>
      </c>
      <c r="J27" s="657">
        <v>273.21087691353165</v>
      </c>
      <c r="K27" s="657">
        <v>185606.87262866617</v>
      </c>
      <c r="L27" s="657">
        <v>0</v>
      </c>
    </row>
    <row r="28" spans="1:12">
      <c r="A28" s="461">
        <v>22</v>
      </c>
      <c r="B28" s="478" t="s">
        <v>448</v>
      </c>
      <c r="C28" s="661">
        <v>7203442.5743999993</v>
      </c>
      <c r="D28" s="657">
        <v>6747169.4819999998</v>
      </c>
      <c r="E28" s="657">
        <v>108518.7018</v>
      </c>
      <c r="F28" s="657">
        <v>347754.39059999998</v>
      </c>
      <c r="G28" s="657">
        <v>0</v>
      </c>
      <c r="H28" s="657">
        <v>84810.641192199837</v>
      </c>
      <c r="I28" s="657">
        <v>18545.928216210275</v>
      </c>
      <c r="J28" s="657">
        <v>2740.6878923946006</v>
      </c>
      <c r="K28" s="657">
        <v>63524.025083594963</v>
      </c>
      <c r="L28" s="657">
        <v>0</v>
      </c>
    </row>
    <row r="29" spans="1:12">
      <c r="A29" s="461">
        <v>23</v>
      </c>
      <c r="B29" s="478" t="s">
        <v>449</v>
      </c>
      <c r="C29" s="661">
        <v>327698913.23479789</v>
      </c>
      <c r="D29" s="657">
        <v>316162688.34999788</v>
      </c>
      <c r="E29" s="657">
        <v>5022597.8787000002</v>
      </c>
      <c r="F29" s="657">
        <v>6513627.006099999</v>
      </c>
      <c r="G29" s="657">
        <v>0</v>
      </c>
      <c r="H29" s="657">
        <v>2724497.8739628899</v>
      </c>
      <c r="I29" s="657">
        <v>854092.07024978544</v>
      </c>
      <c r="J29" s="657">
        <v>36873.547341609818</v>
      </c>
      <c r="K29" s="657">
        <v>1833532.2563714946</v>
      </c>
      <c r="L29" s="657">
        <v>0</v>
      </c>
    </row>
    <row r="30" spans="1:12">
      <c r="A30" s="461">
        <v>24</v>
      </c>
      <c r="B30" s="478" t="s">
        <v>520</v>
      </c>
      <c r="C30" s="661">
        <v>136516263.2115998</v>
      </c>
      <c r="D30" s="657">
        <v>126761398.9940998</v>
      </c>
      <c r="E30" s="657">
        <v>4118157.6946999901</v>
      </c>
      <c r="F30" s="657">
        <v>5636706.5228000004</v>
      </c>
      <c r="G30" s="657">
        <v>0</v>
      </c>
      <c r="H30" s="657">
        <v>1631640.0294496322</v>
      </c>
      <c r="I30" s="657">
        <v>84375.026347444509</v>
      </c>
      <c r="J30" s="657">
        <v>17352.996676194492</v>
      </c>
      <c r="K30" s="657">
        <v>1529912.0064259931</v>
      </c>
      <c r="L30" s="657">
        <v>0</v>
      </c>
    </row>
    <row r="31" spans="1:12">
      <c r="A31" s="461">
        <v>25</v>
      </c>
      <c r="B31" s="478" t="s">
        <v>450</v>
      </c>
      <c r="C31" s="661">
        <v>141021004.0765</v>
      </c>
      <c r="D31" s="657">
        <v>126276483.01310001</v>
      </c>
      <c r="E31" s="657">
        <v>5090665.8703999901</v>
      </c>
      <c r="F31" s="657">
        <v>9653855.193</v>
      </c>
      <c r="G31" s="657">
        <v>0</v>
      </c>
      <c r="H31" s="657">
        <v>2788096.3181794886</v>
      </c>
      <c r="I31" s="657">
        <v>346962.23248773336</v>
      </c>
      <c r="J31" s="657">
        <v>29150.17753258731</v>
      </c>
      <c r="K31" s="657">
        <v>2411983.908159168</v>
      </c>
      <c r="L31" s="657">
        <v>0</v>
      </c>
    </row>
    <row r="32" spans="1:12">
      <c r="A32" s="461">
        <v>26</v>
      </c>
      <c r="B32" s="478" t="s">
        <v>517</v>
      </c>
      <c r="C32" s="661">
        <v>195009013.4050045</v>
      </c>
      <c r="D32" s="655">
        <v>169247254.40230453</v>
      </c>
      <c r="E32" s="657">
        <v>8403855.6509999968</v>
      </c>
      <c r="F32" s="657">
        <v>17357903.351699993</v>
      </c>
      <c r="G32" s="657">
        <v>0</v>
      </c>
      <c r="H32" s="657">
        <v>6095390.8669635216</v>
      </c>
      <c r="I32" s="657">
        <v>978441.03957910102</v>
      </c>
      <c r="J32" s="657">
        <v>106461.85618843397</v>
      </c>
      <c r="K32" s="657">
        <v>5010487.9711959865</v>
      </c>
      <c r="L32" s="657">
        <v>0</v>
      </c>
    </row>
    <row r="33" spans="1:12">
      <c r="A33" s="461">
        <v>27</v>
      </c>
      <c r="B33" s="530" t="s">
        <v>64</v>
      </c>
      <c r="C33" s="662">
        <f t="shared" ref="C33:L33" si="0">SUM(C7:C32)</f>
        <v>2523397825.8600001</v>
      </c>
      <c r="D33" s="662">
        <f t="shared" si="0"/>
        <v>2324287252.8275003</v>
      </c>
      <c r="E33" s="662">
        <f t="shared" si="0"/>
        <v>101180183.42469977</v>
      </c>
      <c r="F33" s="662">
        <f t="shared" si="0"/>
        <v>97930389.607799977</v>
      </c>
      <c r="G33" s="662">
        <f t="shared" si="0"/>
        <v>0</v>
      </c>
      <c r="H33" s="662">
        <f t="shared" si="0"/>
        <v>32391791.0396014</v>
      </c>
      <c r="I33" s="662">
        <f t="shared" si="0"/>
        <v>5681575.3142999196</v>
      </c>
      <c r="J33" s="662">
        <f t="shared" si="0"/>
        <v>736118.23177120881</v>
      </c>
      <c r="K33" s="662">
        <f t="shared" si="0"/>
        <v>25974097.493530273</v>
      </c>
      <c r="L33" s="662">
        <f t="shared" si="0"/>
        <v>0</v>
      </c>
    </row>
    <row r="34" spans="1:12">
      <c r="A34" s="491"/>
      <c r="B34" s="491"/>
      <c r="C34" s="491"/>
      <c r="D34" s="491"/>
      <c r="E34" s="491"/>
      <c r="H34" s="491"/>
    </row>
    <row r="35" spans="1:12">
      <c r="A35" s="491"/>
      <c r="B35" s="529"/>
      <c r="C35" s="529"/>
      <c r="D35" s="491"/>
      <c r="E35" s="491"/>
      <c r="H35" s="491"/>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B9" sqref="B9"/>
    </sheetView>
  </sheetViews>
  <sheetFormatPr defaultColWidth="8.7109375" defaultRowHeight="12"/>
  <cols>
    <col min="1" max="1" width="11.85546875" style="532" bestFit="1" customWidth="1"/>
    <col min="2" max="2" width="43.5703125" style="532" customWidth="1"/>
    <col min="3" max="5" width="17.7109375" style="532" customWidth="1"/>
    <col min="6" max="8" width="14.28515625" style="532" customWidth="1"/>
    <col min="9" max="11" width="17" style="532" customWidth="1"/>
    <col min="12" max="16384" width="8.7109375" style="532"/>
  </cols>
  <sheetData>
    <row r="1" spans="1:11" s="472" customFormat="1" ht="13.5">
      <c r="A1" s="379" t="s">
        <v>30</v>
      </c>
      <c r="B1" s="653" t="str">
        <f>'Info '!C2</f>
        <v>JSC "BASISBANK"</v>
      </c>
    </row>
    <row r="2" spans="1:11" s="472" customFormat="1" ht="12.75">
      <c r="A2" s="380" t="s">
        <v>31</v>
      </c>
      <c r="B2" s="654">
        <f>'1. key ratios '!B2</f>
        <v>45382</v>
      </c>
    </row>
    <row r="3" spans="1:11" s="472" customFormat="1" ht="12.75">
      <c r="A3" s="381" t="s">
        <v>500</v>
      </c>
    </row>
    <row r="4" spans="1:11">
      <c r="C4" s="535" t="s">
        <v>694</v>
      </c>
      <c r="D4" s="535" t="s">
        <v>693</v>
      </c>
      <c r="E4" s="535" t="s">
        <v>692</v>
      </c>
      <c r="F4" s="535" t="s">
        <v>691</v>
      </c>
      <c r="G4" s="535" t="s">
        <v>690</v>
      </c>
      <c r="H4" s="535" t="s">
        <v>689</v>
      </c>
      <c r="I4" s="535" t="s">
        <v>688</v>
      </c>
      <c r="J4" s="535" t="s">
        <v>687</v>
      </c>
      <c r="K4" s="535" t="s">
        <v>686</v>
      </c>
    </row>
    <row r="5" spans="1:11" ht="104.1" customHeight="1">
      <c r="A5" s="834" t="s">
        <v>685</v>
      </c>
      <c r="B5" s="835"/>
      <c r="C5" s="534" t="s">
        <v>501</v>
      </c>
      <c r="D5" s="534" t="s">
        <v>502</v>
      </c>
      <c r="E5" s="534" t="s">
        <v>503</v>
      </c>
      <c r="F5" s="534" t="s">
        <v>504</v>
      </c>
      <c r="G5" s="534" t="s">
        <v>505</v>
      </c>
      <c r="H5" s="534" t="s">
        <v>506</v>
      </c>
      <c r="I5" s="534" t="s">
        <v>507</v>
      </c>
      <c r="J5" s="534" t="s">
        <v>508</v>
      </c>
      <c r="K5" s="534" t="s">
        <v>509</v>
      </c>
    </row>
    <row r="6" spans="1:11" ht="12.75">
      <c r="A6" s="460">
        <v>1</v>
      </c>
      <c r="B6" s="460" t="s">
        <v>469</v>
      </c>
      <c r="C6" s="657">
        <v>69427083.464648992</v>
      </c>
      <c r="D6" s="657">
        <v>21858107.599935979</v>
      </c>
      <c r="E6" s="657">
        <v>539060</v>
      </c>
      <c r="F6" s="657">
        <v>0</v>
      </c>
      <c r="G6" s="657">
        <v>1842091675.5376508</v>
      </c>
      <c r="H6" s="657">
        <v>71828797.148287997</v>
      </c>
      <c r="I6" s="657">
        <v>114760614.7533592</v>
      </c>
      <c r="J6" s="657">
        <v>77940038.757329375</v>
      </c>
      <c r="K6" s="657">
        <v>324952448.59878767</v>
      </c>
    </row>
    <row r="7" spans="1:11" ht="12.75">
      <c r="A7" s="460">
        <v>2</v>
      </c>
      <c r="B7" s="461" t="s">
        <v>510</v>
      </c>
      <c r="C7" s="657">
        <v>0</v>
      </c>
      <c r="D7" s="657">
        <v>0</v>
      </c>
      <c r="E7" s="657">
        <v>0</v>
      </c>
      <c r="F7" s="657">
        <v>0</v>
      </c>
      <c r="G7" s="657">
        <v>0</v>
      </c>
      <c r="H7" s="657">
        <v>0</v>
      </c>
      <c r="I7" s="657">
        <v>0</v>
      </c>
      <c r="J7" s="657">
        <v>0</v>
      </c>
      <c r="K7" s="657">
        <v>59095889.480000004</v>
      </c>
    </row>
    <row r="8" spans="1:11" ht="12.75">
      <c r="A8" s="460">
        <v>3</v>
      </c>
      <c r="B8" s="461" t="s">
        <v>477</v>
      </c>
      <c r="C8" s="657">
        <v>55347623.80123803</v>
      </c>
      <c r="D8" s="657">
        <v>30474.567380000008</v>
      </c>
      <c r="E8" s="657">
        <v>0</v>
      </c>
      <c r="F8" s="657">
        <v>0</v>
      </c>
      <c r="G8" s="657">
        <v>297688146.35957783</v>
      </c>
      <c r="H8" s="657">
        <v>5596267.5851340024</v>
      </c>
      <c r="I8" s="657">
        <v>48711522.758791007</v>
      </c>
      <c r="J8" s="657">
        <v>78525479.75020802</v>
      </c>
      <c r="K8" s="657">
        <v>110156296.54327135</v>
      </c>
    </row>
    <row r="9" spans="1:11" ht="12.75">
      <c r="A9" s="460">
        <v>4</v>
      </c>
      <c r="B9" s="492" t="s">
        <v>511</v>
      </c>
      <c r="C9" s="663">
        <v>808590</v>
      </c>
      <c r="D9" s="663">
        <v>421728.15840000007</v>
      </c>
      <c r="E9" s="663">
        <v>0</v>
      </c>
      <c r="F9" s="663">
        <v>0</v>
      </c>
      <c r="G9" s="663">
        <v>87000858.040825993</v>
      </c>
      <c r="H9" s="663">
        <v>0</v>
      </c>
      <c r="I9" s="663">
        <v>1373900.3741000001</v>
      </c>
      <c r="J9" s="663">
        <v>770882.94078199996</v>
      </c>
      <c r="K9" s="663">
        <v>7554430.0936920065</v>
      </c>
    </row>
    <row r="10" spans="1:11" ht="12.75">
      <c r="A10" s="460">
        <v>5</v>
      </c>
      <c r="B10" s="482" t="s">
        <v>512</v>
      </c>
      <c r="C10" s="663">
        <v>0</v>
      </c>
      <c r="D10" s="663">
        <v>0</v>
      </c>
      <c r="E10" s="663">
        <v>0</v>
      </c>
      <c r="F10" s="663">
        <v>0</v>
      </c>
      <c r="G10" s="663">
        <v>0</v>
      </c>
      <c r="H10" s="663">
        <v>0</v>
      </c>
      <c r="I10" s="663">
        <v>0</v>
      </c>
      <c r="J10" s="663">
        <v>0</v>
      </c>
      <c r="K10" s="663">
        <v>0</v>
      </c>
    </row>
    <row r="11" spans="1:11" ht="12.75">
      <c r="A11" s="460">
        <v>6</v>
      </c>
      <c r="B11" s="482" t="s">
        <v>513</v>
      </c>
      <c r="C11" s="663">
        <v>826331.32000000007</v>
      </c>
      <c r="D11" s="663">
        <v>0</v>
      </c>
      <c r="E11" s="663">
        <v>0</v>
      </c>
      <c r="F11" s="663">
        <v>0</v>
      </c>
      <c r="G11" s="663">
        <v>1362508.4179999998</v>
      </c>
      <c r="H11" s="663">
        <v>0</v>
      </c>
      <c r="I11" s="663">
        <v>0</v>
      </c>
      <c r="J11" s="663">
        <v>0</v>
      </c>
      <c r="K11" s="663">
        <v>46914.700000000004</v>
      </c>
    </row>
    <row r="13" spans="1:11" ht="15">
      <c r="B13" s="53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Normal="100" workbookViewId="0">
      <selection activeCell="B9" sqref="B9"/>
    </sheetView>
  </sheetViews>
  <sheetFormatPr defaultColWidth="8.7109375" defaultRowHeight="15"/>
  <cols>
    <col min="1" max="1" width="10" style="536" bestFit="1" customWidth="1"/>
    <col min="2" max="2" width="64.7109375" style="536" customWidth="1"/>
    <col min="3" max="3" width="10.5703125" style="536" bestFit="1" customWidth="1"/>
    <col min="4" max="7" width="15.5703125" style="536" customWidth="1"/>
    <col min="8" max="8" width="10.5703125" style="536" bestFit="1" customWidth="1"/>
    <col min="9" max="12" width="17.28515625" style="536" customWidth="1"/>
    <col min="13" max="13" width="10.5703125" style="536" bestFit="1" customWidth="1"/>
    <col min="14" max="17" width="16.140625" style="536" customWidth="1"/>
    <col min="18" max="18" width="12.28515625" style="536" bestFit="1" customWidth="1"/>
    <col min="19" max="19" width="14.5703125" style="536" customWidth="1"/>
    <col min="20" max="22" width="22" style="536" customWidth="1"/>
    <col min="23" max="16384" width="8.7109375" style="536"/>
  </cols>
  <sheetData>
    <row r="1" spans="1:22">
      <c r="A1" s="379" t="s">
        <v>30</v>
      </c>
      <c r="B1" s="653" t="str">
        <f>'Info '!C2</f>
        <v>JSC "BASISBANK"</v>
      </c>
    </row>
    <row r="2" spans="1:22">
      <c r="A2" s="380" t="s">
        <v>31</v>
      </c>
      <c r="B2" s="654">
        <f>'1. key ratios '!B2</f>
        <v>45382</v>
      </c>
    </row>
    <row r="3" spans="1:22">
      <c r="A3" s="381" t="s">
        <v>528</v>
      </c>
      <c r="B3" s="472"/>
    </row>
    <row r="4" spans="1:22">
      <c r="A4" s="381"/>
      <c r="B4" s="472"/>
    </row>
    <row r="5" spans="1:22" ht="24" customHeight="1">
      <c r="A5" s="836" t="s">
        <v>529</v>
      </c>
      <c r="B5" s="837"/>
      <c r="C5" s="841" t="s">
        <v>695</v>
      </c>
      <c r="D5" s="841"/>
      <c r="E5" s="841"/>
      <c r="F5" s="841"/>
      <c r="G5" s="841"/>
      <c r="H5" s="841" t="s">
        <v>547</v>
      </c>
      <c r="I5" s="841"/>
      <c r="J5" s="841"/>
      <c r="K5" s="841"/>
      <c r="L5" s="841"/>
      <c r="M5" s="841" t="s">
        <v>659</v>
      </c>
      <c r="N5" s="841"/>
      <c r="O5" s="841"/>
      <c r="P5" s="841"/>
      <c r="Q5" s="841"/>
      <c r="R5" s="840" t="s">
        <v>530</v>
      </c>
      <c r="S5" s="840" t="s">
        <v>544</v>
      </c>
      <c r="T5" s="840" t="s">
        <v>545</v>
      </c>
      <c r="U5" s="840" t="s">
        <v>705</v>
      </c>
      <c r="V5" s="840" t="s">
        <v>706</v>
      </c>
    </row>
    <row r="6" spans="1:22" ht="36" customHeight="1">
      <c r="A6" s="838"/>
      <c r="B6" s="839"/>
      <c r="C6" s="546"/>
      <c r="D6" s="470" t="s">
        <v>680</v>
      </c>
      <c r="E6" s="470" t="s">
        <v>679</v>
      </c>
      <c r="F6" s="470" t="s">
        <v>678</v>
      </c>
      <c r="G6" s="470" t="s">
        <v>677</v>
      </c>
      <c r="H6" s="546"/>
      <c r="I6" s="470" t="s">
        <v>680</v>
      </c>
      <c r="J6" s="470" t="s">
        <v>679</v>
      </c>
      <c r="K6" s="470" t="s">
        <v>678</v>
      </c>
      <c r="L6" s="470" t="s">
        <v>677</v>
      </c>
      <c r="M6" s="546"/>
      <c r="N6" s="470" t="s">
        <v>680</v>
      </c>
      <c r="O6" s="470" t="s">
        <v>679</v>
      </c>
      <c r="P6" s="470" t="s">
        <v>678</v>
      </c>
      <c r="Q6" s="470" t="s">
        <v>677</v>
      </c>
      <c r="R6" s="840"/>
      <c r="S6" s="840"/>
      <c r="T6" s="840"/>
      <c r="U6" s="840"/>
      <c r="V6" s="840"/>
    </row>
    <row r="7" spans="1:22">
      <c r="A7" s="544">
        <v>1</v>
      </c>
      <c r="B7" s="545" t="s">
        <v>538</v>
      </c>
      <c r="C7" s="664">
        <v>3637347.8692999999</v>
      </c>
      <c r="D7" s="664">
        <v>2775808.9792999998</v>
      </c>
      <c r="E7" s="664">
        <v>293421.12</v>
      </c>
      <c r="F7" s="664">
        <v>568117.77</v>
      </c>
      <c r="G7" s="664">
        <v>0</v>
      </c>
      <c r="H7" s="664">
        <v>3796884.9209000003</v>
      </c>
      <c r="I7" s="664">
        <v>2813001.9124000003</v>
      </c>
      <c r="J7" s="664">
        <v>308506.02899999998</v>
      </c>
      <c r="K7" s="664">
        <v>675376.97950000002</v>
      </c>
      <c r="L7" s="664">
        <v>0</v>
      </c>
      <c r="M7" s="664">
        <v>422182.57768777094</v>
      </c>
      <c r="N7" s="664">
        <v>15465.578057471166</v>
      </c>
      <c r="O7" s="664">
        <v>3514.1037748596664</v>
      </c>
      <c r="P7" s="664">
        <v>403202.89585544012</v>
      </c>
      <c r="Q7" s="664">
        <v>0</v>
      </c>
      <c r="R7" s="664">
        <v>221</v>
      </c>
      <c r="S7" s="712">
        <v>0</v>
      </c>
      <c r="T7" s="712">
        <v>0</v>
      </c>
      <c r="U7" s="712">
        <v>0.18292800000000001</v>
      </c>
      <c r="V7" s="713">
        <v>31.333106999999998</v>
      </c>
    </row>
    <row r="8" spans="1:22">
      <c r="A8" s="544">
        <v>2</v>
      </c>
      <c r="B8" s="543" t="s">
        <v>537</v>
      </c>
      <c r="C8" s="664">
        <v>269993806.76440001</v>
      </c>
      <c r="D8" s="664">
        <v>250981669.4806</v>
      </c>
      <c r="E8" s="664">
        <v>6758325.4051000001</v>
      </c>
      <c r="F8" s="664">
        <v>12253811.878699999</v>
      </c>
      <c r="G8" s="664">
        <v>0</v>
      </c>
      <c r="H8" s="664">
        <v>271144989.74559999</v>
      </c>
      <c r="I8" s="664">
        <v>250920539.6137</v>
      </c>
      <c r="J8" s="664">
        <v>6913223.0708999997</v>
      </c>
      <c r="K8" s="664">
        <v>13311227.060999999</v>
      </c>
      <c r="L8" s="664">
        <v>0</v>
      </c>
      <c r="M8" s="664">
        <v>6928849.1708161421</v>
      </c>
      <c r="N8" s="664">
        <v>1776903.364807474</v>
      </c>
      <c r="O8" s="664">
        <v>92136.413191172483</v>
      </c>
      <c r="P8" s="664">
        <v>5059809.3928174954</v>
      </c>
      <c r="Q8" s="664">
        <v>0</v>
      </c>
      <c r="R8" s="664">
        <v>20307</v>
      </c>
      <c r="S8" s="712">
        <v>0.13774478700663742</v>
      </c>
      <c r="T8" s="712">
        <v>0.15961125226040376</v>
      </c>
      <c r="U8" s="712">
        <v>0.14387</v>
      </c>
      <c r="V8" s="713">
        <v>57.886198999999998</v>
      </c>
    </row>
    <row r="9" spans="1:22">
      <c r="A9" s="544">
        <v>3</v>
      </c>
      <c r="B9" s="543" t="s">
        <v>536</v>
      </c>
      <c r="C9" s="664">
        <v>0</v>
      </c>
      <c r="D9" s="664">
        <v>0</v>
      </c>
      <c r="E9" s="664">
        <v>0</v>
      </c>
      <c r="F9" s="664">
        <v>0</v>
      </c>
      <c r="G9" s="664">
        <v>0</v>
      </c>
      <c r="H9" s="664">
        <v>0</v>
      </c>
      <c r="I9" s="664">
        <v>0</v>
      </c>
      <c r="J9" s="664">
        <v>0</v>
      </c>
      <c r="K9" s="664">
        <v>0</v>
      </c>
      <c r="L9" s="664">
        <v>0</v>
      </c>
      <c r="M9" s="664">
        <v>0</v>
      </c>
      <c r="N9" s="664">
        <v>0</v>
      </c>
      <c r="O9" s="664">
        <v>0</v>
      </c>
      <c r="P9" s="664">
        <v>0</v>
      </c>
      <c r="Q9" s="664">
        <v>0</v>
      </c>
      <c r="R9" s="664">
        <v>0</v>
      </c>
      <c r="S9" s="712">
        <v>0</v>
      </c>
      <c r="T9" s="712">
        <v>0</v>
      </c>
      <c r="U9" s="712">
        <v>0</v>
      </c>
      <c r="V9" s="713">
        <v>0</v>
      </c>
    </row>
    <row r="10" spans="1:22">
      <c r="A10" s="544">
        <v>4</v>
      </c>
      <c r="B10" s="543" t="s">
        <v>535</v>
      </c>
      <c r="C10" s="664">
        <v>284249.44</v>
      </c>
      <c r="D10" s="664">
        <v>271395.76</v>
      </c>
      <c r="E10" s="664">
        <v>0</v>
      </c>
      <c r="F10" s="664">
        <v>12853.68</v>
      </c>
      <c r="G10" s="664">
        <v>0</v>
      </c>
      <c r="H10" s="664">
        <v>285506.35440000001</v>
      </c>
      <c r="I10" s="664">
        <v>270180.34600000002</v>
      </c>
      <c r="J10" s="664">
        <v>0</v>
      </c>
      <c r="K10" s="664">
        <v>15326.008400000001</v>
      </c>
      <c r="L10" s="664">
        <v>0</v>
      </c>
      <c r="M10" s="664">
        <v>10827.959021346323</v>
      </c>
      <c r="N10" s="664">
        <v>3294.6256959456687</v>
      </c>
      <c r="O10" s="664">
        <v>0</v>
      </c>
      <c r="P10" s="664">
        <v>7533.3333254006548</v>
      </c>
      <c r="Q10" s="664">
        <v>0</v>
      </c>
      <c r="R10" s="664">
        <v>141</v>
      </c>
      <c r="S10" s="712">
        <v>6.854895105299455E-2</v>
      </c>
      <c r="T10" s="712">
        <v>0.14705091670887699</v>
      </c>
      <c r="U10" s="712">
        <v>3.2368000000000001E-2</v>
      </c>
      <c r="V10" s="713">
        <v>14.212429</v>
      </c>
    </row>
    <row r="11" spans="1:22">
      <c r="A11" s="544">
        <v>5</v>
      </c>
      <c r="B11" s="543" t="s">
        <v>534</v>
      </c>
      <c r="C11" s="664">
        <v>1022892.2433</v>
      </c>
      <c r="D11" s="664">
        <v>1004288.5832999999</v>
      </c>
      <c r="E11" s="664">
        <v>14569.4</v>
      </c>
      <c r="F11" s="664">
        <v>4034.26</v>
      </c>
      <c r="G11" s="664">
        <v>0</v>
      </c>
      <c r="H11" s="664">
        <v>1026606.7322</v>
      </c>
      <c r="I11" s="664">
        <v>1007533.2233</v>
      </c>
      <c r="J11" s="664">
        <v>14783.480799999999</v>
      </c>
      <c r="K11" s="664">
        <v>4290.0281000000004</v>
      </c>
      <c r="L11" s="664">
        <v>0</v>
      </c>
      <c r="M11" s="664">
        <v>25323.16625976055</v>
      </c>
      <c r="N11" s="664">
        <v>19994.544255645858</v>
      </c>
      <c r="O11" s="664">
        <v>2347.9780631506669</v>
      </c>
      <c r="P11" s="664">
        <v>2980.6439409640248</v>
      </c>
      <c r="Q11" s="664">
        <v>0</v>
      </c>
      <c r="R11" s="664">
        <v>1996</v>
      </c>
      <c r="S11" s="712">
        <v>0.22693295851715053</v>
      </c>
      <c r="T11" s="712">
        <v>0.22011164880673301</v>
      </c>
      <c r="U11" s="712">
        <v>0.180337</v>
      </c>
      <c r="V11" s="713">
        <v>9.755808</v>
      </c>
    </row>
    <row r="12" spans="1:22">
      <c r="A12" s="544">
        <v>6</v>
      </c>
      <c r="B12" s="543" t="s">
        <v>533</v>
      </c>
      <c r="C12" s="664">
        <v>24766512.129503358</v>
      </c>
      <c r="D12" s="664">
        <v>23687246.204903357</v>
      </c>
      <c r="E12" s="664">
        <v>635872.39580000006</v>
      </c>
      <c r="F12" s="664">
        <v>443393.52879999997</v>
      </c>
      <c r="G12" s="664">
        <v>0</v>
      </c>
      <c r="H12" s="664">
        <v>25141502.920499995</v>
      </c>
      <c r="I12" s="664">
        <v>23996518.719299998</v>
      </c>
      <c r="J12" s="664">
        <v>658976.85490000003</v>
      </c>
      <c r="K12" s="664">
        <v>486007.34629999998</v>
      </c>
      <c r="L12" s="664">
        <v>0</v>
      </c>
      <c r="M12" s="664">
        <v>946168.35624355834</v>
      </c>
      <c r="N12" s="664">
        <v>525879.51892687823</v>
      </c>
      <c r="O12" s="664">
        <v>82156.046291945866</v>
      </c>
      <c r="P12" s="664">
        <v>338132.79102473427</v>
      </c>
      <c r="Q12" s="664">
        <v>0</v>
      </c>
      <c r="R12" s="664">
        <v>23339</v>
      </c>
      <c r="S12" s="712">
        <v>0.20086037985769811</v>
      </c>
      <c r="T12" s="712">
        <v>0.22137127380346999</v>
      </c>
      <c r="U12" s="712">
        <v>0.18709500000000001</v>
      </c>
      <c r="V12" s="713">
        <v>27.147089999999999</v>
      </c>
    </row>
    <row r="13" spans="1:22">
      <c r="A13" s="544">
        <v>7</v>
      </c>
      <c r="B13" s="543" t="s">
        <v>532</v>
      </c>
      <c r="C13" s="664">
        <v>499496844.12629998</v>
      </c>
      <c r="D13" s="664">
        <v>452817786.91350001</v>
      </c>
      <c r="E13" s="664">
        <v>15956453.6655</v>
      </c>
      <c r="F13" s="664">
        <v>30722603.547300003</v>
      </c>
      <c r="G13" s="664">
        <v>0</v>
      </c>
      <c r="H13" s="664">
        <v>508663983.6206032</v>
      </c>
      <c r="I13" s="664">
        <v>458034225.39650321</v>
      </c>
      <c r="J13" s="664">
        <v>16340645.80719999</v>
      </c>
      <c r="K13" s="664">
        <v>34289112.416899994</v>
      </c>
      <c r="L13" s="664">
        <v>0</v>
      </c>
      <c r="M13" s="664">
        <v>9026885.1279278137</v>
      </c>
      <c r="N13" s="664">
        <v>601938.40799050103</v>
      </c>
      <c r="O13" s="664">
        <v>42963.064975685156</v>
      </c>
      <c r="P13" s="664">
        <v>8381983.654961627</v>
      </c>
      <c r="Q13" s="664">
        <v>0</v>
      </c>
      <c r="R13" s="664">
        <v>7263</v>
      </c>
      <c r="S13" s="712">
        <v>0.11114069105944407</v>
      </c>
      <c r="T13" s="712">
        <v>0.12720241795568399</v>
      </c>
      <c r="U13" s="712">
        <v>0.10633099999999999</v>
      </c>
      <c r="V13" s="713">
        <v>108.974312</v>
      </c>
    </row>
    <row r="14" spans="1:22">
      <c r="A14" s="538">
        <v>7.1</v>
      </c>
      <c r="B14" s="537" t="s">
        <v>541</v>
      </c>
      <c r="C14" s="664">
        <v>382003575.99220002</v>
      </c>
      <c r="D14" s="664">
        <v>342608077.58649999</v>
      </c>
      <c r="E14" s="664">
        <v>13542105.2859</v>
      </c>
      <c r="F14" s="664">
        <v>25853393.119800001</v>
      </c>
      <c r="G14" s="664">
        <v>0</v>
      </c>
      <c r="H14" s="664">
        <v>389449701.45829993</v>
      </c>
      <c r="I14" s="664">
        <v>346684401.67689991</v>
      </c>
      <c r="J14" s="664">
        <v>13865220.585199989</v>
      </c>
      <c r="K14" s="664">
        <v>28900079.196199987</v>
      </c>
      <c r="L14" s="664">
        <v>0</v>
      </c>
      <c r="M14" s="664">
        <v>7592417.7777568698</v>
      </c>
      <c r="N14" s="664">
        <v>430049.52737999789</v>
      </c>
      <c r="O14" s="664">
        <v>37238.720253620522</v>
      </c>
      <c r="P14" s="664">
        <v>7125129.5301232515</v>
      </c>
      <c r="Q14" s="664">
        <v>0</v>
      </c>
      <c r="R14" s="664">
        <v>5493</v>
      </c>
      <c r="S14" s="712">
        <v>0.10993564394472104</v>
      </c>
      <c r="T14" s="712">
        <v>0.12621455472124599</v>
      </c>
      <c r="U14" s="712">
        <v>0.103493</v>
      </c>
      <c r="V14" s="713">
        <v>108.43925</v>
      </c>
    </row>
    <row r="15" spans="1:22">
      <c r="A15" s="538">
        <v>7.2</v>
      </c>
      <c r="B15" s="537" t="s">
        <v>543</v>
      </c>
      <c r="C15" s="664">
        <v>91535418.890799999</v>
      </c>
      <c r="D15" s="664">
        <v>84979926.658399999</v>
      </c>
      <c r="E15" s="664">
        <v>2197336.3895999999</v>
      </c>
      <c r="F15" s="664">
        <v>4358155.8428000007</v>
      </c>
      <c r="G15" s="664">
        <v>0</v>
      </c>
      <c r="H15" s="664">
        <v>93001284.470600009</v>
      </c>
      <c r="I15" s="664">
        <v>85908903.05340001</v>
      </c>
      <c r="J15" s="664">
        <v>2254349.0257999999</v>
      </c>
      <c r="K15" s="664">
        <v>4838032.3914000001</v>
      </c>
      <c r="L15" s="664">
        <v>0</v>
      </c>
      <c r="M15" s="664">
        <v>1337888.2895264816</v>
      </c>
      <c r="N15" s="664">
        <v>142931.41994505443</v>
      </c>
      <c r="O15" s="664">
        <v>5153.6143130203454</v>
      </c>
      <c r="P15" s="664">
        <v>1189803.2552684068</v>
      </c>
      <c r="Q15" s="664">
        <v>0</v>
      </c>
      <c r="R15" s="664">
        <v>1227</v>
      </c>
      <c r="S15" s="712">
        <v>0.11383234983132354</v>
      </c>
      <c r="T15" s="712">
        <v>0.13070006053718</v>
      </c>
      <c r="U15" s="712">
        <v>0.116398</v>
      </c>
      <c r="V15" s="713">
        <v>111.76619100000001</v>
      </c>
    </row>
    <row r="16" spans="1:22">
      <c r="A16" s="538">
        <v>7.3</v>
      </c>
      <c r="B16" s="537" t="s">
        <v>540</v>
      </c>
      <c r="C16" s="664">
        <v>25957849.243299998</v>
      </c>
      <c r="D16" s="664">
        <v>25229782.6686</v>
      </c>
      <c r="E16" s="664">
        <v>217011.99</v>
      </c>
      <c r="F16" s="664">
        <v>511054.58470000001</v>
      </c>
      <c r="G16" s="664">
        <v>0</v>
      </c>
      <c r="H16" s="664">
        <v>26205917.009100001</v>
      </c>
      <c r="I16" s="664">
        <v>25433839.983600002</v>
      </c>
      <c r="J16" s="664">
        <v>221076.19620000001</v>
      </c>
      <c r="K16" s="664">
        <v>551000.82929999998</v>
      </c>
      <c r="L16" s="664">
        <v>0</v>
      </c>
      <c r="M16" s="664">
        <v>96579.060644461584</v>
      </c>
      <c r="N16" s="664">
        <v>28957.460665448696</v>
      </c>
      <c r="O16" s="664">
        <v>570.73040904428387</v>
      </c>
      <c r="P16" s="664">
        <v>67050.869569968607</v>
      </c>
      <c r="Q16" s="664">
        <v>0</v>
      </c>
      <c r="R16" s="664">
        <v>543</v>
      </c>
      <c r="S16" s="712">
        <v>0.11084002686788005</v>
      </c>
      <c r="T16" s="712">
        <v>0.11873125554022999</v>
      </c>
      <c r="U16" s="712">
        <v>0.112773</v>
      </c>
      <c r="V16" s="713">
        <v>107.01794700000001</v>
      </c>
    </row>
    <row r="17" spans="1:22">
      <c r="A17" s="544">
        <v>8</v>
      </c>
      <c r="B17" s="543" t="s">
        <v>539</v>
      </c>
      <c r="C17" s="664">
        <v>0</v>
      </c>
      <c r="D17" s="664">
        <v>0</v>
      </c>
      <c r="E17" s="664">
        <v>0</v>
      </c>
      <c r="F17" s="664">
        <v>0</v>
      </c>
      <c r="G17" s="664">
        <v>0</v>
      </c>
      <c r="H17" s="664">
        <v>0</v>
      </c>
      <c r="I17" s="664">
        <v>0</v>
      </c>
      <c r="J17" s="664">
        <v>0</v>
      </c>
      <c r="K17" s="664">
        <v>0</v>
      </c>
      <c r="L17" s="664">
        <v>0</v>
      </c>
      <c r="M17" s="664">
        <v>0</v>
      </c>
      <c r="N17" s="664">
        <v>0</v>
      </c>
      <c r="O17" s="664">
        <v>0</v>
      </c>
      <c r="P17" s="664">
        <v>0</v>
      </c>
      <c r="Q17" s="664">
        <v>0</v>
      </c>
      <c r="R17" s="664">
        <v>0</v>
      </c>
      <c r="S17" s="712">
        <v>0</v>
      </c>
      <c r="T17" s="712">
        <v>0</v>
      </c>
      <c r="U17" s="712">
        <v>0</v>
      </c>
      <c r="V17" s="713">
        <v>0</v>
      </c>
    </row>
    <row r="18" spans="1:22">
      <c r="A18" s="542">
        <v>9</v>
      </c>
      <c r="B18" s="541" t="s">
        <v>531</v>
      </c>
      <c r="C18" s="664">
        <v>0</v>
      </c>
      <c r="D18" s="714">
        <v>0</v>
      </c>
      <c r="E18" s="714">
        <v>0</v>
      </c>
      <c r="F18" s="714">
        <v>0</v>
      </c>
      <c r="G18" s="714">
        <v>0</v>
      </c>
      <c r="H18" s="664">
        <v>0</v>
      </c>
      <c r="I18" s="664">
        <v>0</v>
      </c>
      <c r="J18" s="664">
        <v>0</v>
      </c>
      <c r="K18" s="664">
        <v>0</v>
      </c>
      <c r="L18" s="664">
        <v>0</v>
      </c>
      <c r="M18" s="664">
        <v>0</v>
      </c>
      <c r="N18" s="664">
        <v>0</v>
      </c>
      <c r="O18" s="664">
        <v>0</v>
      </c>
      <c r="P18" s="664">
        <v>0</v>
      </c>
      <c r="Q18" s="664">
        <v>0</v>
      </c>
      <c r="R18" s="714">
        <v>0</v>
      </c>
      <c r="S18" s="712">
        <v>0</v>
      </c>
      <c r="T18" s="712">
        <v>0</v>
      </c>
      <c r="U18" s="712">
        <v>0</v>
      </c>
      <c r="V18" s="713">
        <v>0</v>
      </c>
    </row>
    <row r="19" spans="1:22">
      <c r="A19" s="540">
        <v>10</v>
      </c>
      <c r="B19" s="539" t="s">
        <v>542</v>
      </c>
      <c r="C19" s="664">
        <v>799194571.89020014</v>
      </c>
      <c r="D19" s="664">
        <v>731531115.23900008</v>
      </c>
      <c r="E19" s="664">
        <v>23658641.986400001</v>
      </c>
      <c r="F19" s="664">
        <v>44004814.664800003</v>
      </c>
      <c r="G19" s="664">
        <v>0</v>
      </c>
      <c r="H19" s="664">
        <v>810059474.29420316</v>
      </c>
      <c r="I19" s="664">
        <v>737041999.21120322</v>
      </c>
      <c r="J19" s="664">
        <v>24236135.242799986</v>
      </c>
      <c r="K19" s="664">
        <v>48781339.840199992</v>
      </c>
      <c r="L19" s="664">
        <v>0</v>
      </c>
      <c r="M19" s="664">
        <v>17360236.357956391</v>
      </c>
      <c r="N19" s="664">
        <v>2943476.0397339165</v>
      </c>
      <c r="O19" s="664">
        <v>223117.60629681384</v>
      </c>
      <c r="P19" s="664">
        <v>14193642.711925661</v>
      </c>
      <c r="Q19" s="664">
        <v>0</v>
      </c>
      <c r="R19" s="664">
        <v>53267</v>
      </c>
      <c r="S19" s="712">
        <v>0.12991858953412891</v>
      </c>
      <c r="T19" s="712">
        <v>0.14953733762869334</v>
      </c>
      <c r="U19" s="712">
        <v>0.12182900000000001</v>
      </c>
      <c r="V19" s="713">
        <v>88.811105999999995</v>
      </c>
    </row>
    <row r="20" spans="1:22" ht="25.5">
      <c r="A20" s="538">
        <v>10.1</v>
      </c>
      <c r="B20" s="537" t="s">
        <v>546</v>
      </c>
      <c r="C20" s="664">
        <v>0</v>
      </c>
      <c r="D20" s="664">
        <v>0</v>
      </c>
      <c r="E20" s="664">
        <v>0</v>
      </c>
      <c r="F20" s="664">
        <v>0</v>
      </c>
      <c r="G20" s="664">
        <v>0</v>
      </c>
      <c r="H20" s="664">
        <v>0</v>
      </c>
      <c r="I20" s="664">
        <v>0</v>
      </c>
      <c r="J20" s="664">
        <v>0</v>
      </c>
      <c r="K20" s="664">
        <v>0</v>
      </c>
      <c r="L20" s="664">
        <v>0</v>
      </c>
      <c r="M20" s="664">
        <v>0</v>
      </c>
      <c r="N20" s="664">
        <v>0</v>
      </c>
      <c r="O20" s="664">
        <v>0</v>
      </c>
      <c r="P20" s="664">
        <v>0</v>
      </c>
      <c r="Q20" s="664">
        <v>0</v>
      </c>
      <c r="R20" s="664">
        <v>0</v>
      </c>
      <c r="S20" s="712">
        <v>0</v>
      </c>
      <c r="T20" s="712">
        <v>0</v>
      </c>
      <c r="U20" s="712">
        <v>0</v>
      </c>
      <c r="V20" s="713">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80" zoomScaleNormal="80" workbookViewId="0">
      <selection activeCell="B9" sqref="B9"/>
    </sheetView>
  </sheetViews>
  <sheetFormatPr defaultRowHeight="15"/>
  <cols>
    <col min="1" max="1" width="8.7109375" style="416"/>
    <col min="2" max="2" width="69.28515625" style="417" customWidth="1"/>
    <col min="3" max="8" width="15.140625" bestFit="1" customWidth="1"/>
    <col min="13" max="13" width="15.85546875" bestFit="1" customWidth="1"/>
  </cols>
  <sheetData>
    <row r="1" spans="1:15" s="5" customFormat="1" ht="14.25">
      <c r="A1" s="2" t="s">
        <v>30</v>
      </c>
      <c r="B1" s="564" t="str">
        <f>'Info '!C2</f>
        <v>JSC "BASISBANK"</v>
      </c>
      <c r="C1" s="3"/>
      <c r="D1" s="4"/>
      <c r="E1" s="4"/>
      <c r="F1" s="4"/>
      <c r="G1" s="4"/>
    </row>
    <row r="2" spans="1:15" s="5" customFormat="1" ht="14.25">
      <c r="A2" s="2" t="s">
        <v>31</v>
      </c>
      <c r="B2" s="565">
        <f>'1. key ratios '!B2</f>
        <v>45382</v>
      </c>
      <c r="C2" s="6"/>
      <c r="D2" s="7"/>
      <c r="E2" s="7"/>
      <c r="F2" s="7"/>
      <c r="G2" s="7"/>
      <c r="H2" s="8"/>
    </row>
    <row r="3" spans="1:15" s="5" customFormat="1" ht="14.25">
      <c r="A3" s="2"/>
      <c r="B3" s="6"/>
      <c r="C3" s="6"/>
      <c r="D3" s="7"/>
      <c r="E3" s="7"/>
      <c r="F3" s="7"/>
      <c r="G3" s="7"/>
      <c r="H3" s="8"/>
    </row>
    <row r="4" spans="1:15" ht="21" customHeight="1">
      <c r="A4" s="726" t="s">
        <v>6</v>
      </c>
      <c r="B4" s="727" t="s">
        <v>553</v>
      </c>
      <c r="C4" s="729" t="s">
        <v>554</v>
      </c>
      <c r="D4" s="729"/>
      <c r="E4" s="729"/>
      <c r="F4" s="729" t="s">
        <v>555</v>
      </c>
      <c r="G4" s="729"/>
      <c r="H4" s="730"/>
    </row>
    <row r="5" spans="1:15" ht="21" customHeight="1">
      <c r="A5" s="726"/>
      <c r="B5" s="728"/>
      <c r="C5" s="386" t="s">
        <v>32</v>
      </c>
      <c r="D5" s="386" t="s">
        <v>33</v>
      </c>
      <c r="E5" s="386" t="s">
        <v>34</v>
      </c>
      <c r="F5" s="386" t="s">
        <v>32</v>
      </c>
      <c r="G5" s="386" t="s">
        <v>33</v>
      </c>
      <c r="H5" s="386" t="s">
        <v>34</v>
      </c>
    </row>
    <row r="6" spans="1:15" ht="26.45" customHeight="1">
      <c r="A6" s="726"/>
      <c r="B6" s="387" t="s">
        <v>556</v>
      </c>
      <c r="C6" s="731"/>
      <c r="D6" s="732"/>
      <c r="E6" s="732"/>
      <c r="F6" s="732"/>
      <c r="G6" s="732"/>
      <c r="H6" s="733"/>
    </row>
    <row r="7" spans="1:15" ht="23.1" customHeight="1">
      <c r="A7" s="388">
        <v>1</v>
      </c>
      <c r="B7" s="389" t="s">
        <v>557</v>
      </c>
      <c r="C7" s="566">
        <f>SUM(C8:C10)</f>
        <v>50092512.034699999</v>
      </c>
      <c r="D7" s="566">
        <f>SUM(D8:D10)</f>
        <v>343351273.54480004</v>
      </c>
      <c r="E7" s="567">
        <f>C7+D7</f>
        <v>393443785.57950002</v>
      </c>
      <c r="F7" s="566">
        <f>SUM(F8:F10)</f>
        <v>85933123.662499994</v>
      </c>
      <c r="G7" s="566">
        <f>SUM(G8:G10)</f>
        <v>378553753.44619799</v>
      </c>
      <c r="H7" s="567">
        <f>F7+G7</f>
        <v>464486877.10869801</v>
      </c>
      <c r="J7" s="572"/>
      <c r="K7" s="572"/>
      <c r="L7" s="572"/>
      <c r="M7" s="572"/>
      <c r="N7" s="572"/>
      <c r="O7" s="572"/>
    </row>
    <row r="8" spans="1:15">
      <c r="A8" s="388">
        <v>1.1000000000000001</v>
      </c>
      <c r="B8" s="390" t="s">
        <v>558</v>
      </c>
      <c r="C8" s="566">
        <v>30378082.850000001</v>
      </c>
      <c r="D8" s="566">
        <v>30302958.201200001</v>
      </c>
      <c r="E8" s="567">
        <f t="shared" ref="E8:E36" si="0">C8+D8</f>
        <v>60681041.051200002</v>
      </c>
      <c r="F8" s="566">
        <v>38518695</v>
      </c>
      <c r="G8" s="566">
        <v>32680805</v>
      </c>
      <c r="H8" s="567">
        <f t="shared" ref="H8:H36" si="1">F8+G8</f>
        <v>71199500</v>
      </c>
      <c r="J8" s="572"/>
      <c r="K8" s="572"/>
      <c r="L8" s="572"/>
      <c r="M8" s="572"/>
      <c r="N8" s="572"/>
      <c r="O8" s="572"/>
    </row>
    <row r="9" spans="1:15">
      <c r="A9" s="388">
        <v>1.2</v>
      </c>
      <c r="B9" s="390" t="s">
        <v>559</v>
      </c>
      <c r="C9" s="566">
        <v>18238442.4201</v>
      </c>
      <c r="D9" s="566">
        <v>180193180.95100001</v>
      </c>
      <c r="E9" s="567">
        <f t="shared" si="0"/>
        <v>198431623.37110001</v>
      </c>
      <c r="F9" s="566">
        <v>45466718.732199997</v>
      </c>
      <c r="G9" s="566">
        <v>211462598.45389801</v>
      </c>
      <c r="H9" s="567">
        <f t="shared" si="1"/>
        <v>256929317.18609801</v>
      </c>
      <c r="J9" s="572"/>
      <c r="K9" s="572"/>
      <c r="L9" s="572"/>
      <c r="M9" s="572"/>
      <c r="N9" s="572"/>
      <c r="O9" s="572"/>
    </row>
    <row r="10" spans="1:15">
      <c r="A10" s="388">
        <v>1.3</v>
      </c>
      <c r="B10" s="390" t="s">
        <v>560</v>
      </c>
      <c r="C10" s="566">
        <v>1475986.7646000001</v>
      </c>
      <c r="D10" s="566">
        <v>132855134.39260001</v>
      </c>
      <c r="E10" s="567">
        <f t="shared" si="0"/>
        <v>134331121.15720001</v>
      </c>
      <c r="F10" s="566">
        <v>1947709.9303000001</v>
      </c>
      <c r="G10" s="566">
        <v>134410349.9923</v>
      </c>
      <c r="H10" s="567">
        <f t="shared" si="1"/>
        <v>136358059.9226</v>
      </c>
      <c r="J10" s="572"/>
      <c r="K10" s="572"/>
      <c r="L10" s="572"/>
      <c r="M10" s="572"/>
      <c r="N10" s="572"/>
      <c r="O10" s="572"/>
    </row>
    <row r="11" spans="1:15">
      <c r="A11" s="388">
        <v>2</v>
      </c>
      <c r="B11" s="391" t="s">
        <v>561</v>
      </c>
      <c r="C11" s="566">
        <v>0</v>
      </c>
      <c r="D11" s="566">
        <v>0</v>
      </c>
      <c r="E11" s="567">
        <f t="shared" si="0"/>
        <v>0</v>
      </c>
      <c r="F11" s="566">
        <v>0</v>
      </c>
      <c r="G11" s="566">
        <v>0</v>
      </c>
      <c r="H11" s="567">
        <f t="shared" si="1"/>
        <v>0</v>
      </c>
      <c r="J11" s="572"/>
      <c r="K11" s="572"/>
      <c r="L11" s="572"/>
      <c r="M11" s="572"/>
      <c r="N11" s="572"/>
      <c r="O11" s="572"/>
    </row>
    <row r="12" spans="1:15">
      <c r="A12" s="388">
        <v>2.1</v>
      </c>
      <c r="B12" s="392" t="s">
        <v>562</v>
      </c>
      <c r="C12" s="566">
        <v>0</v>
      </c>
      <c r="D12" s="566">
        <v>0</v>
      </c>
      <c r="E12" s="567">
        <f t="shared" si="0"/>
        <v>0</v>
      </c>
      <c r="F12" s="566">
        <v>0</v>
      </c>
      <c r="G12" s="566">
        <v>0</v>
      </c>
      <c r="H12" s="567">
        <f t="shared" si="1"/>
        <v>0</v>
      </c>
      <c r="J12" s="572"/>
      <c r="K12" s="572"/>
      <c r="L12" s="572"/>
      <c r="M12" s="572"/>
      <c r="N12" s="572"/>
      <c r="O12" s="572"/>
    </row>
    <row r="13" spans="1:15" ht="26.45" customHeight="1">
      <c r="A13" s="388">
        <v>3</v>
      </c>
      <c r="B13" s="393" t="s">
        <v>563</v>
      </c>
      <c r="C13" s="566">
        <v>0</v>
      </c>
      <c r="D13" s="566">
        <v>0</v>
      </c>
      <c r="E13" s="567">
        <f t="shared" si="0"/>
        <v>0</v>
      </c>
      <c r="F13" s="566">
        <v>0</v>
      </c>
      <c r="G13" s="566">
        <v>0</v>
      </c>
      <c r="H13" s="567">
        <f t="shared" si="1"/>
        <v>0</v>
      </c>
      <c r="J13" s="572"/>
      <c r="K13" s="572"/>
      <c r="L13" s="572"/>
      <c r="M13" s="572"/>
      <c r="N13" s="572"/>
      <c r="O13" s="572"/>
    </row>
    <row r="14" spans="1:15" ht="26.45" customHeight="1">
      <c r="A14" s="388">
        <v>4</v>
      </c>
      <c r="B14" s="394" t="s">
        <v>564</v>
      </c>
      <c r="C14" s="566">
        <v>0</v>
      </c>
      <c r="D14" s="566">
        <v>0</v>
      </c>
      <c r="E14" s="567">
        <f t="shared" si="0"/>
        <v>0</v>
      </c>
      <c r="F14" s="566">
        <v>0</v>
      </c>
      <c r="G14" s="566">
        <v>0</v>
      </c>
      <c r="H14" s="567">
        <f t="shared" si="1"/>
        <v>0</v>
      </c>
      <c r="J14" s="572"/>
      <c r="K14" s="572"/>
      <c r="L14" s="572"/>
      <c r="M14" s="572"/>
      <c r="N14" s="572"/>
      <c r="O14" s="572"/>
    </row>
    <row r="15" spans="1:15" ht="24.6" customHeight="1">
      <c r="A15" s="388">
        <v>5</v>
      </c>
      <c r="B15" s="395" t="s">
        <v>565</v>
      </c>
      <c r="C15" s="568">
        <f>SUM(C16:C18)</f>
        <v>221506465.19</v>
      </c>
      <c r="D15" s="568">
        <f>SUM(D16:D18)</f>
        <v>0</v>
      </c>
      <c r="E15" s="569">
        <f t="shared" si="0"/>
        <v>221506465.19</v>
      </c>
      <c r="F15" s="568">
        <f>SUM(F16:F18)</f>
        <v>221030052</v>
      </c>
      <c r="G15" s="568">
        <f>SUM(G16:G18)</f>
        <v>0</v>
      </c>
      <c r="H15" s="569">
        <f t="shared" si="1"/>
        <v>221030052</v>
      </c>
      <c r="J15" s="572"/>
      <c r="K15" s="572"/>
      <c r="L15" s="572"/>
      <c r="M15" s="572"/>
      <c r="N15" s="572"/>
      <c r="O15" s="572"/>
    </row>
    <row r="16" spans="1:15">
      <c r="A16" s="388">
        <v>5.0999999999999996</v>
      </c>
      <c r="B16" s="396" t="s">
        <v>566</v>
      </c>
      <c r="C16" s="566">
        <v>0</v>
      </c>
      <c r="D16" s="566">
        <v>0</v>
      </c>
      <c r="E16" s="567">
        <f t="shared" si="0"/>
        <v>0</v>
      </c>
      <c r="F16" s="566">
        <v>0</v>
      </c>
      <c r="G16" s="566">
        <v>0</v>
      </c>
      <c r="H16" s="567">
        <f t="shared" si="1"/>
        <v>0</v>
      </c>
      <c r="J16" s="572"/>
      <c r="K16" s="572"/>
      <c r="L16" s="572"/>
      <c r="M16" s="572"/>
      <c r="N16" s="572"/>
      <c r="O16" s="572"/>
    </row>
    <row r="17" spans="1:15">
      <c r="A17" s="388">
        <v>5.2</v>
      </c>
      <c r="B17" s="396" t="s">
        <v>567</v>
      </c>
      <c r="C17" s="566">
        <v>221506465.19</v>
      </c>
      <c r="D17" s="566">
        <v>0</v>
      </c>
      <c r="E17" s="567">
        <f t="shared" si="0"/>
        <v>221506465.19</v>
      </c>
      <c r="F17" s="566">
        <v>221030052</v>
      </c>
      <c r="G17" s="566">
        <v>0</v>
      </c>
      <c r="H17" s="567">
        <f t="shared" si="1"/>
        <v>221030052</v>
      </c>
      <c r="J17" s="572"/>
      <c r="K17" s="572"/>
      <c r="L17" s="572"/>
      <c r="M17" s="572"/>
      <c r="N17" s="572"/>
      <c r="O17" s="572"/>
    </row>
    <row r="18" spans="1:15">
      <c r="A18" s="388">
        <v>5.3</v>
      </c>
      <c r="B18" s="397" t="s">
        <v>568</v>
      </c>
      <c r="C18" s="566">
        <v>0</v>
      </c>
      <c r="D18" s="566">
        <v>0</v>
      </c>
      <c r="E18" s="567">
        <f t="shared" si="0"/>
        <v>0</v>
      </c>
      <c r="F18" s="566">
        <v>0</v>
      </c>
      <c r="G18" s="566">
        <v>0</v>
      </c>
      <c r="H18" s="567">
        <f t="shared" si="1"/>
        <v>0</v>
      </c>
      <c r="J18" s="572"/>
      <c r="K18" s="572"/>
      <c r="L18" s="572"/>
      <c r="M18" s="572"/>
      <c r="N18" s="572"/>
      <c r="O18" s="572"/>
    </row>
    <row r="19" spans="1:15">
      <c r="A19" s="388">
        <v>6</v>
      </c>
      <c r="B19" s="393" t="s">
        <v>569</v>
      </c>
      <c r="C19" s="566">
        <f>SUM(C20:C21)</f>
        <v>1437527416.4231999</v>
      </c>
      <c r="D19" s="566">
        <f>SUM(D20:D21)</f>
        <v>1201852787.0700002</v>
      </c>
      <c r="E19" s="567">
        <f t="shared" si="0"/>
        <v>2639380203.4932003</v>
      </c>
      <c r="F19" s="566">
        <f>SUM(F20:F21)</f>
        <v>1288395257.2010701</v>
      </c>
      <c r="G19" s="566">
        <f>SUM(G20:G21)</f>
        <v>959375826.66219211</v>
      </c>
      <c r="H19" s="567">
        <f t="shared" si="1"/>
        <v>2247771083.8632622</v>
      </c>
      <c r="J19" s="572"/>
      <c r="K19" s="572"/>
      <c r="L19" s="572"/>
      <c r="M19" s="572"/>
      <c r="N19" s="572"/>
      <c r="O19" s="572"/>
    </row>
    <row r="20" spans="1:15">
      <c r="A20" s="388">
        <v>6.1</v>
      </c>
      <c r="B20" s="396" t="s">
        <v>567</v>
      </c>
      <c r="C20" s="566">
        <v>148374168.64319998</v>
      </c>
      <c r="D20" s="566">
        <v>0</v>
      </c>
      <c r="E20" s="567">
        <f t="shared" si="0"/>
        <v>148374168.64319998</v>
      </c>
      <c r="F20" s="566">
        <v>205031670</v>
      </c>
      <c r="G20" s="566">
        <v>0</v>
      </c>
      <c r="H20" s="567">
        <f t="shared" si="1"/>
        <v>205031670</v>
      </c>
      <c r="J20" s="572"/>
      <c r="K20" s="572"/>
      <c r="L20" s="572"/>
      <c r="M20" s="572"/>
      <c r="N20" s="572"/>
      <c r="O20" s="572"/>
    </row>
    <row r="21" spans="1:15">
      <c r="A21" s="388">
        <v>6.2</v>
      </c>
      <c r="B21" s="397" t="s">
        <v>568</v>
      </c>
      <c r="C21" s="566">
        <v>1289153247.78</v>
      </c>
      <c r="D21" s="566">
        <v>1201852787.0700002</v>
      </c>
      <c r="E21" s="567">
        <f t="shared" si="0"/>
        <v>2491006034.8500004</v>
      </c>
      <c r="F21" s="566">
        <v>1083363587.2010701</v>
      </c>
      <c r="G21" s="566">
        <v>959375826.66219211</v>
      </c>
      <c r="H21" s="567">
        <f t="shared" si="1"/>
        <v>2042739413.8632622</v>
      </c>
      <c r="J21" s="572"/>
      <c r="K21" s="572"/>
      <c r="L21" s="572"/>
      <c r="M21" s="572"/>
      <c r="N21" s="572"/>
      <c r="O21" s="572"/>
    </row>
    <row r="22" spans="1:15">
      <c r="A22" s="388">
        <v>7</v>
      </c>
      <c r="B22" s="391" t="s">
        <v>570</v>
      </c>
      <c r="C22" s="566">
        <v>27859354.66</v>
      </c>
      <c r="D22" s="566">
        <v>0</v>
      </c>
      <c r="E22" s="567">
        <f t="shared" si="0"/>
        <v>27859354.66</v>
      </c>
      <c r="F22" s="566">
        <v>20796650</v>
      </c>
      <c r="G22" s="566">
        <v>0</v>
      </c>
      <c r="H22" s="567">
        <f t="shared" si="1"/>
        <v>20796650</v>
      </c>
      <c r="J22" s="572"/>
      <c r="K22" s="572"/>
      <c r="L22" s="572"/>
      <c r="M22" s="572"/>
      <c r="N22" s="572"/>
      <c r="O22" s="572"/>
    </row>
    <row r="23" spans="1:15">
      <c r="A23" s="388">
        <v>8</v>
      </c>
      <c r="B23" s="398" t="s">
        <v>571</v>
      </c>
      <c r="C23" s="566">
        <v>424088.08847110043</v>
      </c>
      <c r="D23" s="566">
        <v>0</v>
      </c>
      <c r="E23" s="567">
        <f t="shared" si="0"/>
        <v>424088.08847110043</v>
      </c>
      <c r="F23" s="566">
        <v>490281.31999999989</v>
      </c>
      <c r="G23" s="566">
        <v>0</v>
      </c>
      <c r="H23" s="567">
        <f t="shared" si="1"/>
        <v>490281.31999999989</v>
      </c>
      <c r="J23" s="572"/>
      <c r="K23" s="572"/>
      <c r="L23" s="572"/>
      <c r="M23" s="572"/>
      <c r="N23" s="572"/>
      <c r="O23" s="572"/>
    </row>
    <row r="24" spans="1:15">
      <c r="A24" s="388">
        <v>9</v>
      </c>
      <c r="B24" s="394" t="s">
        <v>572</v>
      </c>
      <c r="C24" s="566">
        <f>SUM(C25:C26)</f>
        <v>111868226.28</v>
      </c>
      <c r="D24" s="566">
        <f>SUM(D25:D26)</f>
        <v>0</v>
      </c>
      <c r="E24" s="567">
        <f t="shared" si="0"/>
        <v>111868226.28</v>
      </c>
      <c r="F24" s="566">
        <f>SUM(F25:F26)</f>
        <v>116500084.80298384</v>
      </c>
      <c r="G24" s="566">
        <f>SUM(G25:G26)</f>
        <v>0</v>
      </c>
      <c r="H24" s="567">
        <f t="shared" si="1"/>
        <v>116500084.80298384</v>
      </c>
      <c r="J24" s="572"/>
      <c r="K24" s="572"/>
      <c r="L24" s="572"/>
      <c r="M24" s="572"/>
      <c r="N24" s="572"/>
      <c r="O24" s="572"/>
    </row>
    <row r="25" spans="1:15">
      <c r="A25" s="388">
        <v>9.1</v>
      </c>
      <c r="B25" s="396" t="s">
        <v>573</v>
      </c>
      <c r="C25" s="566">
        <v>111868226.28</v>
      </c>
      <c r="D25" s="566">
        <v>0</v>
      </c>
      <c r="E25" s="567">
        <f t="shared" si="0"/>
        <v>111868226.28</v>
      </c>
      <c r="F25" s="566">
        <v>116500084.80298384</v>
      </c>
      <c r="G25" s="566">
        <v>0</v>
      </c>
      <c r="H25" s="567">
        <f t="shared" si="1"/>
        <v>116500084.80298384</v>
      </c>
      <c r="J25" s="572"/>
      <c r="K25" s="572"/>
      <c r="L25" s="572"/>
      <c r="M25" s="572"/>
      <c r="N25" s="572"/>
      <c r="O25" s="572"/>
    </row>
    <row r="26" spans="1:15">
      <c r="A26" s="388">
        <v>9.1999999999999993</v>
      </c>
      <c r="B26" s="396" t="s">
        <v>574</v>
      </c>
      <c r="C26" s="566">
        <v>0</v>
      </c>
      <c r="D26" s="566">
        <v>0</v>
      </c>
      <c r="E26" s="567">
        <f t="shared" si="0"/>
        <v>0</v>
      </c>
      <c r="F26" s="566">
        <v>0</v>
      </c>
      <c r="G26" s="566">
        <v>0</v>
      </c>
      <c r="H26" s="567">
        <f t="shared" si="1"/>
        <v>0</v>
      </c>
      <c r="J26" s="572"/>
      <c r="K26" s="572"/>
      <c r="L26" s="572"/>
      <c r="M26" s="572"/>
      <c r="N26" s="572"/>
      <c r="O26" s="572"/>
    </row>
    <row r="27" spans="1:15">
      <c r="A27" s="388">
        <v>10</v>
      </c>
      <c r="B27" s="394" t="s">
        <v>575</v>
      </c>
      <c r="C27" s="566">
        <f>SUM(C28:C29)</f>
        <v>11886100.23</v>
      </c>
      <c r="D27" s="566">
        <f>SUM(D28:D29)</f>
        <v>0</v>
      </c>
      <c r="E27" s="567">
        <f t="shared" si="0"/>
        <v>11886100.23</v>
      </c>
      <c r="F27" s="566">
        <f>SUM(F28:F29)</f>
        <v>9391401</v>
      </c>
      <c r="G27" s="566">
        <f>SUM(G28:G29)</f>
        <v>0</v>
      </c>
      <c r="H27" s="567">
        <f t="shared" si="1"/>
        <v>9391401</v>
      </c>
      <c r="J27" s="572"/>
      <c r="K27" s="572"/>
      <c r="L27" s="572"/>
      <c r="M27" s="572"/>
      <c r="N27" s="572"/>
      <c r="O27" s="572"/>
    </row>
    <row r="28" spans="1:15">
      <c r="A28" s="388">
        <v>10.1</v>
      </c>
      <c r="B28" s="396" t="s">
        <v>576</v>
      </c>
      <c r="C28" s="566">
        <v>0</v>
      </c>
      <c r="D28" s="566">
        <v>0</v>
      </c>
      <c r="E28" s="567">
        <f t="shared" si="0"/>
        <v>0</v>
      </c>
      <c r="F28" s="566">
        <v>0</v>
      </c>
      <c r="G28" s="566">
        <v>0</v>
      </c>
      <c r="H28" s="567">
        <f t="shared" si="1"/>
        <v>0</v>
      </c>
      <c r="J28" s="572"/>
      <c r="K28" s="572"/>
      <c r="L28" s="572"/>
      <c r="M28" s="572"/>
      <c r="N28" s="572"/>
      <c r="O28" s="572"/>
    </row>
    <row r="29" spans="1:15">
      <c r="A29" s="388">
        <v>10.199999999999999</v>
      </c>
      <c r="B29" s="396" t="s">
        <v>577</v>
      </c>
      <c r="C29" s="566">
        <v>11886100.23</v>
      </c>
      <c r="D29" s="566">
        <v>0</v>
      </c>
      <c r="E29" s="567">
        <f t="shared" si="0"/>
        <v>11886100.23</v>
      </c>
      <c r="F29" s="566">
        <v>9391401</v>
      </c>
      <c r="G29" s="566">
        <v>0</v>
      </c>
      <c r="H29" s="567">
        <f t="shared" si="1"/>
        <v>9391401</v>
      </c>
      <c r="J29" s="572"/>
      <c r="K29" s="572"/>
      <c r="L29" s="572"/>
      <c r="M29" s="572"/>
      <c r="N29" s="572"/>
      <c r="O29" s="572"/>
    </row>
    <row r="30" spans="1:15">
      <c r="A30" s="388">
        <v>11</v>
      </c>
      <c r="B30" s="394" t="s">
        <v>578</v>
      </c>
      <c r="C30" s="566">
        <f>SUM(C31:C32)</f>
        <v>47695.35</v>
      </c>
      <c r="D30" s="566">
        <f>SUM(D31:D32)</f>
        <v>0</v>
      </c>
      <c r="E30" s="567">
        <f t="shared" si="0"/>
        <v>47695.35</v>
      </c>
      <c r="F30" s="566">
        <f>SUM(F31:F32)</f>
        <v>49336</v>
      </c>
      <c r="G30" s="566">
        <f>SUM(G31:G32)</f>
        <v>0</v>
      </c>
      <c r="H30" s="567">
        <f t="shared" si="1"/>
        <v>49336</v>
      </c>
      <c r="J30" s="572"/>
      <c r="K30" s="572"/>
      <c r="L30" s="572"/>
      <c r="M30" s="572"/>
      <c r="N30" s="572"/>
      <c r="O30" s="572"/>
    </row>
    <row r="31" spans="1:15">
      <c r="A31" s="388">
        <v>11.1</v>
      </c>
      <c r="B31" s="396" t="s">
        <v>579</v>
      </c>
      <c r="C31" s="566">
        <v>47695.35</v>
      </c>
      <c r="D31" s="566">
        <v>0</v>
      </c>
      <c r="E31" s="567">
        <f t="shared" si="0"/>
        <v>47695.35</v>
      </c>
      <c r="F31" s="566">
        <v>49336</v>
      </c>
      <c r="G31" s="566">
        <v>0</v>
      </c>
      <c r="H31" s="567">
        <f t="shared" si="1"/>
        <v>49336</v>
      </c>
      <c r="J31" s="572"/>
      <c r="K31" s="572"/>
      <c r="L31" s="572"/>
      <c r="M31" s="572"/>
      <c r="N31" s="572"/>
      <c r="O31" s="572"/>
    </row>
    <row r="32" spans="1:15">
      <c r="A32" s="388">
        <v>11.2</v>
      </c>
      <c r="B32" s="396" t="s">
        <v>580</v>
      </c>
      <c r="C32" s="566">
        <v>0</v>
      </c>
      <c r="D32" s="566">
        <v>0</v>
      </c>
      <c r="E32" s="567">
        <f t="shared" si="0"/>
        <v>0</v>
      </c>
      <c r="F32" s="566">
        <v>0</v>
      </c>
      <c r="G32" s="566">
        <v>0</v>
      </c>
      <c r="H32" s="567">
        <f t="shared" si="1"/>
        <v>0</v>
      </c>
      <c r="J32" s="572"/>
      <c r="K32" s="572"/>
      <c r="L32" s="572"/>
      <c r="M32" s="572"/>
      <c r="N32" s="572"/>
      <c r="O32" s="572"/>
    </row>
    <row r="33" spans="1:15">
      <c r="A33" s="388">
        <v>13</v>
      </c>
      <c r="B33" s="394" t="s">
        <v>581</v>
      </c>
      <c r="C33" s="566">
        <v>32685623.331528902</v>
      </c>
      <c r="D33" s="566">
        <v>3006965.68</v>
      </c>
      <c r="E33" s="567">
        <f t="shared" si="0"/>
        <v>35692589.011528902</v>
      </c>
      <c r="F33" s="566">
        <v>28569895.398382999</v>
      </c>
      <c r="G33" s="566">
        <v>171622</v>
      </c>
      <c r="H33" s="567">
        <f t="shared" si="1"/>
        <v>28741517.398382999</v>
      </c>
      <c r="J33" s="572"/>
      <c r="K33" s="572"/>
      <c r="L33" s="572"/>
      <c r="M33" s="572"/>
      <c r="N33" s="572"/>
      <c r="O33" s="572"/>
    </row>
    <row r="34" spans="1:15">
      <c r="A34" s="388">
        <v>13.1</v>
      </c>
      <c r="B34" s="399" t="s">
        <v>582</v>
      </c>
      <c r="C34" s="566">
        <v>19129893.351528898</v>
      </c>
      <c r="D34" s="566">
        <v>0</v>
      </c>
      <c r="E34" s="567">
        <f t="shared" si="0"/>
        <v>19129893.351528898</v>
      </c>
      <c r="F34" s="566">
        <v>23492653.640000001</v>
      </c>
      <c r="G34" s="566">
        <v>0</v>
      </c>
      <c r="H34" s="567">
        <f t="shared" si="1"/>
        <v>23492653.640000001</v>
      </c>
      <c r="J34" s="572"/>
      <c r="K34" s="572"/>
      <c r="L34" s="572"/>
      <c r="M34" s="572"/>
      <c r="N34" s="572"/>
      <c r="O34" s="572"/>
    </row>
    <row r="35" spans="1:15">
      <c r="A35" s="388">
        <v>13.2</v>
      </c>
      <c r="B35" s="399" t="s">
        <v>583</v>
      </c>
      <c r="C35" s="566">
        <v>0</v>
      </c>
      <c r="D35" s="566">
        <v>0</v>
      </c>
      <c r="E35" s="567">
        <f t="shared" si="0"/>
        <v>0</v>
      </c>
      <c r="F35" s="566">
        <v>0</v>
      </c>
      <c r="G35" s="566">
        <v>0</v>
      </c>
      <c r="H35" s="567">
        <f t="shared" si="1"/>
        <v>0</v>
      </c>
      <c r="J35" s="572"/>
      <c r="K35" s="572"/>
      <c r="L35" s="572"/>
      <c r="M35" s="572"/>
      <c r="N35" s="572"/>
      <c r="O35" s="572"/>
    </row>
    <row r="36" spans="1:15">
      <c r="A36" s="388">
        <v>14</v>
      </c>
      <c r="B36" s="400" t="s">
        <v>584</v>
      </c>
      <c r="C36" s="566">
        <f>SUM(C7,C11,C13,C14,C15,C19,C22,C23,C24,C27,C30,C33)</f>
        <v>1893897481.5878999</v>
      </c>
      <c r="D36" s="566">
        <f>SUM(D7,D11,D13,D14,D15,D19,D22,D23,D24,D27,D30,D33)</f>
        <v>1548211026.2948003</v>
      </c>
      <c r="E36" s="567">
        <f t="shared" si="0"/>
        <v>3442108507.8827</v>
      </c>
      <c r="F36" s="566">
        <f>SUM(F7,F11,F13,F14,F15,F19,F22,F23,F24,F27,F30,F33)</f>
        <v>1771156081.3849368</v>
      </c>
      <c r="G36" s="566">
        <f>SUM(G7,G11,G13,G14,G15,G19,G22,G23,G24,G27,G30,G33)</f>
        <v>1338101202.1083901</v>
      </c>
      <c r="H36" s="567">
        <f t="shared" si="1"/>
        <v>3109257283.4933271</v>
      </c>
      <c r="J36" s="572"/>
      <c r="K36" s="572"/>
      <c r="L36" s="572"/>
      <c r="M36" s="572"/>
      <c r="N36" s="572"/>
      <c r="O36" s="572"/>
    </row>
    <row r="37" spans="1:15" ht="22.5" customHeight="1">
      <c r="A37" s="388"/>
      <c r="B37" s="401" t="s">
        <v>585</v>
      </c>
      <c r="C37" s="734"/>
      <c r="D37" s="735"/>
      <c r="E37" s="735"/>
      <c r="F37" s="735"/>
      <c r="G37" s="735"/>
      <c r="H37" s="736"/>
      <c r="J37" s="572"/>
      <c r="K37" s="572"/>
      <c r="L37" s="572"/>
      <c r="M37" s="572"/>
      <c r="N37" s="572"/>
      <c r="O37" s="572"/>
    </row>
    <row r="38" spans="1:15">
      <c r="A38" s="388">
        <v>15</v>
      </c>
      <c r="B38" s="402" t="s">
        <v>586</v>
      </c>
      <c r="C38" s="566">
        <v>213348.6</v>
      </c>
      <c r="D38" s="566">
        <v>0</v>
      </c>
      <c r="E38" s="570">
        <f>C38+D38</f>
        <v>213348.6</v>
      </c>
      <c r="F38" s="566">
        <v>0</v>
      </c>
      <c r="G38" s="566">
        <v>0</v>
      </c>
      <c r="H38" s="570">
        <f>F38+G38</f>
        <v>0</v>
      </c>
      <c r="J38" s="572"/>
      <c r="K38" s="572"/>
      <c r="L38" s="572"/>
      <c r="M38" s="572"/>
      <c r="N38" s="572"/>
      <c r="O38" s="572"/>
    </row>
    <row r="39" spans="1:15">
      <c r="A39" s="403">
        <v>15.1</v>
      </c>
      <c r="B39" s="404" t="s">
        <v>562</v>
      </c>
      <c r="C39" s="566">
        <v>213348.6</v>
      </c>
      <c r="D39" s="566">
        <v>0</v>
      </c>
      <c r="E39" s="570">
        <f t="shared" ref="E39:E53" si="2">C39+D39</f>
        <v>213348.6</v>
      </c>
      <c r="F39" s="566">
        <v>0</v>
      </c>
      <c r="G39" s="566">
        <v>0</v>
      </c>
      <c r="H39" s="570">
        <f t="shared" ref="H39:H53" si="3">F39+G39</f>
        <v>0</v>
      </c>
      <c r="J39" s="572"/>
      <c r="K39" s="572"/>
      <c r="L39" s="572"/>
      <c r="M39" s="572"/>
      <c r="N39" s="572"/>
      <c r="O39" s="572"/>
    </row>
    <row r="40" spans="1:15" ht="24" customHeight="1">
      <c r="A40" s="403">
        <v>16</v>
      </c>
      <c r="B40" s="391" t="s">
        <v>587</v>
      </c>
      <c r="C40" s="566">
        <v>0</v>
      </c>
      <c r="D40" s="566">
        <v>0</v>
      </c>
      <c r="E40" s="570">
        <f t="shared" si="2"/>
        <v>0</v>
      </c>
      <c r="F40" s="566">
        <v>0</v>
      </c>
      <c r="G40" s="566">
        <v>0</v>
      </c>
      <c r="H40" s="570">
        <f t="shared" si="3"/>
        <v>0</v>
      </c>
      <c r="J40" s="572"/>
      <c r="K40" s="572"/>
      <c r="L40" s="572"/>
      <c r="M40" s="572"/>
      <c r="N40" s="572"/>
      <c r="O40" s="572"/>
    </row>
    <row r="41" spans="1:15">
      <c r="A41" s="403">
        <v>17</v>
      </c>
      <c r="B41" s="391" t="s">
        <v>588</v>
      </c>
      <c r="C41" s="571">
        <f>SUM(C42:C45)</f>
        <v>1320705754.9517</v>
      </c>
      <c r="D41" s="571">
        <f>SUM(D42:D45)</f>
        <v>1421456820.9516025</v>
      </c>
      <c r="E41" s="570">
        <f t="shared" si="2"/>
        <v>2742162575.9033022</v>
      </c>
      <c r="F41" s="571">
        <f>SUM(F42:F45)</f>
        <v>1235949798.8175781</v>
      </c>
      <c r="G41" s="571">
        <f>SUM(G42:G45)</f>
        <v>1331750587.1768935</v>
      </c>
      <c r="H41" s="570">
        <f t="shared" si="3"/>
        <v>2567700385.9944715</v>
      </c>
      <c r="J41" s="572"/>
      <c r="K41" s="572"/>
      <c r="L41" s="572"/>
      <c r="M41" s="572"/>
      <c r="N41" s="572"/>
      <c r="O41" s="572"/>
    </row>
    <row r="42" spans="1:15">
      <c r="A42" s="403">
        <v>17.100000000000001</v>
      </c>
      <c r="B42" s="405" t="s">
        <v>589</v>
      </c>
      <c r="C42" s="566">
        <v>1126584498.49</v>
      </c>
      <c r="D42" s="566">
        <v>1082821767.5433023</v>
      </c>
      <c r="E42" s="570">
        <f t="shared" si="2"/>
        <v>2209406266.0333023</v>
      </c>
      <c r="F42" s="566">
        <v>1195300535</v>
      </c>
      <c r="G42" s="566">
        <v>984551893</v>
      </c>
      <c r="H42" s="570">
        <f t="shared" si="3"/>
        <v>2179852428</v>
      </c>
      <c r="J42" s="572"/>
      <c r="K42" s="572"/>
      <c r="L42" s="572"/>
      <c r="M42" s="572"/>
      <c r="N42" s="572"/>
      <c r="O42" s="572"/>
    </row>
    <row r="43" spans="1:15">
      <c r="A43" s="403">
        <v>17.2</v>
      </c>
      <c r="B43" s="406" t="s">
        <v>590</v>
      </c>
      <c r="C43" s="566">
        <v>192048765.18169999</v>
      </c>
      <c r="D43" s="566">
        <v>325083753.25830001</v>
      </c>
      <c r="E43" s="570">
        <f t="shared" si="2"/>
        <v>517132518.44</v>
      </c>
      <c r="F43" s="566">
        <v>32431935</v>
      </c>
      <c r="G43" s="566">
        <v>303762351.03999996</v>
      </c>
      <c r="H43" s="570">
        <f t="shared" si="3"/>
        <v>336194286.03999996</v>
      </c>
      <c r="J43" s="572"/>
      <c r="K43" s="572"/>
      <c r="L43" s="572"/>
      <c r="M43" s="572"/>
      <c r="N43" s="572"/>
      <c r="O43" s="572"/>
    </row>
    <row r="44" spans="1:15">
      <c r="A44" s="403">
        <v>17.3</v>
      </c>
      <c r="B44" s="405" t="s">
        <v>591</v>
      </c>
      <c r="C44" s="566">
        <v>0</v>
      </c>
      <c r="D44" s="566">
        <v>0</v>
      </c>
      <c r="E44" s="570">
        <f t="shared" si="2"/>
        <v>0</v>
      </c>
      <c r="F44" s="566">
        <v>0</v>
      </c>
      <c r="G44" s="566">
        <v>25902713</v>
      </c>
      <c r="H44" s="570">
        <f t="shared" si="3"/>
        <v>25902713</v>
      </c>
      <c r="J44" s="572"/>
      <c r="K44" s="572"/>
      <c r="L44" s="572"/>
      <c r="M44" s="572"/>
      <c r="N44" s="572"/>
      <c r="O44" s="572"/>
    </row>
    <row r="45" spans="1:15">
      <c r="A45" s="403">
        <v>17.399999999999999</v>
      </c>
      <c r="B45" s="405" t="s">
        <v>592</v>
      </c>
      <c r="C45" s="566">
        <v>2072491.28</v>
      </c>
      <c r="D45" s="566">
        <v>13551300.15</v>
      </c>
      <c r="E45" s="570">
        <f t="shared" si="2"/>
        <v>15623791.43</v>
      </c>
      <c r="F45" s="566">
        <v>8217328.8175780494</v>
      </c>
      <c r="G45" s="566">
        <v>17533630.136893418</v>
      </c>
      <c r="H45" s="570">
        <f t="shared" si="3"/>
        <v>25750958.954471469</v>
      </c>
      <c r="J45" s="572"/>
      <c r="K45" s="572"/>
      <c r="L45" s="572"/>
      <c r="M45" s="572"/>
      <c r="N45" s="572"/>
      <c r="O45" s="572"/>
    </row>
    <row r="46" spans="1:15">
      <c r="A46" s="403">
        <v>18</v>
      </c>
      <c r="B46" s="407" t="s">
        <v>593</v>
      </c>
      <c r="C46" s="566">
        <v>1138588.8500000001</v>
      </c>
      <c r="D46" s="566">
        <v>313230.33</v>
      </c>
      <c r="E46" s="570">
        <f t="shared" si="2"/>
        <v>1451819.1800000002</v>
      </c>
      <c r="F46" s="566">
        <v>1626200.22</v>
      </c>
      <c r="G46" s="566">
        <v>0</v>
      </c>
      <c r="H46" s="570">
        <f t="shared" si="3"/>
        <v>1626200.22</v>
      </c>
      <c r="J46" s="572"/>
      <c r="K46" s="572"/>
      <c r="L46" s="572"/>
      <c r="M46" s="572"/>
      <c r="N46" s="572"/>
      <c r="O46" s="572"/>
    </row>
    <row r="47" spans="1:15">
      <c r="A47" s="403">
        <v>19</v>
      </c>
      <c r="B47" s="407" t="s">
        <v>594</v>
      </c>
      <c r="C47" s="571">
        <f>SUM(C48:C49)</f>
        <v>4107501.16</v>
      </c>
      <c r="D47" s="571">
        <f>SUM(D48:D49)</f>
        <v>0</v>
      </c>
      <c r="E47" s="570">
        <f t="shared" si="2"/>
        <v>4107501.16</v>
      </c>
      <c r="F47" s="571">
        <f>SUM(F48:F49)</f>
        <v>13305546.144164845</v>
      </c>
      <c r="G47" s="571">
        <f>SUM(G48:G49)</f>
        <v>0</v>
      </c>
      <c r="H47" s="570">
        <f t="shared" si="3"/>
        <v>13305546.144164845</v>
      </c>
      <c r="J47" s="572"/>
      <c r="K47" s="572"/>
      <c r="L47" s="572"/>
      <c r="M47" s="572"/>
      <c r="N47" s="572"/>
      <c r="O47" s="572"/>
    </row>
    <row r="48" spans="1:15">
      <c r="A48" s="403">
        <v>19.100000000000001</v>
      </c>
      <c r="B48" s="408" t="s">
        <v>595</v>
      </c>
      <c r="C48" s="566">
        <v>1906957.98</v>
      </c>
      <c r="D48" s="566">
        <v>0</v>
      </c>
      <c r="E48" s="570">
        <f t="shared" si="2"/>
        <v>1906957.98</v>
      </c>
      <c r="F48" s="566">
        <v>10209701.983920956</v>
      </c>
      <c r="G48" s="566">
        <v>0</v>
      </c>
      <c r="H48" s="570">
        <f t="shared" si="3"/>
        <v>10209701.983920956</v>
      </c>
      <c r="J48" s="572"/>
      <c r="K48" s="572"/>
      <c r="L48" s="572"/>
      <c r="M48" s="572"/>
      <c r="N48" s="572"/>
      <c r="O48" s="572"/>
    </row>
    <row r="49" spans="1:15">
      <c r="A49" s="403">
        <v>19.2</v>
      </c>
      <c r="B49" s="409" t="s">
        <v>596</v>
      </c>
      <c r="C49" s="566">
        <v>2200543.1800000002</v>
      </c>
      <c r="D49" s="566">
        <v>0</v>
      </c>
      <c r="E49" s="570">
        <f t="shared" si="2"/>
        <v>2200543.1800000002</v>
      </c>
      <c r="F49" s="566">
        <v>3095844.1602438893</v>
      </c>
      <c r="G49" s="566">
        <v>0</v>
      </c>
      <c r="H49" s="570">
        <f t="shared" si="3"/>
        <v>3095844.1602438893</v>
      </c>
      <c r="J49" s="572"/>
      <c r="K49" s="572"/>
      <c r="L49" s="572"/>
      <c r="M49" s="572"/>
      <c r="N49" s="572"/>
      <c r="O49" s="572"/>
    </row>
    <row r="50" spans="1:15">
      <c r="A50" s="403">
        <v>20</v>
      </c>
      <c r="B50" s="410" t="s">
        <v>597</v>
      </c>
      <c r="C50" s="566">
        <v>0</v>
      </c>
      <c r="D50" s="566">
        <v>115214939.14</v>
      </c>
      <c r="E50" s="570">
        <f t="shared" si="2"/>
        <v>115214939.14</v>
      </c>
      <c r="F50" s="566">
        <v>0</v>
      </c>
      <c r="G50" s="566">
        <v>55897836.859999999</v>
      </c>
      <c r="H50" s="570">
        <f t="shared" si="3"/>
        <v>55897836.859999999</v>
      </c>
      <c r="J50" s="572"/>
      <c r="K50" s="572"/>
      <c r="L50" s="572"/>
      <c r="M50" s="572"/>
      <c r="N50" s="572"/>
      <c r="O50" s="572"/>
    </row>
    <row r="51" spans="1:15">
      <c r="A51" s="403">
        <v>21</v>
      </c>
      <c r="B51" s="398" t="s">
        <v>598</v>
      </c>
      <c r="C51" s="566">
        <v>22958773.780000001</v>
      </c>
      <c r="D51" s="566">
        <v>8323336.3399999999</v>
      </c>
      <c r="E51" s="570">
        <f t="shared" si="2"/>
        <v>31282110.120000001</v>
      </c>
      <c r="F51" s="566">
        <v>11614315.907018399</v>
      </c>
      <c r="G51" s="566">
        <v>1510741</v>
      </c>
      <c r="H51" s="570">
        <f t="shared" si="3"/>
        <v>13125056.907018399</v>
      </c>
      <c r="J51" s="572"/>
      <c r="K51" s="572"/>
      <c r="L51" s="572"/>
      <c r="M51" s="572"/>
      <c r="N51" s="572"/>
      <c r="O51" s="572"/>
    </row>
    <row r="52" spans="1:15">
      <c r="A52" s="403">
        <v>21.1</v>
      </c>
      <c r="B52" s="406" t="s">
        <v>599</v>
      </c>
      <c r="C52" s="566">
        <v>0</v>
      </c>
      <c r="D52" s="566">
        <v>0</v>
      </c>
      <c r="E52" s="570">
        <f t="shared" si="2"/>
        <v>0</v>
      </c>
      <c r="F52" s="566">
        <v>0</v>
      </c>
      <c r="G52" s="566">
        <v>0</v>
      </c>
      <c r="H52" s="570">
        <f t="shared" si="3"/>
        <v>0</v>
      </c>
      <c r="J52" s="572"/>
      <c r="K52" s="572"/>
      <c r="L52" s="572"/>
      <c r="M52" s="572"/>
      <c r="N52" s="572"/>
      <c r="O52" s="572"/>
    </row>
    <row r="53" spans="1:15">
      <c r="A53" s="403">
        <v>22</v>
      </c>
      <c r="B53" s="411" t="s">
        <v>600</v>
      </c>
      <c r="C53" s="571">
        <f>SUM(C38,C40,C41,C46,C47,C50,C51)</f>
        <v>1349123967.3416998</v>
      </c>
      <c r="D53" s="571">
        <f>SUM(D38,D40,D41,D46,D47,D50,D51)</f>
        <v>1545308326.7616024</v>
      </c>
      <c r="E53" s="570">
        <f t="shared" si="2"/>
        <v>2894432294.103302</v>
      </c>
      <c r="F53" s="571">
        <f>SUM(F38,F40,F41,F46,F47,F50,F51)</f>
        <v>1262495861.0887613</v>
      </c>
      <c r="G53" s="571">
        <f>SUM(G38,G40,G41,G46,G47,G50,G51)</f>
        <v>1389159165.0368934</v>
      </c>
      <c r="H53" s="570">
        <f t="shared" si="3"/>
        <v>2651655026.1256547</v>
      </c>
      <c r="J53" s="572"/>
      <c r="K53" s="572"/>
      <c r="L53" s="572"/>
      <c r="M53" s="572"/>
      <c r="N53" s="572"/>
      <c r="O53" s="572"/>
    </row>
    <row r="54" spans="1:15" ht="24" customHeight="1">
      <c r="A54" s="403"/>
      <c r="B54" s="412" t="s">
        <v>601</v>
      </c>
      <c r="C54" s="723"/>
      <c r="D54" s="724"/>
      <c r="E54" s="724"/>
      <c r="F54" s="724"/>
      <c r="G54" s="724"/>
      <c r="H54" s="725"/>
      <c r="J54" s="572"/>
      <c r="K54" s="572"/>
      <c r="L54" s="572"/>
      <c r="M54" s="572"/>
      <c r="N54" s="572"/>
      <c r="O54" s="572"/>
    </row>
    <row r="55" spans="1:15">
      <c r="A55" s="403">
        <v>23</v>
      </c>
      <c r="B55" s="410" t="s">
        <v>602</v>
      </c>
      <c r="C55" s="566">
        <v>18199416</v>
      </c>
      <c r="D55" s="566">
        <v>0</v>
      </c>
      <c r="E55" s="570">
        <f>C55+D55</f>
        <v>18199416</v>
      </c>
      <c r="F55" s="566">
        <v>17091531</v>
      </c>
      <c r="G55" s="566">
        <v>0</v>
      </c>
      <c r="H55" s="570">
        <f>F55+G55</f>
        <v>17091531</v>
      </c>
      <c r="J55" s="572"/>
      <c r="K55" s="572"/>
      <c r="L55" s="572"/>
      <c r="M55" s="572"/>
      <c r="N55" s="572"/>
      <c r="O55" s="572"/>
    </row>
    <row r="56" spans="1:15">
      <c r="A56" s="403">
        <v>24</v>
      </c>
      <c r="B56" s="410" t="s">
        <v>603</v>
      </c>
      <c r="C56" s="566">
        <v>0</v>
      </c>
      <c r="D56" s="566">
        <v>0</v>
      </c>
      <c r="E56" s="570">
        <f t="shared" ref="E56:E69" si="4">C56+D56</f>
        <v>0</v>
      </c>
      <c r="F56" s="566">
        <v>0</v>
      </c>
      <c r="G56" s="566">
        <v>0</v>
      </c>
      <c r="H56" s="570">
        <f t="shared" ref="H56:H69" si="5">F56+G56</f>
        <v>0</v>
      </c>
      <c r="J56" s="572"/>
      <c r="K56" s="572"/>
      <c r="L56" s="572"/>
      <c r="M56" s="572"/>
      <c r="N56" s="572"/>
      <c r="O56" s="572"/>
    </row>
    <row r="57" spans="1:15">
      <c r="A57" s="403">
        <v>25</v>
      </c>
      <c r="B57" s="407" t="s">
        <v>604</v>
      </c>
      <c r="C57" s="566">
        <v>130071526.56999999</v>
      </c>
      <c r="D57" s="566">
        <v>0</v>
      </c>
      <c r="E57" s="570">
        <f t="shared" si="4"/>
        <v>130071526.56999999</v>
      </c>
      <c r="F57" s="566">
        <v>101066232.035</v>
      </c>
      <c r="G57" s="566">
        <v>0</v>
      </c>
      <c r="H57" s="570">
        <f t="shared" si="5"/>
        <v>101066232.035</v>
      </c>
      <c r="J57" s="572"/>
      <c r="K57" s="572"/>
      <c r="L57" s="572"/>
      <c r="M57" s="572"/>
      <c r="N57" s="572"/>
      <c r="O57" s="572"/>
    </row>
    <row r="58" spans="1:15">
      <c r="A58" s="403">
        <v>26</v>
      </c>
      <c r="B58" s="407" t="s">
        <v>605</v>
      </c>
      <c r="C58" s="566">
        <v>0</v>
      </c>
      <c r="D58" s="566">
        <v>0</v>
      </c>
      <c r="E58" s="570">
        <f t="shared" si="4"/>
        <v>0</v>
      </c>
      <c r="F58" s="566">
        <v>0</v>
      </c>
      <c r="G58" s="566">
        <v>0</v>
      </c>
      <c r="H58" s="570">
        <f t="shared" si="5"/>
        <v>0</v>
      </c>
      <c r="J58" s="572"/>
      <c r="K58" s="572"/>
      <c r="L58" s="572"/>
      <c r="M58" s="572"/>
      <c r="N58" s="572"/>
      <c r="O58" s="572"/>
    </row>
    <row r="59" spans="1:15">
      <c r="A59" s="403">
        <v>27</v>
      </c>
      <c r="B59" s="407" t="s">
        <v>606</v>
      </c>
      <c r="C59" s="571">
        <f>SUM(C60:C61)</f>
        <v>0</v>
      </c>
      <c r="D59" s="571">
        <f>SUM(D60:D61)</f>
        <v>0</v>
      </c>
      <c r="E59" s="570">
        <f t="shared" si="4"/>
        <v>0</v>
      </c>
      <c r="F59" s="571">
        <f>SUM(F60:F61)</f>
        <v>0</v>
      </c>
      <c r="G59" s="571">
        <f>SUM(G60:G61)</f>
        <v>0</v>
      </c>
      <c r="H59" s="570">
        <f t="shared" si="5"/>
        <v>0</v>
      </c>
      <c r="J59" s="572"/>
      <c r="K59" s="572"/>
      <c r="L59" s="572"/>
      <c r="M59" s="572"/>
      <c r="N59" s="572"/>
      <c r="O59" s="572"/>
    </row>
    <row r="60" spans="1:15">
      <c r="A60" s="403">
        <v>27.1</v>
      </c>
      <c r="B60" s="405" t="s">
        <v>607</v>
      </c>
      <c r="C60" s="566">
        <v>0</v>
      </c>
      <c r="D60" s="566">
        <v>0</v>
      </c>
      <c r="E60" s="570">
        <f t="shared" si="4"/>
        <v>0</v>
      </c>
      <c r="F60" s="566">
        <v>0</v>
      </c>
      <c r="G60" s="566">
        <v>0</v>
      </c>
      <c r="H60" s="570">
        <f t="shared" si="5"/>
        <v>0</v>
      </c>
      <c r="J60" s="572"/>
      <c r="K60" s="572"/>
      <c r="L60" s="572"/>
      <c r="M60" s="572"/>
      <c r="N60" s="572"/>
      <c r="O60" s="572"/>
    </row>
    <row r="61" spans="1:15">
      <c r="A61" s="403">
        <v>27.2</v>
      </c>
      <c r="B61" s="405" t="s">
        <v>608</v>
      </c>
      <c r="C61" s="566">
        <v>0</v>
      </c>
      <c r="D61" s="566">
        <v>0</v>
      </c>
      <c r="E61" s="570">
        <f t="shared" si="4"/>
        <v>0</v>
      </c>
      <c r="F61" s="566">
        <v>0</v>
      </c>
      <c r="G61" s="566">
        <v>0</v>
      </c>
      <c r="H61" s="570">
        <f t="shared" si="5"/>
        <v>0</v>
      </c>
      <c r="J61" s="572"/>
      <c r="K61" s="572"/>
      <c r="L61" s="572"/>
      <c r="M61" s="572"/>
      <c r="N61" s="572"/>
      <c r="O61" s="572"/>
    </row>
    <row r="62" spans="1:15">
      <c r="A62" s="403">
        <v>28</v>
      </c>
      <c r="B62" s="413" t="s">
        <v>609</v>
      </c>
      <c r="C62" s="566">
        <v>0</v>
      </c>
      <c r="D62" s="566">
        <v>0</v>
      </c>
      <c r="E62" s="570">
        <f t="shared" si="4"/>
        <v>0</v>
      </c>
      <c r="F62" s="566">
        <v>2606149.3548835898</v>
      </c>
      <c r="G62" s="566">
        <v>0</v>
      </c>
      <c r="H62" s="570">
        <f t="shared" si="5"/>
        <v>2606149.3548835898</v>
      </c>
      <c r="J62" s="572"/>
      <c r="K62" s="572"/>
      <c r="L62" s="572"/>
      <c r="M62" s="572"/>
      <c r="N62" s="572"/>
      <c r="O62" s="572"/>
    </row>
    <row r="63" spans="1:15">
      <c r="A63" s="403">
        <v>29</v>
      </c>
      <c r="B63" s="407" t="s">
        <v>610</v>
      </c>
      <c r="C63" s="571">
        <f>SUM(C64:C66)</f>
        <v>12239247.780000001</v>
      </c>
      <c r="D63" s="571">
        <f>SUM(D64:D66)</f>
        <v>0</v>
      </c>
      <c r="E63" s="570">
        <f t="shared" si="4"/>
        <v>12239247.780000001</v>
      </c>
      <c r="F63" s="571">
        <f>SUM(F64:F66)</f>
        <v>15141309.386399999</v>
      </c>
      <c r="G63" s="571">
        <f>SUM(G64:G66)</f>
        <v>0</v>
      </c>
      <c r="H63" s="570">
        <f t="shared" si="5"/>
        <v>15141309.386399999</v>
      </c>
      <c r="J63" s="572"/>
      <c r="K63" s="572"/>
      <c r="L63" s="572"/>
      <c r="M63" s="572"/>
      <c r="N63" s="572"/>
      <c r="O63" s="572"/>
    </row>
    <row r="64" spans="1:15">
      <c r="A64" s="403">
        <v>29.1</v>
      </c>
      <c r="B64" s="397" t="s">
        <v>611</v>
      </c>
      <c r="C64" s="566">
        <v>10870260.66</v>
      </c>
      <c r="D64" s="566">
        <v>0</v>
      </c>
      <c r="E64" s="570">
        <f t="shared" si="4"/>
        <v>10870260.66</v>
      </c>
      <c r="F64" s="566">
        <v>10870260.656400001</v>
      </c>
      <c r="G64" s="566">
        <v>0</v>
      </c>
      <c r="H64" s="570">
        <f t="shared" si="5"/>
        <v>10870260.656400001</v>
      </c>
      <c r="J64" s="572"/>
      <c r="K64" s="572"/>
      <c r="L64" s="572"/>
      <c r="M64" s="572"/>
      <c r="N64" s="572"/>
      <c r="O64" s="572"/>
    </row>
    <row r="65" spans="1:15" ht="24.95" customHeight="1">
      <c r="A65" s="403">
        <v>29.2</v>
      </c>
      <c r="B65" s="421" t="s">
        <v>612</v>
      </c>
      <c r="C65" s="566">
        <v>0</v>
      </c>
      <c r="D65" s="566">
        <v>0</v>
      </c>
      <c r="E65" s="570">
        <f t="shared" si="4"/>
        <v>0</v>
      </c>
      <c r="F65" s="566">
        <v>0</v>
      </c>
      <c r="G65" s="566">
        <v>0</v>
      </c>
      <c r="H65" s="570">
        <f t="shared" si="5"/>
        <v>0</v>
      </c>
      <c r="J65" s="572"/>
      <c r="K65" s="572"/>
      <c r="L65" s="572"/>
      <c r="M65" s="572"/>
      <c r="N65" s="572"/>
      <c r="O65" s="572"/>
    </row>
    <row r="66" spans="1:15" ht="22.5" customHeight="1">
      <c r="A66" s="403">
        <v>29.3</v>
      </c>
      <c r="B66" s="421" t="s">
        <v>613</v>
      </c>
      <c r="C66" s="566">
        <v>1368987.12</v>
      </c>
      <c r="D66" s="566">
        <v>0</v>
      </c>
      <c r="E66" s="570">
        <f t="shared" si="4"/>
        <v>1368987.12</v>
      </c>
      <c r="F66" s="566">
        <v>4271048.7299999995</v>
      </c>
      <c r="G66" s="566">
        <v>0</v>
      </c>
      <c r="H66" s="570">
        <f t="shared" si="5"/>
        <v>4271048.7299999995</v>
      </c>
      <c r="J66" s="572"/>
      <c r="K66" s="572"/>
      <c r="L66" s="572"/>
      <c r="M66" s="572"/>
      <c r="N66" s="572"/>
      <c r="O66" s="572"/>
    </row>
    <row r="67" spans="1:15">
      <c r="A67" s="403">
        <v>30</v>
      </c>
      <c r="B67" s="394" t="s">
        <v>614</v>
      </c>
      <c r="C67" s="566">
        <v>387166023.43000001</v>
      </c>
      <c r="D67" s="566">
        <v>0</v>
      </c>
      <c r="E67" s="570">
        <f t="shared" si="4"/>
        <v>387166023.43000001</v>
      </c>
      <c r="F67" s="566">
        <v>321697035.59167314</v>
      </c>
      <c r="G67" s="566">
        <v>0</v>
      </c>
      <c r="H67" s="570">
        <f t="shared" si="5"/>
        <v>321697035.59167314</v>
      </c>
      <c r="J67" s="572"/>
      <c r="K67" s="572"/>
      <c r="L67" s="572"/>
      <c r="M67" s="572"/>
      <c r="N67" s="572"/>
      <c r="O67" s="572"/>
    </row>
    <row r="68" spans="1:15">
      <c r="A68" s="403">
        <v>31</v>
      </c>
      <c r="B68" s="414" t="s">
        <v>615</v>
      </c>
      <c r="C68" s="571">
        <f>SUM(C55,C56,C57,C58,C59,C62,C63,C67)</f>
        <v>547676213.77999997</v>
      </c>
      <c r="D68" s="571">
        <f>SUM(D55,D56,D57,D58,D59,D62,D63,D67)</f>
        <v>0</v>
      </c>
      <c r="E68" s="570">
        <f t="shared" si="4"/>
        <v>547676213.77999997</v>
      </c>
      <c r="F68" s="571">
        <f>SUM(F55,F56,F57,F58,F59,F62,F63,F67)</f>
        <v>457602257.36795676</v>
      </c>
      <c r="G68" s="571">
        <f>SUM(G55,G56,G57,G58,G59,G62,G63,G67)</f>
        <v>0</v>
      </c>
      <c r="H68" s="570">
        <f t="shared" si="5"/>
        <v>457602257.36795676</v>
      </c>
      <c r="J68" s="572"/>
      <c r="K68" s="572"/>
      <c r="L68" s="572"/>
      <c r="M68" s="572"/>
      <c r="N68" s="572"/>
      <c r="O68" s="572"/>
    </row>
    <row r="69" spans="1:15">
      <c r="A69" s="403">
        <v>32</v>
      </c>
      <c r="B69" s="415" t="s">
        <v>616</v>
      </c>
      <c r="C69" s="571">
        <f>SUM(C53,C68)</f>
        <v>1896800181.1216998</v>
      </c>
      <c r="D69" s="571">
        <f>SUM(D53,D68)</f>
        <v>1545308326.7616024</v>
      </c>
      <c r="E69" s="570">
        <f t="shared" si="4"/>
        <v>3442108507.8833022</v>
      </c>
      <c r="F69" s="571">
        <f>SUM(F53,F68)</f>
        <v>1720098118.456718</v>
      </c>
      <c r="G69" s="571">
        <f>SUM(G53,G68)</f>
        <v>1389159165.0368934</v>
      </c>
      <c r="H69" s="570">
        <f t="shared" si="5"/>
        <v>3109257283.4936113</v>
      </c>
      <c r="J69" s="572"/>
      <c r="K69" s="572"/>
      <c r="L69" s="572"/>
      <c r="M69" s="572"/>
      <c r="N69" s="572"/>
      <c r="O69" s="572"/>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80" zoomScaleNormal="80" workbookViewId="0">
      <selection activeCell="B9" sqref="B9"/>
    </sheetView>
  </sheetViews>
  <sheetFormatPr defaultRowHeight="15"/>
  <cols>
    <col min="2" max="2" width="66.5703125" customWidth="1"/>
    <col min="3" max="8" width="17.85546875" customWidth="1"/>
  </cols>
  <sheetData>
    <row r="1" spans="1:15" s="5" customFormat="1" ht="14.25">
      <c r="A1" s="2" t="s">
        <v>30</v>
      </c>
      <c r="B1" s="564" t="str">
        <f>'Info '!C2</f>
        <v>JSC "BASISBANK"</v>
      </c>
      <c r="C1" s="3"/>
      <c r="D1" s="4"/>
      <c r="E1" s="4"/>
      <c r="F1" s="4"/>
      <c r="G1" s="4"/>
    </row>
    <row r="2" spans="1:15" s="5" customFormat="1" ht="14.25">
      <c r="A2" s="2" t="s">
        <v>31</v>
      </c>
      <c r="B2" s="565">
        <f>'1. key ratios '!B2</f>
        <v>45382</v>
      </c>
      <c r="C2" s="6"/>
      <c r="D2" s="7"/>
      <c r="E2" s="7"/>
      <c r="F2" s="7"/>
      <c r="G2" s="7"/>
      <c r="H2" s="8"/>
    </row>
    <row r="4" spans="1:15">
      <c r="A4" s="737" t="s">
        <v>6</v>
      </c>
      <c r="B4" s="739" t="s">
        <v>617</v>
      </c>
      <c r="C4" s="729" t="s">
        <v>554</v>
      </c>
      <c r="D4" s="729"/>
      <c r="E4" s="729"/>
      <c r="F4" s="729" t="s">
        <v>555</v>
      </c>
      <c r="G4" s="729"/>
      <c r="H4" s="730"/>
    </row>
    <row r="5" spans="1:15" ht="15.6" customHeight="1">
      <c r="A5" s="738"/>
      <c r="B5" s="740"/>
      <c r="C5" s="574" t="s">
        <v>32</v>
      </c>
      <c r="D5" s="574" t="s">
        <v>33</v>
      </c>
      <c r="E5" s="574" t="s">
        <v>34</v>
      </c>
      <c r="F5" s="574" t="s">
        <v>32</v>
      </c>
      <c r="G5" s="574" t="s">
        <v>33</v>
      </c>
      <c r="H5" s="574" t="s">
        <v>34</v>
      </c>
    </row>
    <row r="6" spans="1:15">
      <c r="A6" s="419">
        <v>1</v>
      </c>
      <c r="B6" s="420" t="s">
        <v>618</v>
      </c>
      <c r="C6" s="571">
        <f>SUM(C7:C12)</f>
        <v>55931784.069999993</v>
      </c>
      <c r="D6" s="571">
        <f>SUM(D7:D12)</f>
        <v>30913824.380000003</v>
      </c>
      <c r="E6" s="570">
        <f>C6+D6</f>
        <v>86845608.449999988</v>
      </c>
      <c r="F6" s="571">
        <f>SUM(F7:F12)</f>
        <v>52633203.426200055</v>
      </c>
      <c r="G6" s="571">
        <f>SUM(G7:G12)</f>
        <v>23307322.090499997</v>
      </c>
      <c r="H6" s="570">
        <f>F6+G6</f>
        <v>75940525.516700059</v>
      </c>
      <c r="J6" s="572"/>
      <c r="K6" s="572"/>
      <c r="L6" s="572"/>
      <c r="M6" s="572"/>
      <c r="N6" s="572"/>
      <c r="O6" s="572"/>
    </row>
    <row r="7" spans="1:15">
      <c r="A7" s="419">
        <v>1.1000000000000001</v>
      </c>
      <c r="B7" s="421" t="s">
        <v>561</v>
      </c>
      <c r="C7" s="571">
        <v>0</v>
      </c>
      <c r="D7" s="571">
        <v>0</v>
      </c>
      <c r="E7" s="570">
        <f t="shared" ref="E7:E45" si="0">C7+D7</f>
        <v>0</v>
      </c>
      <c r="F7" s="571">
        <v>0</v>
      </c>
      <c r="G7" s="571">
        <v>0</v>
      </c>
      <c r="H7" s="570">
        <f t="shared" ref="H7:H45" si="1">F7+G7</f>
        <v>0</v>
      </c>
      <c r="J7" s="572"/>
      <c r="K7" s="572"/>
      <c r="L7" s="572"/>
      <c r="M7" s="572"/>
      <c r="N7" s="572"/>
      <c r="O7" s="572"/>
    </row>
    <row r="8" spans="1:15">
      <c r="A8" s="419">
        <v>1.2</v>
      </c>
      <c r="B8" s="421" t="s">
        <v>563</v>
      </c>
      <c r="C8" s="571">
        <v>0</v>
      </c>
      <c r="D8" s="571">
        <v>0</v>
      </c>
      <c r="E8" s="570">
        <f t="shared" si="0"/>
        <v>0</v>
      </c>
      <c r="F8" s="571">
        <v>0</v>
      </c>
      <c r="G8" s="571">
        <v>0</v>
      </c>
      <c r="H8" s="570">
        <f t="shared" si="1"/>
        <v>0</v>
      </c>
      <c r="J8" s="572"/>
      <c r="K8" s="572"/>
      <c r="L8" s="572"/>
      <c r="M8" s="572"/>
      <c r="N8" s="572"/>
      <c r="O8" s="572"/>
    </row>
    <row r="9" spans="1:15" ht="21.6" customHeight="1">
      <c r="A9" s="419">
        <v>1.3</v>
      </c>
      <c r="B9" s="421" t="s">
        <v>619</v>
      </c>
      <c r="C9" s="571">
        <v>0</v>
      </c>
      <c r="D9" s="571">
        <v>0</v>
      </c>
      <c r="E9" s="570">
        <f t="shared" si="0"/>
        <v>0</v>
      </c>
      <c r="F9" s="571">
        <v>0</v>
      </c>
      <c r="G9" s="571">
        <v>0</v>
      </c>
      <c r="H9" s="570">
        <f t="shared" si="1"/>
        <v>0</v>
      </c>
      <c r="J9" s="572"/>
      <c r="K9" s="572"/>
      <c r="L9" s="572"/>
      <c r="M9" s="572"/>
      <c r="N9" s="572"/>
      <c r="O9" s="572"/>
    </row>
    <row r="10" spans="1:15">
      <c r="A10" s="419">
        <v>1.4</v>
      </c>
      <c r="B10" s="421" t="s">
        <v>565</v>
      </c>
      <c r="C10" s="571">
        <v>5756972.1299999999</v>
      </c>
      <c r="D10" s="571">
        <v>0</v>
      </c>
      <c r="E10" s="570">
        <f t="shared" si="0"/>
        <v>5756972.1299999999</v>
      </c>
      <c r="F10" s="571">
        <v>0</v>
      </c>
      <c r="G10" s="571">
        <v>0</v>
      </c>
      <c r="H10" s="570">
        <f t="shared" si="1"/>
        <v>0</v>
      </c>
      <c r="J10" s="572"/>
      <c r="K10" s="572"/>
      <c r="L10" s="572"/>
      <c r="M10" s="572"/>
      <c r="N10" s="572"/>
      <c r="O10" s="572"/>
    </row>
    <row r="11" spans="1:15">
      <c r="A11" s="419">
        <v>1.5</v>
      </c>
      <c r="B11" s="421" t="s">
        <v>569</v>
      </c>
      <c r="C11" s="571">
        <v>50174811.93999999</v>
      </c>
      <c r="D11" s="571">
        <v>30913824.380000003</v>
      </c>
      <c r="E11" s="570">
        <f t="shared" si="0"/>
        <v>81088636.319999993</v>
      </c>
      <c r="F11" s="571">
        <v>52633203.426200055</v>
      </c>
      <c r="G11" s="571">
        <v>23307322.090499997</v>
      </c>
      <c r="H11" s="570">
        <f t="shared" si="1"/>
        <v>75940525.516700059</v>
      </c>
      <c r="J11" s="572"/>
      <c r="K11" s="572"/>
      <c r="L11" s="572"/>
      <c r="M11" s="572"/>
      <c r="N11" s="572"/>
      <c r="O11" s="572"/>
    </row>
    <row r="12" spans="1:15">
      <c r="A12" s="419">
        <v>1.6</v>
      </c>
      <c r="B12" s="422" t="s">
        <v>451</v>
      </c>
      <c r="C12" s="571">
        <v>0</v>
      </c>
      <c r="D12" s="571">
        <v>0</v>
      </c>
      <c r="E12" s="570">
        <f t="shared" si="0"/>
        <v>0</v>
      </c>
      <c r="F12" s="571">
        <v>0</v>
      </c>
      <c r="G12" s="571">
        <v>0</v>
      </c>
      <c r="H12" s="570">
        <f t="shared" si="1"/>
        <v>0</v>
      </c>
      <c r="J12" s="572"/>
      <c r="K12" s="572"/>
      <c r="L12" s="572"/>
      <c r="M12" s="572"/>
      <c r="N12" s="572"/>
      <c r="O12" s="572"/>
    </row>
    <row r="13" spans="1:15">
      <c r="A13" s="419">
        <v>2</v>
      </c>
      <c r="B13" s="423" t="s">
        <v>620</v>
      </c>
      <c r="C13" s="571">
        <f>SUM(C14:C17)</f>
        <v>-33051422.319999997</v>
      </c>
      <c r="D13" s="571">
        <f>SUM(D14:D17)</f>
        <v>-16115141.08</v>
      </c>
      <c r="E13" s="570">
        <f t="shared" si="0"/>
        <v>-49166563.399999999</v>
      </c>
      <c r="F13" s="571">
        <f>SUM(F14:F17)</f>
        <v>-32193143.494907901</v>
      </c>
      <c r="G13" s="571">
        <f>SUM(G14:G17)</f>
        <v>-9716049.3910999987</v>
      </c>
      <c r="H13" s="570">
        <f t="shared" si="1"/>
        <v>-41909192.886007898</v>
      </c>
      <c r="J13" s="572"/>
      <c r="K13" s="572"/>
      <c r="L13" s="572"/>
      <c r="M13" s="572"/>
      <c r="N13" s="572"/>
      <c r="O13" s="572"/>
    </row>
    <row r="14" spans="1:15">
      <c r="A14" s="419">
        <v>2.1</v>
      </c>
      <c r="B14" s="421" t="s">
        <v>621</v>
      </c>
      <c r="C14" s="571">
        <v>0</v>
      </c>
      <c r="D14" s="571">
        <v>0</v>
      </c>
      <c r="E14" s="570">
        <f t="shared" si="0"/>
        <v>0</v>
      </c>
      <c r="F14" s="571">
        <v>0</v>
      </c>
      <c r="G14" s="571">
        <v>0</v>
      </c>
      <c r="H14" s="570">
        <f t="shared" si="1"/>
        <v>0</v>
      </c>
      <c r="J14" s="572"/>
      <c r="K14" s="572"/>
      <c r="L14" s="572"/>
      <c r="M14" s="572"/>
      <c r="N14" s="572"/>
      <c r="O14" s="572"/>
    </row>
    <row r="15" spans="1:15" ht="24.6" customHeight="1">
      <c r="A15" s="419">
        <v>2.2000000000000002</v>
      </c>
      <c r="B15" s="421" t="s">
        <v>622</v>
      </c>
      <c r="C15" s="571">
        <v>0</v>
      </c>
      <c r="D15" s="571">
        <v>0</v>
      </c>
      <c r="E15" s="570">
        <f t="shared" si="0"/>
        <v>0</v>
      </c>
      <c r="F15" s="571">
        <v>0</v>
      </c>
      <c r="G15" s="571">
        <v>0</v>
      </c>
      <c r="H15" s="570">
        <f t="shared" si="1"/>
        <v>0</v>
      </c>
      <c r="J15" s="572"/>
      <c r="K15" s="572"/>
      <c r="L15" s="572"/>
      <c r="M15" s="572"/>
      <c r="N15" s="572"/>
      <c r="O15" s="572"/>
    </row>
    <row r="16" spans="1:15" ht="20.45" customHeight="1">
      <c r="A16" s="419">
        <v>2.2999999999999998</v>
      </c>
      <c r="B16" s="421" t="s">
        <v>623</v>
      </c>
      <c r="C16" s="571">
        <v>-33051422.319999997</v>
      </c>
      <c r="D16" s="571">
        <v>-16115141.08</v>
      </c>
      <c r="E16" s="570">
        <f t="shared" si="0"/>
        <v>-49166563.399999999</v>
      </c>
      <c r="F16" s="571">
        <v>-32193143.494907901</v>
      </c>
      <c r="G16" s="571">
        <v>-9716049.3910999987</v>
      </c>
      <c r="H16" s="570">
        <f t="shared" si="1"/>
        <v>-41909192.886007898</v>
      </c>
      <c r="J16" s="572"/>
      <c r="K16" s="572"/>
      <c r="L16" s="572"/>
      <c r="M16" s="572"/>
      <c r="N16" s="572"/>
      <c r="O16" s="572"/>
    </row>
    <row r="17" spans="1:15">
      <c r="A17" s="419">
        <v>2.4</v>
      </c>
      <c r="B17" s="421" t="s">
        <v>624</v>
      </c>
      <c r="C17" s="571">
        <v>0</v>
      </c>
      <c r="D17" s="571">
        <v>0</v>
      </c>
      <c r="E17" s="570">
        <f t="shared" si="0"/>
        <v>0</v>
      </c>
      <c r="F17" s="571">
        <v>0</v>
      </c>
      <c r="G17" s="571">
        <v>0</v>
      </c>
      <c r="H17" s="570">
        <f t="shared" si="1"/>
        <v>0</v>
      </c>
      <c r="J17" s="572"/>
      <c r="K17" s="572"/>
      <c r="L17" s="572"/>
      <c r="M17" s="572"/>
      <c r="N17" s="572"/>
      <c r="O17" s="572"/>
    </row>
    <row r="18" spans="1:15">
      <c r="A18" s="419">
        <v>3</v>
      </c>
      <c r="B18" s="423" t="s">
        <v>625</v>
      </c>
      <c r="C18" s="571">
        <v>0</v>
      </c>
      <c r="D18" s="571">
        <v>0</v>
      </c>
      <c r="E18" s="570">
        <f t="shared" si="0"/>
        <v>0</v>
      </c>
      <c r="F18" s="571">
        <v>0</v>
      </c>
      <c r="G18" s="571">
        <v>0</v>
      </c>
      <c r="H18" s="570">
        <f t="shared" si="1"/>
        <v>0</v>
      </c>
      <c r="J18" s="572"/>
      <c r="K18" s="572"/>
      <c r="L18" s="572"/>
      <c r="M18" s="572"/>
      <c r="N18" s="572"/>
      <c r="O18" s="572"/>
    </row>
    <row r="19" spans="1:15">
      <c r="A19" s="419">
        <v>4</v>
      </c>
      <c r="B19" s="423" t="s">
        <v>626</v>
      </c>
      <c r="C19" s="571">
        <v>3115991.94</v>
      </c>
      <c r="D19" s="571">
        <v>928879.69000000006</v>
      </c>
      <c r="E19" s="570">
        <f t="shared" si="0"/>
        <v>4044871.63</v>
      </c>
      <c r="F19" s="571">
        <v>2767300.8499999996</v>
      </c>
      <c r="G19" s="571">
        <v>1451140.1826999998</v>
      </c>
      <c r="H19" s="570">
        <f t="shared" si="1"/>
        <v>4218441.0326999994</v>
      </c>
      <c r="J19" s="572"/>
      <c r="K19" s="572"/>
      <c r="L19" s="572"/>
      <c r="M19" s="572"/>
      <c r="N19" s="572"/>
      <c r="O19" s="572"/>
    </row>
    <row r="20" spans="1:15">
      <c r="A20" s="419">
        <v>5</v>
      </c>
      <c r="B20" s="423" t="s">
        <v>627</v>
      </c>
      <c r="C20" s="571">
        <v>-459132.68</v>
      </c>
      <c r="D20" s="571">
        <v>-1427537.3699999999</v>
      </c>
      <c r="E20" s="570">
        <f t="shared" si="0"/>
        <v>-1886670.0499999998</v>
      </c>
      <c r="F20" s="571">
        <v>-313303.81</v>
      </c>
      <c r="G20" s="571">
        <v>-944424.6399999999</v>
      </c>
      <c r="H20" s="570">
        <f t="shared" si="1"/>
        <v>-1257728.45</v>
      </c>
      <c r="J20" s="572"/>
      <c r="K20" s="572"/>
      <c r="L20" s="572"/>
      <c r="M20" s="572"/>
      <c r="N20" s="572"/>
      <c r="O20" s="572"/>
    </row>
    <row r="21" spans="1:15" ht="24" customHeight="1">
      <c r="A21" s="419">
        <v>6</v>
      </c>
      <c r="B21" s="423" t="s">
        <v>628</v>
      </c>
      <c r="C21" s="571">
        <v>62017.47</v>
      </c>
      <c r="D21" s="571">
        <v>6271.3</v>
      </c>
      <c r="E21" s="570">
        <f t="shared" si="0"/>
        <v>68288.77</v>
      </c>
      <c r="F21" s="571">
        <v>0</v>
      </c>
      <c r="G21" s="571">
        <v>0</v>
      </c>
      <c r="H21" s="570">
        <f t="shared" si="1"/>
        <v>0</v>
      </c>
      <c r="J21" s="572"/>
      <c r="K21" s="572"/>
      <c r="L21" s="572"/>
      <c r="M21" s="572"/>
      <c r="N21" s="572"/>
      <c r="O21" s="572"/>
    </row>
    <row r="22" spans="1:15" ht="18.600000000000001" customHeight="1">
      <c r="A22" s="419">
        <v>7</v>
      </c>
      <c r="B22" s="423" t="s">
        <v>629</v>
      </c>
      <c r="C22" s="571">
        <v>-213348.6</v>
      </c>
      <c r="D22" s="571">
        <v>0</v>
      </c>
      <c r="E22" s="570">
        <f t="shared" si="0"/>
        <v>-213348.6</v>
      </c>
      <c r="F22" s="571">
        <v>0</v>
      </c>
      <c r="G22" s="571">
        <v>0</v>
      </c>
      <c r="H22" s="570">
        <f t="shared" si="1"/>
        <v>0</v>
      </c>
      <c r="J22" s="572"/>
      <c r="K22" s="572"/>
      <c r="L22" s="572"/>
      <c r="M22" s="572"/>
      <c r="N22" s="572"/>
      <c r="O22" s="572"/>
    </row>
    <row r="23" spans="1:15" ht="25.5" customHeight="1">
      <c r="A23" s="419">
        <v>8</v>
      </c>
      <c r="B23" s="424" t="s">
        <v>630</v>
      </c>
      <c r="C23" s="571">
        <v>0</v>
      </c>
      <c r="D23" s="571">
        <v>0</v>
      </c>
      <c r="E23" s="570">
        <f t="shared" si="0"/>
        <v>0</v>
      </c>
      <c r="F23" s="571">
        <v>0</v>
      </c>
      <c r="G23" s="571">
        <v>0</v>
      </c>
      <c r="H23" s="570">
        <f t="shared" si="1"/>
        <v>0</v>
      </c>
      <c r="J23" s="572"/>
      <c r="K23" s="572"/>
      <c r="L23" s="572"/>
      <c r="M23" s="572"/>
      <c r="N23" s="572"/>
      <c r="O23" s="572"/>
    </row>
    <row r="24" spans="1:15" ht="34.5" customHeight="1">
      <c r="A24" s="419">
        <v>9</v>
      </c>
      <c r="B24" s="424" t="s">
        <v>631</v>
      </c>
      <c r="C24" s="571">
        <v>0</v>
      </c>
      <c r="D24" s="571">
        <v>0</v>
      </c>
      <c r="E24" s="570">
        <f t="shared" si="0"/>
        <v>0</v>
      </c>
      <c r="F24" s="571">
        <v>0</v>
      </c>
      <c r="G24" s="571">
        <v>0</v>
      </c>
      <c r="H24" s="570">
        <f t="shared" si="1"/>
        <v>0</v>
      </c>
      <c r="J24" s="572"/>
      <c r="K24" s="572"/>
      <c r="L24" s="572"/>
      <c r="M24" s="572"/>
      <c r="N24" s="572"/>
      <c r="O24" s="572"/>
    </row>
    <row r="25" spans="1:15">
      <c r="A25" s="419">
        <v>10</v>
      </c>
      <c r="B25" s="423" t="s">
        <v>632</v>
      </c>
      <c r="C25" s="571">
        <v>2948960.5000000005</v>
      </c>
      <c r="D25" s="571">
        <v>0</v>
      </c>
      <c r="E25" s="570">
        <f t="shared" si="0"/>
        <v>2948960.5000000005</v>
      </c>
      <c r="F25" s="571">
        <v>-660276.44098704774</v>
      </c>
      <c r="G25" s="571">
        <v>0</v>
      </c>
      <c r="H25" s="570">
        <f t="shared" si="1"/>
        <v>-660276.44098704774</v>
      </c>
      <c r="J25" s="572"/>
      <c r="K25" s="572"/>
      <c r="L25" s="572"/>
      <c r="M25" s="572"/>
      <c r="N25" s="572"/>
      <c r="O25" s="572"/>
    </row>
    <row r="26" spans="1:15">
      <c r="A26" s="419">
        <v>11</v>
      </c>
      <c r="B26" s="425" t="s">
        <v>633</v>
      </c>
      <c r="C26" s="571">
        <v>500</v>
      </c>
      <c r="D26" s="571">
        <v>0</v>
      </c>
      <c r="E26" s="570">
        <f t="shared" si="0"/>
        <v>500</v>
      </c>
      <c r="F26" s="571">
        <v>0</v>
      </c>
      <c r="G26" s="571">
        <v>0</v>
      </c>
      <c r="H26" s="570">
        <f t="shared" si="1"/>
        <v>0</v>
      </c>
      <c r="J26" s="572"/>
      <c r="K26" s="572"/>
      <c r="L26" s="572"/>
      <c r="M26" s="572"/>
      <c r="N26" s="572"/>
      <c r="O26" s="572"/>
    </row>
    <row r="27" spans="1:15">
      <c r="A27" s="419">
        <v>12</v>
      </c>
      <c r="B27" s="423" t="s">
        <v>634</v>
      </c>
      <c r="C27" s="571">
        <v>178626.84</v>
      </c>
      <c r="D27" s="571">
        <v>97116.58</v>
      </c>
      <c r="E27" s="570">
        <f t="shared" si="0"/>
        <v>275743.42</v>
      </c>
      <c r="F27" s="571">
        <v>654334.69817185833</v>
      </c>
      <c r="G27" s="571">
        <v>239092.42219999997</v>
      </c>
      <c r="H27" s="570">
        <f t="shared" si="1"/>
        <v>893427.12037185836</v>
      </c>
      <c r="J27" s="572"/>
      <c r="K27" s="572"/>
      <c r="L27" s="572"/>
      <c r="M27" s="572"/>
      <c r="N27" s="572"/>
      <c r="O27" s="572"/>
    </row>
    <row r="28" spans="1:15">
      <c r="A28" s="419">
        <v>13</v>
      </c>
      <c r="B28" s="426" t="s">
        <v>635</v>
      </c>
      <c r="C28" s="571">
        <v>-4350356.93</v>
      </c>
      <c r="D28" s="571">
        <v>-42271.94</v>
      </c>
      <c r="E28" s="570">
        <f t="shared" si="0"/>
        <v>-4392628.87</v>
      </c>
      <c r="F28" s="571">
        <v>-5994</v>
      </c>
      <c r="G28" s="571">
        <v>0</v>
      </c>
      <c r="H28" s="570">
        <f t="shared" si="1"/>
        <v>-5994</v>
      </c>
      <c r="J28" s="572"/>
      <c r="K28" s="572"/>
      <c r="L28" s="572"/>
      <c r="M28" s="572"/>
      <c r="N28" s="572"/>
      <c r="O28" s="572"/>
    </row>
    <row r="29" spans="1:15">
      <c r="A29" s="419">
        <v>14</v>
      </c>
      <c r="B29" s="427" t="s">
        <v>636</v>
      </c>
      <c r="C29" s="571">
        <f>SUM(C30:C31)</f>
        <v>-14751021.250000002</v>
      </c>
      <c r="D29" s="571">
        <f>SUM(D30:D31)</f>
        <v>-318249.15000000002</v>
      </c>
      <c r="E29" s="570">
        <f t="shared" si="0"/>
        <v>-15069270.400000002</v>
      </c>
      <c r="F29" s="571">
        <f>SUM(F30:F31)</f>
        <v>-17132376.620000001</v>
      </c>
      <c r="G29" s="571">
        <f>SUM(G30:G31)</f>
        <v>-457697</v>
      </c>
      <c r="H29" s="570">
        <f t="shared" si="1"/>
        <v>-17590073.620000001</v>
      </c>
      <c r="J29" s="572"/>
      <c r="K29" s="572"/>
      <c r="L29" s="572"/>
      <c r="M29" s="572"/>
      <c r="N29" s="572"/>
      <c r="O29" s="572"/>
    </row>
    <row r="30" spans="1:15">
      <c r="A30" s="419">
        <v>14.1</v>
      </c>
      <c r="B30" s="396" t="s">
        <v>637</v>
      </c>
      <c r="C30" s="571">
        <v>-13034214.100000001</v>
      </c>
      <c r="D30" s="571">
        <v>-2707.25</v>
      </c>
      <c r="E30" s="570">
        <f t="shared" si="0"/>
        <v>-13036921.350000001</v>
      </c>
      <c r="F30" s="571">
        <v>-10879675</v>
      </c>
      <c r="G30" s="571">
        <v>-2502</v>
      </c>
      <c r="H30" s="570">
        <f t="shared" si="1"/>
        <v>-10882177</v>
      </c>
      <c r="J30" s="572"/>
      <c r="K30" s="572"/>
      <c r="L30" s="572"/>
      <c r="M30" s="572"/>
      <c r="N30" s="572"/>
      <c r="O30" s="572"/>
    </row>
    <row r="31" spans="1:15">
      <c r="A31" s="419">
        <v>14.2</v>
      </c>
      <c r="B31" s="396" t="s">
        <v>638</v>
      </c>
      <c r="C31" s="571">
        <v>-1716807.15</v>
      </c>
      <c r="D31" s="571">
        <v>-315541.90000000002</v>
      </c>
      <c r="E31" s="570">
        <f t="shared" si="0"/>
        <v>-2032349.0499999998</v>
      </c>
      <c r="F31" s="571">
        <v>-6252701.620000001</v>
      </c>
      <c r="G31" s="571">
        <v>-455195</v>
      </c>
      <c r="H31" s="570">
        <f t="shared" si="1"/>
        <v>-6707896.620000001</v>
      </c>
      <c r="J31" s="572"/>
      <c r="K31" s="572"/>
      <c r="L31" s="572"/>
      <c r="M31" s="572"/>
      <c r="N31" s="572"/>
      <c r="O31" s="572"/>
    </row>
    <row r="32" spans="1:15">
      <c r="A32" s="419">
        <v>15</v>
      </c>
      <c r="B32" s="423" t="s">
        <v>639</v>
      </c>
      <c r="C32" s="571">
        <v>-2650447.46</v>
      </c>
      <c r="D32" s="571">
        <v>0</v>
      </c>
      <c r="E32" s="570">
        <f t="shared" si="0"/>
        <v>-2650447.46</v>
      </c>
      <c r="F32" s="571">
        <v>-1240918.0000000002</v>
      </c>
      <c r="G32" s="571">
        <v>0</v>
      </c>
      <c r="H32" s="570">
        <f t="shared" si="1"/>
        <v>-1240918.0000000002</v>
      </c>
      <c r="J32" s="572"/>
      <c r="K32" s="572"/>
      <c r="L32" s="572"/>
      <c r="M32" s="572"/>
      <c r="N32" s="572"/>
      <c r="O32" s="572"/>
    </row>
    <row r="33" spans="1:15" ht="22.5" customHeight="1">
      <c r="A33" s="419">
        <v>16</v>
      </c>
      <c r="B33" s="394" t="s">
        <v>640</v>
      </c>
      <c r="C33" s="571">
        <v>0</v>
      </c>
      <c r="D33" s="571">
        <v>0</v>
      </c>
      <c r="E33" s="570">
        <f t="shared" si="0"/>
        <v>0</v>
      </c>
      <c r="F33" s="571">
        <v>0</v>
      </c>
      <c r="G33" s="571">
        <v>0</v>
      </c>
      <c r="H33" s="570">
        <f t="shared" si="1"/>
        <v>0</v>
      </c>
      <c r="J33" s="572"/>
      <c r="K33" s="572"/>
      <c r="L33" s="572"/>
      <c r="M33" s="572"/>
      <c r="N33" s="572"/>
      <c r="O33" s="572"/>
    </row>
    <row r="34" spans="1:15">
      <c r="A34" s="419">
        <v>17</v>
      </c>
      <c r="B34" s="423" t="s">
        <v>641</v>
      </c>
      <c r="C34" s="571">
        <f>SUM(C35:C36)</f>
        <v>198591.62</v>
      </c>
      <c r="D34" s="571">
        <f>SUM(D35:D36)</f>
        <v>-383410.14</v>
      </c>
      <c r="E34" s="570">
        <f t="shared" si="0"/>
        <v>-184818.52000000002</v>
      </c>
      <c r="F34" s="571">
        <f>SUM(F35:F36)</f>
        <v>-420124.63000000006</v>
      </c>
      <c r="G34" s="571">
        <f>SUM(G35:G36)</f>
        <v>90333.06</v>
      </c>
      <c r="H34" s="570">
        <f t="shared" si="1"/>
        <v>-329791.57000000007</v>
      </c>
      <c r="J34" s="572"/>
      <c r="K34" s="572"/>
      <c r="L34" s="572"/>
      <c r="M34" s="572"/>
      <c r="N34" s="572"/>
      <c r="O34" s="572"/>
    </row>
    <row r="35" spans="1:15">
      <c r="A35" s="419">
        <v>17.100000000000001</v>
      </c>
      <c r="B35" s="396" t="s">
        <v>642</v>
      </c>
      <c r="C35" s="571">
        <v>193211.86</v>
      </c>
      <c r="D35" s="571">
        <v>10399.530000000001</v>
      </c>
      <c r="E35" s="570">
        <f t="shared" si="0"/>
        <v>203611.38999999998</v>
      </c>
      <c r="F35" s="571">
        <v>-420124.63000000006</v>
      </c>
      <c r="G35" s="571">
        <v>90333.06</v>
      </c>
      <c r="H35" s="570">
        <f t="shared" si="1"/>
        <v>-329791.57000000007</v>
      </c>
      <c r="J35" s="572"/>
      <c r="K35" s="572"/>
      <c r="L35" s="572"/>
      <c r="M35" s="572"/>
      <c r="N35" s="572"/>
      <c r="O35" s="572"/>
    </row>
    <row r="36" spans="1:15">
      <c r="A36" s="419">
        <v>17.2</v>
      </c>
      <c r="B36" s="396" t="s">
        <v>643</v>
      </c>
      <c r="C36" s="571">
        <v>5379.7599999999948</v>
      </c>
      <c r="D36" s="571">
        <v>-393809.67000000004</v>
      </c>
      <c r="E36" s="570">
        <f t="shared" si="0"/>
        <v>-388429.91000000003</v>
      </c>
      <c r="F36" s="571">
        <v>0</v>
      </c>
      <c r="G36" s="571">
        <v>0</v>
      </c>
      <c r="H36" s="570">
        <f t="shared" si="1"/>
        <v>0</v>
      </c>
      <c r="J36" s="572"/>
      <c r="K36" s="572"/>
      <c r="L36" s="572"/>
      <c r="M36" s="572"/>
      <c r="N36" s="572"/>
      <c r="O36" s="572"/>
    </row>
    <row r="37" spans="1:15" ht="41.45" customHeight="1">
      <c r="A37" s="419">
        <v>18</v>
      </c>
      <c r="B37" s="428" t="s">
        <v>644</v>
      </c>
      <c r="C37" s="571">
        <f>SUM(C38:C39)</f>
        <v>-533785.29</v>
      </c>
      <c r="D37" s="571">
        <f>SUM(D38:D39)</f>
        <v>-453112.61000000004</v>
      </c>
      <c r="E37" s="570">
        <f t="shared" si="0"/>
        <v>-986897.90000000014</v>
      </c>
      <c r="F37" s="571">
        <f>SUM(F38:F39)</f>
        <v>-1264993.7193394648</v>
      </c>
      <c r="G37" s="573">
        <f>SUM(G38:G39)</f>
        <v>-417653.68000000063</v>
      </c>
      <c r="H37" s="570">
        <f t="shared" si="1"/>
        <v>-1682647.3993394654</v>
      </c>
      <c r="J37" s="572"/>
      <c r="K37" s="572"/>
      <c r="L37" s="572"/>
      <c r="M37" s="572"/>
      <c r="N37" s="572"/>
      <c r="O37" s="572"/>
    </row>
    <row r="38" spans="1:15">
      <c r="A38" s="419">
        <v>18.100000000000001</v>
      </c>
      <c r="B38" s="429" t="s">
        <v>645</v>
      </c>
      <c r="C38" s="571">
        <v>0</v>
      </c>
      <c r="D38" s="571">
        <v>0</v>
      </c>
      <c r="E38" s="570">
        <f t="shared" si="0"/>
        <v>0</v>
      </c>
      <c r="F38" s="571">
        <v>0</v>
      </c>
      <c r="G38" s="571">
        <v>0</v>
      </c>
      <c r="H38" s="570">
        <f t="shared" si="1"/>
        <v>0</v>
      </c>
      <c r="J38" s="572"/>
      <c r="K38" s="572"/>
      <c r="L38" s="572"/>
      <c r="M38" s="572"/>
      <c r="N38" s="572"/>
      <c r="O38" s="572"/>
    </row>
    <row r="39" spans="1:15">
      <c r="A39" s="419">
        <v>18.2</v>
      </c>
      <c r="B39" s="429" t="s">
        <v>646</v>
      </c>
      <c r="C39" s="571">
        <v>-533785.29</v>
      </c>
      <c r="D39" s="571">
        <v>-453112.61000000004</v>
      </c>
      <c r="E39" s="570">
        <f t="shared" si="0"/>
        <v>-986897.90000000014</v>
      </c>
      <c r="F39" s="571">
        <v>-1264993.7193394648</v>
      </c>
      <c r="G39" s="571">
        <v>-417653.68000000063</v>
      </c>
      <c r="H39" s="570">
        <f t="shared" si="1"/>
        <v>-1682647.3993394654</v>
      </c>
      <c r="J39" s="572"/>
      <c r="K39" s="572"/>
      <c r="L39" s="572"/>
      <c r="M39" s="572"/>
      <c r="N39" s="572"/>
      <c r="O39" s="572"/>
    </row>
    <row r="40" spans="1:15" ht="24.6" customHeight="1">
      <c r="A40" s="419">
        <v>19</v>
      </c>
      <c r="B40" s="428" t="s">
        <v>647</v>
      </c>
      <c r="C40" s="571">
        <v>0</v>
      </c>
      <c r="D40" s="571">
        <v>0</v>
      </c>
      <c r="E40" s="570">
        <f t="shared" si="0"/>
        <v>0</v>
      </c>
      <c r="F40" s="571">
        <v>0</v>
      </c>
      <c r="G40" s="571">
        <v>0</v>
      </c>
      <c r="H40" s="570">
        <f t="shared" si="1"/>
        <v>0</v>
      </c>
      <c r="J40" s="572"/>
      <c r="K40" s="572"/>
      <c r="L40" s="572"/>
      <c r="M40" s="572"/>
      <c r="N40" s="572"/>
      <c r="O40" s="572"/>
    </row>
    <row r="41" spans="1:15" ht="17.45" customHeight="1">
      <c r="A41" s="419">
        <v>20</v>
      </c>
      <c r="B41" s="428" t="s">
        <v>648</v>
      </c>
      <c r="C41" s="571">
        <v>11305.62</v>
      </c>
      <c r="D41" s="571">
        <v>0</v>
      </c>
      <c r="E41" s="570">
        <f t="shared" si="0"/>
        <v>11305.62</v>
      </c>
      <c r="F41" s="571">
        <v>0</v>
      </c>
      <c r="G41" s="571">
        <v>0</v>
      </c>
      <c r="H41" s="570">
        <f t="shared" si="1"/>
        <v>0</v>
      </c>
      <c r="J41" s="572"/>
      <c r="K41" s="572"/>
      <c r="L41" s="572"/>
      <c r="M41" s="572"/>
      <c r="N41" s="572"/>
      <c r="O41" s="572"/>
    </row>
    <row r="42" spans="1:15" ht="26.45" customHeight="1">
      <c r="A42" s="419">
        <v>21</v>
      </c>
      <c r="B42" s="428" t="s">
        <v>649</v>
      </c>
      <c r="C42" s="571">
        <v>0</v>
      </c>
      <c r="D42" s="571">
        <v>0</v>
      </c>
      <c r="E42" s="570">
        <f t="shared" si="0"/>
        <v>0</v>
      </c>
      <c r="F42" s="571">
        <v>0</v>
      </c>
      <c r="G42" s="571">
        <v>0</v>
      </c>
      <c r="H42" s="570">
        <f t="shared" si="1"/>
        <v>0</v>
      </c>
      <c r="J42" s="572"/>
      <c r="K42" s="572"/>
      <c r="L42" s="572"/>
      <c r="M42" s="572"/>
      <c r="N42" s="572"/>
      <c r="O42" s="572"/>
    </row>
    <row r="43" spans="1:15">
      <c r="A43" s="419">
        <v>22</v>
      </c>
      <c r="B43" s="430" t="s">
        <v>650</v>
      </c>
      <c r="C43" s="571">
        <f>SUM(C6,C13,C18,C19,C20,C21,C22,C23,C24,C25,C26,C27,C28,C29,C32,C33,C34,C37,C40,C41,C42)</f>
        <v>6438263.5299999937</v>
      </c>
      <c r="D43" s="571">
        <f>SUM(D6,D13,D18,D19,D20,D21,D22,D23,D24,D25,D26,D27,D28,D29,D32,D33,D34,D37,D40,D41,D42)</f>
        <v>13206369.660000004</v>
      </c>
      <c r="E43" s="570">
        <f t="shared" si="0"/>
        <v>19644633.189999998</v>
      </c>
      <c r="F43" s="571">
        <f>SUM(F6,F13,F18,F19,F20,F21,F22,F23,F24,F25,F26,F27,F28,F29,F32,F33,F34,F37,F40,F41,F42)</f>
        <v>2823708.2591375019</v>
      </c>
      <c r="G43" s="571">
        <f>SUM(G6,G13,G18,G19,G20,G21,G22,G23,G24,G25,G26,G27,G28,G29,G32,G33,G34,G37,G40,G41,G42)</f>
        <v>13552063.044299997</v>
      </c>
      <c r="H43" s="570">
        <f t="shared" si="1"/>
        <v>16375771.303437499</v>
      </c>
      <c r="J43" s="572"/>
      <c r="K43" s="572"/>
      <c r="L43" s="572"/>
      <c r="M43" s="572"/>
      <c r="N43" s="572"/>
      <c r="O43" s="572"/>
    </row>
    <row r="44" spans="1:15">
      <c r="A44" s="419">
        <v>23</v>
      </c>
      <c r="B44" s="430" t="s">
        <v>651</v>
      </c>
      <c r="C44" s="571">
        <v>-2593156.4000000004</v>
      </c>
      <c r="D44" s="571">
        <v>0</v>
      </c>
      <c r="E44" s="570">
        <f t="shared" si="0"/>
        <v>-2593156.4000000004</v>
      </c>
      <c r="F44" s="571">
        <v>1823744.9874095507</v>
      </c>
      <c r="G44" s="571">
        <v>0</v>
      </c>
      <c r="H44" s="570">
        <f t="shared" si="1"/>
        <v>1823744.9874095507</v>
      </c>
      <c r="J44" s="572"/>
      <c r="K44" s="572"/>
      <c r="L44" s="572"/>
      <c r="M44" s="572"/>
      <c r="N44" s="572"/>
      <c r="O44" s="572"/>
    </row>
    <row r="45" spans="1:15">
      <c r="A45" s="419">
        <v>24</v>
      </c>
      <c r="B45" s="431" t="s">
        <v>652</v>
      </c>
      <c r="C45" s="571">
        <f>C43+C44</f>
        <v>3845107.1299999934</v>
      </c>
      <c r="D45" s="571">
        <f>D43+D44</f>
        <v>13206369.660000004</v>
      </c>
      <c r="E45" s="570">
        <f t="shared" si="0"/>
        <v>17051476.789999999</v>
      </c>
      <c r="F45" s="571">
        <f>F43-F44</f>
        <v>999963.27172795124</v>
      </c>
      <c r="G45" s="571">
        <f>G43-G44</f>
        <v>13552063.044299997</v>
      </c>
      <c r="H45" s="570">
        <f t="shared" si="1"/>
        <v>14552026.316027949</v>
      </c>
      <c r="J45" s="572"/>
      <c r="K45" s="572"/>
      <c r="L45" s="572"/>
      <c r="M45" s="572"/>
      <c r="N45" s="572"/>
      <c r="O45" s="572"/>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85" zoomScaleNormal="85" workbookViewId="0">
      <selection activeCell="B9" sqref="B9"/>
    </sheetView>
  </sheetViews>
  <sheetFormatPr defaultRowHeight="15"/>
  <cols>
    <col min="1" max="1" width="8.7109375" style="416"/>
    <col min="2" max="2" width="87.5703125" bestFit="1" customWidth="1"/>
    <col min="3" max="8" width="15.42578125" customWidth="1"/>
  </cols>
  <sheetData>
    <row r="1" spans="1:15" s="5" customFormat="1" ht="14.25">
      <c r="A1" s="2" t="s">
        <v>30</v>
      </c>
      <c r="B1" s="564" t="str">
        <f>'Info '!C2</f>
        <v>JSC "BASISBANK"</v>
      </c>
      <c r="C1" s="3"/>
      <c r="D1" s="4"/>
      <c r="E1" s="4"/>
      <c r="F1" s="4"/>
      <c r="G1" s="4"/>
    </row>
    <row r="2" spans="1:15" s="5" customFormat="1" ht="14.25">
      <c r="A2" s="2" t="s">
        <v>31</v>
      </c>
      <c r="B2" s="565">
        <f>'1. key ratios '!B2</f>
        <v>45382</v>
      </c>
      <c r="C2" s="6"/>
      <c r="D2" s="7"/>
      <c r="E2" s="7"/>
      <c r="F2" s="7"/>
      <c r="G2" s="7"/>
      <c r="H2" s="8"/>
    </row>
    <row r="3" spans="1:15" ht="15.75" thickBot="1">
      <c r="A3"/>
    </row>
    <row r="4" spans="1:15">
      <c r="A4" s="741" t="s">
        <v>6</v>
      </c>
      <c r="B4" s="742" t="s">
        <v>94</v>
      </c>
      <c r="C4" s="729" t="s">
        <v>554</v>
      </c>
      <c r="D4" s="729"/>
      <c r="E4" s="729"/>
      <c r="F4" s="729" t="s">
        <v>555</v>
      </c>
      <c r="G4" s="729"/>
      <c r="H4" s="730"/>
    </row>
    <row r="5" spans="1:15">
      <c r="A5" s="741"/>
      <c r="B5" s="742"/>
      <c r="C5" s="418" t="s">
        <v>32</v>
      </c>
      <c r="D5" s="418" t="s">
        <v>33</v>
      </c>
      <c r="E5" s="418" t="s">
        <v>34</v>
      </c>
      <c r="F5" s="418" t="s">
        <v>32</v>
      </c>
      <c r="G5" s="418" t="s">
        <v>33</v>
      </c>
      <c r="H5" s="418" t="s">
        <v>34</v>
      </c>
    </row>
    <row r="6" spans="1:15" ht="15.75">
      <c r="A6" s="403">
        <v>1</v>
      </c>
      <c r="B6" s="432" t="s">
        <v>653</v>
      </c>
      <c r="C6" s="433">
        <v>35684000</v>
      </c>
      <c r="D6" s="433">
        <v>75541981.689999998</v>
      </c>
      <c r="E6" s="434">
        <v>111225981.69</v>
      </c>
      <c r="F6" s="433">
        <v>165000</v>
      </c>
      <c r="G6" s="433">
        <v>52180952</v>
      </c>
      <c r="H6" s="435">
        <v>52345952</v>
      </c>
      <c r="J6" s="575"/>
      <c r="K6" s="575"/>
      <c r="L6" s="575"/>
      <c r="M6" s="575"/>
      <c r="N6" s="575"/>
      <c r="O6" s="575"/>
    </row>
    <row r="7" spans="1:15" ht="15.75">
      <c r="A7" s="403">
        <v>2</v>
      </c>
      <c r="B7" s="432" t="s">
        <v>196</v>
      </c>
      <c r="C7" s="433">
        <v>0</v>
      </c>
      <c r="D7" s="433">
        <v>40231606.869999997</v>
      </c>
      <c r="E7" s="434">
        <v>40231606.869999997</v>
      </c>
      <c r="F7" s="433">
        <v>0</v>
      </c>
      <c r="G7" s="433">
        <v>36183608</v>
      </c>
      <c r="H7" s="435">
        <v>36183608</v>
      </c>
      <c r="J7" s="575"/>
      <c r="K7" s="575"/>
      <c r="L7" s="575"/>
      <c r="M7" s="575"/>
      <c r="N7" s="575"/>
      <c r="O7" s="575"/>
    </row>
    <row r="8" spans="1:15" ht="15.75">
      <c r="A8" s="403">
        <v>3</v>
      </c>
      <c r="B8" s="432" t="s">
        <v>206</v>
      </c>
      <c r="C8" s="433">
        <v>83936421.369877011</v>
      </c>
      <c r="D8" s="433">
        <v>963367873.47974789</v>
      </c>
      <c r="E8" s="434">
        <v>1047304294.8496249</v>
      </c>
      <c r="F8" s="433">
        <v>56539127.189860001</v>
      </c>
      <c r="G8" s="433">
        <v>711161673.62294102</v>
      </c>
      <c r="H8" s="435">
        <v>767700800.812801</v>
      </c>
      <c r="J8" s="575"/>
      <c r="K8" s="575"/>
      <c r="L8" s="575"/>
      <c r="M8" s="575"/>
      <c r="N8" s="575"/>
      <c r="O8" s="575"/>
    </row>
    <row r="9" spans="1:15" ht="15.75">
      <c r="A9" s="403">
        <v>3.1</v>
      </c>
      <c r="B9" s="436" t="s">
        <v>197</v>
      </c>
      <c r="C9" s="433">
        <v>49547241.949877001</v>
      </c>
      <c r="D9" s="433">
        <v>962755605.16974795</v>
      </c>
      <c r="E9" s="434">
        <v>1012302847.119625</v>
      </c>
      <c r="F9" s="433">
        <v>39981058.049860001</v>
      </c>
      <c r="G9" s="433">
        <v>710635459.12294102</v>
      </c>
      <c r="H9" s="435">
        <v>750616517.17280102</v>
      </c>
      <c r="J9" s="575"/>
      <c r="K9" s="575"/>
      <c r="L9" s="575"/>
      <c r="M9" s="575"/>
      <c r="N9" s="575"/>
      <c r="O9" s="575"/>
    </row>
    <row r="10" spans="1:15" ht="15.75">
      <c r="A10" s="403">
        <v>3.2</v>
      </c>
      <c r="B10" s="436" t="s">
        <v>193</v>
      </c>
      <c r="C10" s="433">
        <v>34389179.420000002</v>
      </c>
      <c r="D10" s="433">
        <v>612268.31000000006</v>
      </c>
      <c r="E10" s="434">
        <v>35001447.730000004</v>
      </c>
      <c r="F10" s="433">
        <v>16558069.140000001</v>
      </c>
      <c r="G10" s="433">
        <v>526214.5</v>
      </c>
      <c r="H10" s="435">
        <v>17084283.640000001</v>
      </c>
      <c r="J10" s="575"/>
      <c r="K10" s="575"/>
      <c r="L10" s="575"/>
      <c r="M10" s="575"/>
      <c r="N10" s="575"/>
      <c r="O10" s="575"/>
    </row>
    <row r="11" spans="1:15" ht="15.75">
      <c r="A11" s="403">
        <v>4</v>
      </c>
      <c r="B11" s="437" t="s">
        <v>195</v>
      </c>
      <c r="C11" s="433">
        <v>241730000</v>
      </c>
      <c r="D11" s="433">
        <v>0</v>
      </c>
      <c r="E11" s="434">
        <v>241730000</v>
      </c>
      <c r="F11" s="433">
        <v>293321111</v>
      </c>
      <c r="G11" s="433">
        <v>0</v>
      </c>
      <c r="H11" s="435">
        <v>293321111</v>
      </c>
      <c r="J11" s="575"/>
      <c r="K11" s="575"/>
      <c r="L11" s="575"/>
      <c r="M11" s="575"/>
      <c r="N11" s="575"/>
      <c r="O11" s="575"/>
    </row>
    <row r="12" spans="1:15" ht="15.75">
      <c r="A12" s="403">
        <v>4.0999999999999996</v>
      </c>
      <c r="B12" s="436" t="s">
        <v>179</v>
      </c>
      <c r="C12" s="433">
        <v>241730000</v>
      </c>
      <c r="D12" s="433">
        <v>0</v>
      </c>
      <c r="E12" s="434">
        <v>241730000</v>
      </c>
      <c r="F12" s="433">
        <v>293321111</v>
      </c>
      <c r="G12" s="433">
        <v>0</v>
      </c>
      <c r="H12" s="435">
        <v>293321111</v>
      </c>
      <c r="J12" s="575"/>
      <c r="K12" s="575"/>
      <c r="L12" s="575"/>
      <c r="M12" s="575"/>
      <c r="N12" s="575"/>
      <c r="O12" s="575"/>
    </row>
    <row r="13" spans="1:15" ht="15.75">
      <c r="A13" s="403">
        <v>4.2</v>
      </c>
      <c r="B13" s="436" t="s">
        <v>180</v>
      </c>
      <c r="C13" s="433">
        <v>0</v>
      </c>
      <c r="D13" s="433">
        <v>0</v>
      </c>
      <c r="E13" s="434">
        <v>0</v>
      </c>
      <c r="F13" s="433">
        <v>0</v>
      </c>
      <c r="G13" s="433">
        <v>0</v>
      </c>
      <c r="H13" s="435">
        <v>0</v>
      </c>
      <c r="J13" s="575"/>
      <c r="K13" s="575"/>
      <c r="L13" s="575"/>
      <c r="M13" s="575"/>
      <c r="N13" s="575"/>
      <c r="O13" s="575"/>
    </row>
    <row r="14" spans="1:15" ht="15.75">
      <c r="A14" s="403">
        <v>5</v>
      </c>
      <c r="B14" s="437" t="s">
        <v>205</v>
      </c>
      <c r="C14" s="433">
        <v>125118087.42999998</v>
      </c>
      <c r="D14" s="433">
        <v>3939902168.6799998</v>
      </c>
      <c r="E14" s="434">
        <v>4065020256.1099997</v>
      </c>
      <c r="F14" s="433">
        <v>95187766.929999992</v>
      </c>
      <c r="G14" s="433">
        <v>3831776102.0688</v>
      </c>
      <c r="H14" s="435">
        <v>3926963868.9987998</v>
      </c>
      <c r="J14" s="575"/>
      <c r="K14" s="575"/>
      <c r="L14" s="575"/>
      <c r="M14" s="575"/>
      <c r="N14" s="575"/>
      <c r="O14" s="575"/>
    </row>
    <row r="15" spans="1:15" ht="15.75">
      <c r="A15" s="403">
        <v>5.0999999999999996</v>
      </c>
      <c r="B15" s="438" t="s">
        <v>183</v>
      </c>
      <c r="C15" s="433">
        <v>79578279.019999996</v>
      </c>
      <c r="D15" s="433">
        <v>102631469.68000001</v>
      </c>
      <c r="E15" s="434">
        <v>182209748.69999999</v>
      </c>
      <c r="F15" s="433">
        <v>26846792.239999998</v>
      </c>
      <c r="G15" s="433">
        <v>58837893.764700003</v>
      </c>
      <c r="H15" s="435">
        <v>85684686.004700005</v>
      </c>
      <c r="J15" s="575"/>
      <c r="K15" s="575"/>
      <c r="L15" s="575"/>
      <c r="M15" s="575"/>
      <c r="N15" s="575"/>
      <c r="O15" s="575"/>
    </row>
    <row r="16" spans="1:15" ht="15.75">
      <c r="A16" s="403">
        <v>5.2</v>
      </c>
      <c r="B16" s="438" t="s">
        <v>182</v>
      </c>
      <c r="C16" s="433"/>
      <c r="D16" s="433"/>
      <c r="E16" s="434">
        <v>0</v>
      </c>
      <c r="F16" s="433">
        <v>0</v>
      </c>
      <c r="G16" s="433">
        <v>0</v>
      </c>
      <c r="H16" s="435">
        <v>0</v>
      </c>
      <c r="J16" s="575"/>
      <c r="K16" s="575"/>
      <c r="L16" s="575"/>
      <c r="M16" s="575"/>
      <c r="N16" s="575"/>
      <c r="O16" s="575"/>
    </row>
    <row r="17" spans="1:15" ht="15.75">
      <c r="A17" s="403">
        <v>5.3</v>
      </c>
      <c r="B17" s="438" t="s">
        <v>181</v>
      </c>
      <c r="C17" s="433">
        <v>2448479.6</v>
      </c>
      <c r="D17" s="433">
        <v>3123978550.4299998</v>
      </c>
      <c r="E17" s="434">
        <v>3126427030.0299997</v>
      </c>
      <c r="F17" s="433">
        <v>23763814.66</v>
      </c>
      <c r="G17" s="433">
        <v>3419943257.5924001</v>
      </c>
      <c r="H17" s="435">
        <v>3443707072.2523999</v>
      </c>
      <c r="J17" s="575"/>
      <c r="K17" s="575"/>
      <c r="L17" s="575"/>
      <c r="M17" s="575"/>
      <c r="N17" s="575"/>
      <c r="O17" s="575"/>
    </row>
    <row r="18" spans="1:15" ht="15.75">
      <c r="A18" s="403" t="s">
        <v>15</v>
      </c>
      <c r="B18" s="439" t="s">
        <v>36</v>
      </c>
      <c r="C18" s="433">
        <v>1499366.31</v>
      </c>
      <c r="D18" s="433">
        <v>1082506977.1199999</v>
      </c>
      <c r="E18" s="434">
        <v>1084006343.4299998</v>
      </c>
      <c r="F18" s="433">
        <v>2621584.2400000002</v>
      </c>
      <c r="G18" s="433">
        <v>1183739875.8840001</v>
      </c>
      <c r="H18" s="435">
        <v>1186361460.1240001</v>
      </c>
      <c r="J18" s="575"/>
      <c r="K18" s="575"/>
      <c r="L18" s="575"/>
      <c r="M18" s="575"/>
      <c r="N18" s="575"/>
      <c r="O18" s="575"/>
    </row>
    <row r="19" spans="1:15" ht="15.75">
      <c r="A19" s="403" t="s">
        <v>16</v>
      </c>
      <c r="B19" s="439" t="s">
        <v>37</v>
      </c>
      <c r="C19" s="433">
        <v>90826.46</v>
      </c>
      <c r="D19" s="433">
        <v>975089584.11000001</v>
      </c>
      <c r="E19" s="434">
        <v>975180410.57000005</v>
      </c>
      <c r="F19" s="433">
        <v>316862.40000000002</v>
      </c>
      <c r="G19" s="433">
        <v>1032658076.0585001</v>
      </c>
      <c r="H19" s="435">
        <v>1032974938.4585</v>
      </c>
      <c r="J19" s="575"/>
      <c r="K19" s="575"/>
      <c r="L19" s="575"/>
      <c r="M19" s="575"/>
      <c r="N19" s="575"/>
      <c r="O19" s="575"/>
    </row>
    <row r="20" spans="1:15" ht="15.75">
      <c r="A20" s="403" t="s">
        <v>17</v>
      </c>
      <c r="B20" s="439" t="s">
        <v>38</v>
      </c>
      <c r="C20" s="433">
        <v>0</v>
      </c>
      <c r="D20" s="433">
        <v>0</v>
      </c>
      <c r="E20" s="434">
        <v>0</v>
      </c>
      <c r="F20" s="433">
        <v>0</v>
      </c>
      <c r="G20" s="433">
        <v>0</v>
      </c>
      <c r="H20" s="435">
        <v>0</v>
      </c>
      <c r="J20" s="575"/>
      <c r="K20" s="575"/>
      <c r="L20" s="575"/>
      <c r="M20" s="575"/>
      <c r="N20" s="575"/>
      <c r="O20" s="575"/>
    </row>
    <row r="21" spans="1:15" ht="15.75">
      <c r="A21" s="403" t="s">
        <v>18</v>
      </c>
      <c r="B21" s="439" t="s">
        <v>39</v>
      </c>
      <c r="C21" s="433">
        <v>227473.58</v>
      </c>
      <c r="D21" s="433">
        <v>660313065.87</v>
      </c>
      <c r="E21" s="434">
        <v>660540539.45000005</v>
      </c>
      <c r="F21" s="433">
        <v>349246.71999999997</v>
      </c>
      <c r="G21" s="433">
        <v>711057884.51540005</v>
      </c>
      <c r="H21" s="435">
        <v>711407131.23540008</v>
      </c>
      <c r="J21" s="575"/>
      <c r="K21" s="575"/>
      <c r="L21" s="575"/>
      <c r="M21" s="575"/>
      <c r="N21" s="575"/>
      <c r="O21" s="575"/>
    </row>
    <row r="22" spans="1:15" ht="15.75">
      <c r="A22" s="403" t="s">
        <v>19</v>
      </c>
      <c r="B22" s="439" t="s">
        <v>40</v>
      </c>
      <c r="C22" s="433">
        <v>630813.25</v>
      </c>
      <c r="D22" s="433">
        <v>406068923.32999998</v>
      </c>
      <c r="E22" s="434">
        <v>406699736.57999998</v>
      </c>
      <c r="F22" s="433">
        <v>20476121.300000001</v>
      </c>
      <c r="G22" s="433">
        <v>492487421.13450003</v>
      </c>
      <c r="H22" s="435">
        <v>512963542.43450004</v>
      </c>
      <c r="J22" s="575"/>
      <c r="K22" s="575"/>
      <c r="L22" s="575"/>
      <c r="M22" s="575"/>
      <c r="N22" s="575"/>
      <c r="O22" s="575"/>
    </row>
    <row r="23" spans="1:15" ht="15.75">
      <c r="A23" s="403">
        <v>5.4</v>
      </c>
      <c r="B23" s="438" t="s">
        <v>184</v>
      </c>
      <c r="C23" s="433">
        <v>19138715.18</v>
      </c>
      <c r="D23" s="433">
        <v>345073287.75999999</v>
      </c>
      <c r="E23" s="434">
        <v>364212002.94</v>
      </c>
      <c r="F23" s="433">
        <v>17058113.309999999</v>
      </c>
      <c r="G23" s="433">
        <v>72024052.142499998</v>
      </c>
      <c r="H23" s="435">
        <v>89082165.452500001</v>
      </c>
      <c r="J23" s="575"/>
      <c r="K23" s="575"/>
      <c r="L23" s="575"/>
      <c r="M23" s="575"/>
      <c r="N23" s="575"/>
      <c r="O23" s="575"/>
    </row>
    <row r="24" spans="1:15" ht="15.75">
      <c r="A24" s="403">
        <v>5.5</v>
      </c>
      <c r="B24" s="438" t="s">
        <v>185</v>
      </c>
      <c r="C24" s="433">
        <v>20194415.600000001</v>
      </c>
      <c r="D24" s="433">
        <v>275859471.36000001</v>
      </c>
      <c r="E24" s="434">
        <v>296053886.96000004</v>
      </c>
      <c r="F24" s="433">
        <v>19219046.719999999</v>
      </c>
      <c r="G24" s="433">
        <v>280970898.56919998</v>
      </c>
      <c r="H24" s="435">
        <v>300189945.28919995</v>
      </c>
      <c r="J24" s="575"/>
      <c r="K24" s="575"/>
      <c r="L24" s="575"/>
      <c r="M24" s="575"/>
      <c r="N24" s="575"/>
      <c r="O24" s="575"/>
    </row>
    <row r="25" spans="1:15" ht="15.75">
      <c r="A25" s="403">
        <v>5.6</v>
      </c>
      <c r="B25" s="438" t="s">
        <v>186</v>
      </c>
      <c r="C25" s="433">
        <v>0</v>
      </c>
      <c r="D25" s="433">
        <v>51700002.700000003</v>
      </c>
      <c r="E25" s="434">
        <v>51700002.700000003</v>
      </c>
      <c r="F25" s="433">
        <v>8300000</v>
      </c>
      <c r="G25" s="433">
        <v>0</v>
      </c>
      <c r="H25" s="435">
        <v>8300000</v>
      </c>
      <c r="J25" s="575"/>
      <c r="K25" s="575"/>
      <c r="L25" s="575"/>
      <c r="M25" s="575"/>
      <c r="N25" s="575"/>
      <c r="O25" s="575"/>
    </row>
    <row r="26" spans="1:15" ht="15.75">
      <c r="A26" s="403">
        <v>5.7</v>
      </c>
      <c r="B26" s="438" t="s">
        <v>40</v>
      </c>
      <c r="C26" s="433">
        <v>3758198.03</v>
      </c>
      <c r="D26" s="433">
        <v>40659386.75</v>
      </c>
      <c r="E26" s="434">
        <v>44417584.780000001</v>
      </c>
      <c r="F26" s="433">
        <v>0</v>
      </c>
      <c r="G26" s="433">
        <v>0</v>
      </c>
      <c r="H26" s="435">
        <v>0</v>
      </c>
      <c r="J26" s="575"/>
      <c r="K26" s="575"/>
      <c r="L26" s="575"/>
      <c r="M26" s="575"/>
      <c r="N26" s="575"/>
      <c r="O26" s="575"/>
    </row>
    <row r="27" spans="1:15" ht="15.75">
      <c r="A27" s="403">
        <v>6</v>
      </c>
      <c r="B27" s="440" t="s">
        <v>654</v>
      </c>
      <c r="C27" s="433">
        <v>170785556.87</v>
      </c>
      <c r="D27" s="433">
        <v>161884658.53</v>
      </c>
      <c r="E27" s="434">
        <v>332670215.39999998</v>
      </c>
      <c r="F27" s="433">
        <v>164562515.97999999</v>
      </c>
      <c r="G27" s="433">
        <v>166039569.8369</v>
      </c>
      <c r="H27" s="435">
        <v>330602085.81690001</v>
      </c>
      <c r="J27" s="575"/>
      <c r="K27" s="575"/>
      <c r="L27" s="575"/>
      <c r="M27" s="575"/>
      <c r="N27" s="575"/>
      <c r="O27" s="575"/>
    </row>
    <row r="28" spans="1:15" ht="15.75">
      <c r="A28" s="403">
        <v>7</v>
      </c>
      <c r="B28" s="440" t="s">
        <v>655</v>
      </c>
      <c r="C28" s="433">
        <v>166202425.29000002</v>
      </c>
      <c r="D28" s="433">
        <v>95365100.260000005</v>
      </c>
      <c r="E28" s="434">
        <v>261567525.55000001</v>
      </c>
      <c r="F28" s="433">
        <v>110767815.95</v>
      </c>
      <c r="G28" s="433">
        <v>53700379.739500001</v>
      </c>
      <c r="H28" s="435">
        <v>164468195.6895</v>
      </c>
      <c r="J28" s="575"/>
      <c r="K28" s="575"/>
      <c r="L28" s="575"/>
      <c r="M28" s="575"/>
      <c r="N28" s="575"/>
      <c r="O28" s="575"/>
    </row>
    <row r="29" spans="1:15" ht="15.75">
      <c r="A29" s="403">
        <v>8</v>
      </c>
      <c r="B29" s="440" t="s">
        <v>194</v>
      </c>
      <c r="C29" s="433">
        <v>0</v>
      </c>
      <c r="D29" s="433">
        <v>1818070.41</v>
      </c>
      <c r="E29" s="434">
        <v>1818070.41</v>
      </c>
      <c r="F29" s="433">
        <v>0</v>
      </c>
      <c r="G29" s="433">
        <v>2856296.0555000002</v>
      </c>
      <c r="H29" s="435">
        <v>2856296.0555000002</v>
      </c>
      <c r="J29" s="575"/>
      <c r="K29" s="575"/>
      <c r="L29" s="575"/>
      <c r="M29" s="575"/>
      <c r="N29" s="575"/>
      <c r="O29" s="575"/>
    </row>
    <row r="30" spans="1:15" ht="15.75">
      <c r="A30" s="403">
        <v>9</v>
      </c>
      <c r="B30" s="441" t="s">
        <v>211</v>
      </c>
      <c r="C30" s="433">
        <v>0</v>
      </c>
      <c r="D30" s="433">
        <v>58339348.600000001</v>
      </c>
      <c r="E30" s="434">
        <v>58339348.600000001</v>
      </c>
      <c r="F30" s="433">
        <v>69902000</v>
      </c>
      <c r="G30" s="433">
        <v>67397000</v>
      </c>
      <c r="H30" s="435">
        <v>137299000</v>
      </c>
      <c r="J30" s="575"/>
      <c r="K30" s="575"/>
      <c r="L30" s="575"/>
      <c r="M30" s="575"/>
      <c r="N30" s="575"/>
      <c r="O30" s="575"/>
    </row>
    <row r="31" spans="1:15" ht="15.75">
      <c r="A31" s="403">
        <v>9.1</v>
      </c>
      <c r="B31" s="442" t="s">
        <v>201</v>
      </c>
      <c r="C31" s="433">
        <v>0</v>
      </c>
      <c r="D31" s="433">
        <v>29063000</v>
      </c>
      <c r="E31" s="434">
        <v>29063000</v>
      </c>
      <c r="F31" s="433">
        <v>0</v>
      </c>
      <c r="G31" s="433">
        <v>67397000</v>
      </c>
      <c r="H31" s="435">
        <v>67397000</v>
      </c>
      <c r="J31" s="575"/>
      <c r="K31" s="575"/>
      <c r="L31" s="575"/>
      <c r="M31" s="575"/>
      <c r="N31" s="575"/>
      <c r="O31" s="575"/>
    </row>
    <row r="32" spans="1:15" ht="15.75">
      <c r="A32" s="403">
        <v>9.1999999999999993</v>
      </c>
      <c r="B32" s="442" t="s">
        <v>202</v>
      </c>
      <c r="C32" s="433">
        <v>0</v>
      </c>
      <c r="D32" s="433">
        <v>29276348.600000001</v>
      </c>
      <c r="E32" s="434">
        <v>29276348.600000001</v>
      </c>
      <c r="F32" s="433">
        <v>69902000</v>
      </c>
      <c r="G32" s="433">
        <v>0</v>
      </c>
      <c r="H32" s="435">
        <v>69902000</v>
      </c>
      <c r="J32" s="575"/>
      <c r="K32" s="575"/>
      <c r="L32" s="575"/>
      <c r="M32" s="575"/>
      <c r="N32" s="575"/>
      <c r="O32" s="575"/>
    </row>
    <row r="33" spans="1:15" ht="15.75">
      <c r="A33" s="403">
        <v>9.3000000000000007</v>
      </c>
      <c r="B33" s="442" t="s">
        <v>198</v>
      </c>
      <c r="C33" s="433">
        <v>0</v>
      </c>
      <c r="D33" s="433">
        <v>0</v>
      </c>
      <c r="E33" s="434">
        <v>0</v>
      </c>
      <c r="F33" s="433">
        <v>0</v>
      </c>
      <c r="G33" s="433">
        <v>0</v>
      </c>
      <c r="H33" s="435">
        <v>0</v>
      </c>
      <c r="J33" s="575"/>
      <c r="K33" s="575"/>
      <c r="L33" s="575"/>
      <c r="M33" s="575"/>
      <c r="N33" s="575"/>
      <c r="O33" s="575"/>
    </row>
    <row r="34" spans="1:15" ht="15.75">
      <c r="A34" s="403">
        <v>9.4</v>
      </c>
      <c r="B34" s="442" t="s">
        <v>199</v>
      </c>
      <c r="C34" s="433">
        <v>0</v>
      </c>
      <c r="D34" s="433">
        <v>0</v>
      </c>
      <c r="E34" s="434">
        <v>0</v>
      </c>
      <c r="F34" s="433">
        <v>0</v>
      </c>
      <c r="G34" s="433">
        <v>0</v>
      </c>
      <c r="H34" s="435">
        <v>0</v>
      </c>
      <c r="J34" s="575"/>
      <c r="K34" s="575"/>
      <c r="L34" s="575"/>
      <c r="M34" s="575"/>
      <c r="N34" s="575"/>
      <c r="O34" s="575"/>
    </row>
    <row r="35" spans="1:15" ht="15.75">
      <c r="A35" s="403">
        <v>9.5</v>
      </c>
      <c r="B35" s="442" t="s">
        <v>200</v>
      </c>
      <c r="C35" s="433">
        <v>0</v>
      </c>
      <c r="D35" s="433">
        <v>0</v>
      </c>
      <c r="E35" s="434">
        <v>0</v>
      </c>
      <c r="F35" s="433">
        <v>0</v>
      </c>
      <c r="G35" s="433">
        <v>0</v>
      </c>
      <c r="H35" s="435">
        <v>0</v>
      </c>
      <c r="J35" s="575"/>
      <c r="K35" s="575"/>
      <c r="L35" s="575"/>
      <c r="M35" s="575"/>
      <c r="N35" s="575"/>
      <c r="O35" s="575"/>
    </row>
    <row r="36" spans="1:15" ht="15.75">
      <c r="A36" s="403">
        <v>9.6</v>
      </c>
      <c r="B36" s="442" t="s">
        <v>203</v>
      </c>
      <c r="C36" s="433">
        <v>0</v>
      </c>
      <c r="D36" s="433">
        <v>0</v>
      </c>
      <c r="E36" s="434">
        <v>0</v>
      </c>
      <c r="F36" s="433">
        <v>0</v>
      </c>
      <c r="G36" s="433">
        <v>0</v>
      </c>
      <c r="H36" s="435">
        <v>0</v>
      </c>
      <c r="J36" s="575"/>
      <c r="K36" s="575"/>
      <c r="L36" s="575"/>
      <c r="M36" s="575"/>
      <c r="N36" s="575"/>
      <c r="O36" s="575"/>
    </row>
    <row r="37" spans="1:15" ht="15.75">
      <c r="A37" s="403">
        <v>9.6999999999999993</v>
      </c>
      <c r="B37" s="442" t="s">
        <v>204</v>
      </c>
      <c r="C37" s="433">
        <v>0</v>
      </c>
      <c r="D37" s="433">
        <v>0</v>
      </c>
      <c r="E37" s="434">
        <v>0</v>
      </c>
      <c r="F37" s="433">
        <v>0</v>
      </c>
      <c r="G37" s="433">
        <v>0</v>
      </c>
      <c r="H37" s="435">
        <v>0</v>
      </c>
      <c r="J37" s="575"/>
      <c r="K37" s="575"/>
      <c r="L37" s="575"/>
      <c r="M37" s="575"/>
      <c r="N37" s="575"/>
      <c r="O37" s="575"/>
    </row>
    <row r="38" spans="1:15" ht="15.75">
      <c r="A38" s="403">
        <v>10</v>
      </c>
      <c r="B38" s="437" t="s">
        <v>207</v>
      </c>
      <c r="C38" s="433">
        <v>80252880.543680906</v>
      </c>
      <c r="D38" s="433">
        <v>21433977.421829991</v>
      </c>
      <c r="E38" s="434">
        <v>101686857.9655109</v>
      </c>
      <c r="F38" s="433">
        <v>76026375.339999869</v>
      </c>
      <c r="G38" s="433">
        <v>15010828.456742994</v>
      </c>
      <c r="H38" s="435">
        <v>91037203.796742857</v>
      </c>
      <c r="J38" s="575"/>
      <c r="K38" s="575"/>
      <c r="L38" s="575"/>
      <c r="M38" s="575"/>
      <c r="N38" s="575"/>
      <c r="O38" s="575"/>
    </row>
    <row r="39" spans="1:15" ht="15.75">
      <c r="A39" s="403">
        <v>10.1</v>
      </c>
      <c r="B39" s="443" t="s">
        <v>208</v>
      </c>
      <c r="C39" s="433">
        <v>2867606.018999998</v>
      </c>
      <c r="D39" s="433">
        <v>250853.67357199997</v>
      </c>
      <c r="E39" s="434">
        <v>3118459.6925719981</v>
      </c>
      <c r="F39" s="433">
        <v>3942121.89</v>
      </c>
      <c r="G39" s="433">
        <v>0</v>
      </c>
      <c r="H39" s="435">
        <v>3942121.89</v>
      </c>
      <c r="J39" s="575"/>
      <c r="K39" s="575"/>
      <c r="L39" s="575"/>
      <c r="M39" s="575"/>
      <c r="N39" s="575"/>
      <c r="O39" s="575"/>
    </row>
    <row r="40" spans="1:15" ht="15.75">
      <c r="A40" s="403">
        <v>10.199999999999999</v>
      </c>
      <c r="B40" s="443" t="s">
        <v>209</v>
      </c>
      <c r="C40" s="433">
        <v>2226215.4099999983</v>
      </c>
      <c r="D40" s="433">
        <v>1531874.2185000002</v>
      </c>
      <c r="E40" s="434">
        <v>3758089.6284999987</v>
      </c>
      <c r="F40" s="433">
        <v>2915040.8299999996</v>
      </c>
      <c r="G40" s="433">
        <v>935948.20100000047</v>
      </c>
      <c r="H40" s="435">
        <v>3850989.031</v>
      </c>
      <c r="J40" s="575"/>
      <c r="K40" s="575"/>
      <c r="L40" s="575"/>
      <c r="M40" s="575"/>
      <c r="N40" s="575"/>
      <c r="O40" s="575"/>
    </row>
    <row r="41" spans="1:15" ht="15.75">
      <c r="A41" s="403">
        <v>10.3</v>
      </c>
      <c r="B41" s="443" t="s">
        <v>212</v>
      </c>
      <c r="C41" s="433">
        <v>50080714.104681022</v>
      </c>
      <c r="D41" s="433">
        <v>10316235.612758001</v>
      </c>
      <c r="E41" s="434">
        <v>60396949.717439026</v>
      </c>
      <c r="F41" s="433">
        <v>46441688.730000004</v>
      </c>
      <c r="G41" s="433">
        <v>6704086.1441430012</v>
      </c>
      <c r="H41" s="435">
        <v>53145774.874143004</v>
      </c>
      <c r="J41" s="575"/>
      <c r="K41" s="575"/>
      <c r="L41" s="575"/>
      <c r="M41" s="575"/>
      <c r="N41" s="575"/>
      <c r="O41" s="575"/>
    </row>
    <row r="42" spans="1:15" ht="25.5">
      <c r="A42" s="403">
        <v>10.4</v>
      </c>
      <c r="B42" s="443" t="s">
        <v>213</v>
      </c>
      <c r="C42" s="433">
        <v>25078345.009999886</v>
      </c>
      <c r="D42" s="433">
        <v>9335013.916999992</v>
      </c>
      <c r="E42" s="434">
        <v>34413358.926999882</v>
      </c>
      <c r="F42" s="433">
        <v>22727523.889999866</v>
      </c>
      <c r="G42" s="433">
        <v>7370794.111599993</v>
      </c>
      <c r="H42" s="435">
        <v>30098318.001599859</v>
      </c>
      <c r="J42" s="575"/>
      <c r="K42" s="575"/>
      <c r="L42" s="575"/>
      <c r="M42" s="575"/>
      <c r="N42" s="575"/>
      <c r="O42" s="575"/>
    </row>
    <row r="43" spans="1:15" ht="16.5" thickBot="1">
      <c r="A43" s="403">
        <v>11</v>
      </c>
      <c r="B43" s="141" t="s">
        <v>210</v>
      </c>
      <c r="C43" s="433">
        <v>0</v>
      </c>
      <c r="D43" s="433">
        <v>0</v>
      </c>
      <c r="E43" s="434">
        <v>0</v>
      </c>
      <c r="F43" s="433">
        <v>0</v>
      </c>
      <c r="G43" s="433">
        <v>0</v>
      </c>
      <c r="H43" s="435">
        <v>0</v>
      </c>
      <c r="J43" s="575"/>
      <c r="K43" s="575"/>
      <c r="L43" s="575"/>
      <c r="M43" s="575"/>
      <c r="N43" s="575"/>
      <c r="O43" s="575"/>
    </row>
    <row r="44" spans="1:15" ht="15.75">
      <c r="C44" s="444"/>
      <c r="D44" s="444"/>
      <c r="E44" s="444"/>
      <c r="F44" s="444"/>
      <c r="G44" s="444"/>
      <c r="H44" s="444"/>
    </row>
    <row r="45" spans="1:15" ht="15.75">
      <c r="C45" s="444"/>
      <c r="D45" s="444"/>
      <c r="E45" s="444"/>
      <c r="F45" s="444"/>
      <c r="G45" s="444"/>
      <c r="H45" s="444"/>
    </row>
    <row r="46" spans="1:15" ht="15.75">
      <c r="C46" s="444"/>
      <c r="D46" s="444"/>
      <c r="E46" s="444"/>
      <c r="F46" s="444"/>
      <c r="G46" s="444"/>
      <c r="H46" s="444"/>
    </row>
    <row r="47" spans="1:15" ht="15.75">
      <c r="C47" s="444"/>
      <c r="D47" s="444"/>
      <c r="E47" s="444"/>
      <c r="F47" s="444"/>
      <c r="G47" s="444"/>
      <c r="H47" s="44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6" sqref="B6"/>
    </sheetView>
  </sheetViews>
  <sheetFormatPr defaultColWidth="9.140625" defaultRowHeight="12.75"/>
  <cols>
    <col min="1" max="1" width="9.5703125" style="4" bestFit="1" customWidth="1"/>
    <col min="2" max="2" width="93.5703125" style="4" customWidth="1"/>
    <col min="3" max="4" width="10.85546875" style="4" bestFit="1" customWidth="1"/>
    <col min="5" max="7" width="10.85546875" style="22" bestFit="1" customWidth="1"/>
    <col min="8" max="11" width="9.7109375" style="22" customWidth="1"/>
    <col min="12" max="16384" width="9.140625" style="22"/>
  </cols>
  <sheetData>
    <row r="1" spans="1:8">
      <c r="A1" s="2" t="s">
        <v>30</v>
      </c>
      <c r="B1" s="564" t="str">
        <f>'Info '!C2</f>
        <v>JSC "BASISBANK"</v>
      </c>
      <c r="C1" s="3"/>
    </row>
    <row r="2" spans="1:8">
      <c r="A2" s="2" t="s">
        <v>31</v>
      </c>
      <c r="B2" s="565">
        <f>'1. key ratios '!B2</f>
        <v>45382</v>
      </c>
      <c r="C2" s="6"/>
      <c r="D2" s="7"/>
      <c r="E2" s="25"/>
      <c r="F2" s="25"/>
      <c r="G2" s="25"/>
      <c r="H2" s="25"/>
    </row>
    <row r="3" spans="1:8">
      <c r="A3" s="2"/>
      <c r="B3" s="3"/>
      <c r="C3" s="6"/>
      <c r="D3" s="7"/>
      <c r="E3" s="25"/>
      <c r="F3" s="25"/>
      <c r="G3" s="25"/>
      <c r="H3" s="25"/>
    </row>
    <row r="4" spans="1:8" ht="15" customHeight="1" thickBot="1">
      <c r="A4" s="7" t="s">
        <v>96</v>
      </c>
      <c r="B4" s="88" t="s">
        <v>187</v>
      </c>
      <c r="C4" s="26" t="s">
        <v>35</v>
      </c>
    </row>
    <row r="5" spans="1:8" ht="15" customHeight="1">
      <c r="A5" s="165" t="s">
        <v>6</v>
      </c>
      <c r="B5" s="166"/>
      <c r="C5" s="576" t="str">
        <f>INT((MONTH($B$2))/3)&amp;"Q"&amp;"-"&amp;YEAR($B$2)</f>
        <v>1Q-2024</v>
      </c>
      <c r="D5" s="576" t="str">
        <f>IF(INT(MONTH($B$2))=3, "4"&amp;"Q"&amp;"-"&amp;YEAR($B$2)-1, IF(INT(MONTH($B$2))=6, "1"&amp;"Q"&amp;"-"&amp;YEAR($B$2), IF(INT(MONTH($B$2))=9, "2"&amp;"Q"&amp;"-"&amp;YEAR($B$2),IF(INT(MONTH($B$2))=12, "3"&amp;"Q"&amp;"-"&amp;YEAR($B$2), 0))))</f>
        <v>4Q-2023</v>
      </c>
      <c r="E5" s="576" t="str">
        <f>IF(INT(MONTH($B$2))=3, "3"&amp;"Q"&amp;"-"&amp;YEAR($B$2)-1, IF(INT(MONTH($B$2))=6, "4"&amp;"Q"&amp;"-"&amp;YEAR($B$2)-1, IF(INT(MONTH($B$2))=9, "1"&amp;"Q"&amp;"-"&amp;YEAR($B$2),IF(INT(MONTH($B$2))=12, "2"&amp;"Q"&amp;"-"&amp;YEAR($B$2), 0))))</f>
        <v>3Q-2023</v>
      </c>
      <c r="F5" s="576" t="str">
        <f>IF(INT(MONTH($B$2))=3, "2"&amp;"Q"&amp;"-"&amp;YEAR($B$2)-1, IF(INT(MONTH($B$2))=6, "3"&amp;"Q"&amp;"-"&amp;YEAR($B$2)-1, IF(INT(MONTH($B$2))=9, "4"&amp;"Q"&amp;"-"&amp;YEAR($B$2)-1,IF(INT(MONTH($B$2))=12, "1"&amp;"Q"&amp;"-"&amp;YEAR($B$2), 0))))</f>
        <v>2Q-2023</v>
      </c>
      <c r="G5" s="577" t="str">
        <f>IF(INT(MONTH($B$2))=3, "1"&amp;"Q"&amp;"-"&amp;YEAR($B$2)-1, IF(INT(MONTH($B$2))=6, "2"&amp;"Q"&amp;"-"&amp;YEAR($B$2)-1, IF(INT(MONTH($B$2))=9, "3"&amp;"Q"&amp;"-"&amp;YEAR($B$2)-1,IF(INT(MONTH($B$2))=12, "4"&amp;"Q"&amp;"-"&amp;YEAR($B$2)-1, 0))))</f>
        <v>1Q-2023</v>
      </c>
    </row>
    <row r="6" spans="1:8" ht="15" customHeight="1">
      <c r="A6" s="27">
        <v>1</v>
      </c>
      <c r="B6" s="256" t="s">
        <v>191</v>
      </c>
      <c r="C6" s="327">
        <f>C7+C9+C10</f>
        <v>2924832301.7596374</v>
      </c>
      <c r="D6" s="329">
        <f>D7+D9+D10</f>
        <v>2914151640.5454297</v>
      </c>
      <c r="E6" s="258">
        <f t="shared" ref="E6:G6" si="0">E7+E9+E10</f>
        <v>2671455669.0268307</v>
      </c>
      <c r="F6" s="327">
        <f t="shared" si="0"/>
        <v>2607409603.7494712</v>
      </c>
      <c r="G6" s="331">
        <f t="shared" si="0"/>
        <v>2475425426.4150653</v>
      </c>
    </row>
    <row r="7" spans="1:8" ht="15" customHeight="1">
      <c r="A7" s="27">
        <v>1.1000000000000001</v>
      </c>
      <c r="B7" s="256" t="s">
        <v>356</v>
      </c>
      <c r="C7" s="328">
        <v>2612320048.1889806</v>
      </c>
      <c r="D7" s="328">
        <v>2622684833.5303416</v>
      </c>
      <c r="E7" s="328">
        <v>2398289997.1054544</v>
      </c>
      <c r="F7" s="328">
        <v>2319130241.8701243</v>
      </c>
      <c r="G7" s="328">
        <v>2188091245.2033315</v>
      </c>
    </row>
    <row r="8" spans="1:8">
      <c r="A8" s="27" t="s">
        <v>14</v>
      </c>
      <c r="B8" s="256" t="s">
        <v>95</v>
      </c>
      <c r="C8" s="328">
        <v>0</v>
      </c>
      <c r="D8" s="328">
        <v>0</v>
      </c>
      <c r="E8" s="328">
        <v>0</v>
      </c>
      <c r="F8" s="328">
        <v>0</v>
      </c>
      <c r="G8" s="328">
        <v>42500000</v>
      </c>
    </row>
    <row r="9" spans="1:8" ht="15" customHeight="1">
      <c r="A9" s="27">
        <v>1.2</v>
      </c>
      <c r="B9" s="257" t="s">
        <v>94</v>
      </c>
      <c r="C9" s="328">
        <v>312512253.57065666</v>
      </c>
      <c r="D9" s="328">
        <v>291466807.0150879</v>
      </c>
      <c r="E9" s="328">
        <v>273165671.92137617</v>
      </c>
      <c r="F9" s="328">
        <v>288279361.87934667</v>
      </c>
      <c r="G9" s="328">
        <v>287334181.21173376</v>
      </c>
    </row>
    <row r="10" spans="1:8" ht="15" customHeight="1">
      <c r="A10" s="27">
        <v>1.3</v>
      </c>
      <c r="B10" s="256" t="s">
        <v>28</v>
      </c>
      <c r="C10" s="328">
        <v>0</v>
      </c>
      <c r="D10" s="328">
        <v>0</v>
      </c>
      <c r="E10" s="328">
        <v>0</v>
      </c>
      <c r="F10" s="328">
        <v>0</v>
      </c>
      <c r="G10" s="328">
        <v>0</v>
      </c>
    </row>
    <row r="11" spans="1:8" ht="15" customHeight="1">
      <c r="A11" s="27">
        <v>2</v>
      </c>
      <c r="B11" s="256" t="s">
        <v>188</v>
      </c>
      <c r="C11" s="328">
        <v>3275947.2101940056</v>
      </c>
      <c r="D11" s="328">
        <v>9552326.3391121794</v>
      </c>
      <c r="E11" s="328">
        <v>4534862.1812939467</v>
      </c>
      <c r="F11" s="328">
        <v>4181656</v>
      </c>
      <c r="G11" s="328">
        <v>5757064.1241530189</v>
      </c>
    </row>
    <row r="12" spans="1:8" ht="15" customHeight="1">
      <c r="A12" s="27">
        <v>3</v>
      </c>
      <c r="B12" s="256" t="s">
        <v>189</v>
      </c>
      <c r="C12" s="328">
        <v>232089595.27241173</v>
      </c>
      <c r="D12" s="328">
        <v>232089595.27241173</v>
      </c>
      <c r="E12" s="328">
        <v>171690239.75991175</v>
      </c>
      <c r="F12" s="328">
        <v>171690239.75991175</v>
      </c>
      <c r="G12" s="328">
        <v>171690239.75991175</v>
      </c>
    </row>
    <row r="13" spans="1:8" ht="15" customHeight="1" thickBot="1">
      <c r="A13" s="29">
        <v>4</v>
      </c>
      <c r="B13" s="30" t="s">
        <v>190</v>
      </c>
      <c r="C13" s="259">
        <f>C6+C11+C12</f>
        <v>3160197844.2422433</v>
      </c>
      <c r="D13" s="330">
        <f>D6+D11+D12</f>
        <v>3155793562.1569538</v>
      </c>
      <c r="E13" s="260">
        <f t="shared" ref="E13:G13" si="1">E6+E11+E12</f>
        <v>2847680770.9680362</v>
      </c>
      <c r="F13" s="259">
        <f t="shared" si="1"/>
        <v>2783281499.5093827</v>
      </c>
      <c r="G13" s="332">
        <f t="shared" si="1"/>
        <v>2652872730.29913</v>
      </c>
    </row>
    <row r="14" spans="1:8">
      <c r="B14" s="33"/>
    </row>
    <row r="15" spans="1:8">
      <c r="B15" s="34"/>
    </row>
    <row r="16" spans="1:8">
      <c r="B16" s="34"/>
    </row>
    <row r="17" spans="1:4" ht="11.25">
      <c r="A17" s="22"/>
      <c r="B17" s="22"/>
      <c r="C17" s="22"/>
      <c r="D17" s="22"/>
    </row>
    <row r="18" spans="1:4" ht="11.25">
      <c r="A18" s="22"/>
      <c r="B18" s="22"/>
      <c r="C18" s="22"/>
      <c r="D18" s="22"/>
    </row>
    <row r="19" spans="1:4" ht="11.25">
      <c r="A19" s="22"/>
      <c r="B19" s="22"/>
      <c r="C19" s="22"/>
      <c r="D19" s="22"/>
    </row>
    <row r="20" spans="1:4" ht="11.25">
      <c r="A20" s="22"/>
      <c r="B20" s="22"/>
      <c r="C20" s="22"/>
      <c r="D20" s="22"/>
    </row>
    <row r="21" spans="1:4" ht="11.25">
      <c r="A21" s="22"/>
      <c r="B21" s="22"/>
      <c r="C21" s="22"/>
      <c r="D21" s="22"/>
    </row>
    <row r="22" spans="1:4" ht="11.25">
      <c r="A22" s="22"/>
      <c r="B22" s="22"/>
      <c r="C22" s="22"/>
      <c r="D22" s="22"/>
    </row>
    <row r="23" spans="1:4" ht="11.25">
      <c r="A23" s="22"/>
      <c r="B23" s="22"/>
      <c r="C23" s="22"/>
      <c r="D23" s="22"/>
    </row>
    <row r="24" spans="1:4" ht="11.25">
      <c r="A24" s="22"/>
      <c r="B24" s="22"/>
      <c r="C24" s="22"/>
      <c r="D24" s="22"/>
    </row>
    <row r="25" spans="1:4" ht="11.25">
      <c r="A25" s="22"/>
      <c r="B25" s="22"/>
      <c r="C25" s="22"/>
      <c r="D25" s="22"/>
    </row>
    <row r="26" spans="1:4" ht="11.25">
      <c r="A26" s="22"/>
      <c r="B26" s="22"/>
      <c r="C26" s="22"/>
      <c r="D26" s="22"/>
    </row>
    <row r="27" spans="1:4" ht="11.25">
      <c r="A27" s="22"/>
      <c r="B27" s="22"/>
      <c r="C27" s="22"/>
      <c r="D27" s="22"/>
    </row>
    <row r="28" spans="1:4" ht="11.25">
      <c r="A28" s="22"/>
      <c r="B28" s="22"/>
      <c r="C28" s="22"/>
      <c r="D28" s="22"/>
    </row>
    <row r="29" spans="1:4" ht="11.25">
      <c r="A29" s="22"/>
      <c r="B29" s="22"/>
      <c r="C29" s="22"/>
      <c r="D29" s="2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13" sqref="B13:B14"/>
    </sheetView>
  </sheetViews>
  <sheetFormatPr defaultColWidth="9.140625" defaultRowHeight="14.25"/>
  <cols>
    <col min="1" max="1" width="9.5703125" style="4" bestFit="1" customWidth="1"/>
    <col min="2" max="2" width="65.5703125" style="4" customWidth="1"/>
    <col min="3" max="3" width="38" style="4" bestFit="1" customWidth="1"/>
    <col min="4" max="16384" width="9.140625" style="5"/>
  </cols>
  <sheetData>
    <row r="1" spans="1:8">
      <c r="A1" s="2" t="s">
        <v>30</v>
      </c>
      <c r="B1" s="564" t="str">
        <f>'Info '!C2</f>
        <v>JSC "BASISBANK"</v>
      </c>
    </row>
    <row r="2" spans="1:8">
      <c r="A2" s="2" t="s">
        <v>31</v>
      </c>
      <c r="B2" s="565">
        <f>'1. key ratios '!B2</f>
        <v>45382</v>
      </c>
    </row>
    <row r="4" spans="1:8" ht="27.95" customHeight="1" thickBot="1">
      <c r="A4" s="35" t="s">
        <v>41</v>
      </c>
      <c r="B4" s="36" t="s">
        <v>163</v>
      </c>
      <c r="C4" s="37"/>
    </row>
    <row r="5" spans="1:8">
      <c r="A5" s="38"/>
      <c r="B5" s="321" t="s">
        <v>42</v>
      </c>
      <c r="C5" s="322" t="s">
        <v>367</v>
      </c>
    </row>
    <row r="6" spans="1:8">
      <c r="A6" s="39">
        <v>1</v>
      </c>
      <c r="B6" s="584" t="s">
        <v>709</v>
      </c>
      <c r="C6" s="585" t="s">
        <v>713</v>
      </c>
    </row>
    <row r="7" spans="1:8">
      <c r="A7" s="39">
        <v>2</v>
      </c>
      <c r="B7" s="584" t="s">
        <v>714</v>
      </c>
      <c r="C7" s="585" t="s">
        <v>712</v>
      </c>
    </row>
    <row r="8" spans="1:8">
      <c r="A8" s="39">
        <v>3</v>
      </c>
      <c r="B8" s="584" t="s">
        <v>715</v>
      </c>
      <c r="C8" s="585" t="s">
        <v>716</v>
      </c>
    </row>
    <row r="9" spans="1:8">
      <c r="A9" s="39">
        <v>4</v>
      </c>
      <c r="B9" s="584" t="s">
        <v>717</v>
      </c>
      <c r="C9" s="585" t="s">
        <v>712</v>
      </c>
    </row>
    <row r="10" spans="1:8">
      <c r="A10" s="39">
        <v>5</v>
      </c>
      <c r="B10" s="584" t="s">
        <v>718</v>
      </c>
      <c r="C10" s="585" t="s">
        <v>716</v>
      </c>
    </row>
    <row r="11" spans="1:8">
      <c r="A11" s="39">
        <v>6</v>
      </c>
      <c r="B11" s="40" t="s">
        <v>719</v>
      </c>
      <c r="C11" s="847" t="s">
        <v>716</v>
      </c>
      <c r="H11" s="42"/>
    </row>
    <row r="12" spans="1:8">
      <c r="A12" s="39">
        <v>7</v>
      </c>
      <c r="B12" s="40"/>
      <c r="C12" s="41"/>
    </row>
    <row r="13" spans="1:8">
      <c r="A13" s="39">
        <v>8</v>
      </c>
      <c r="B13" s="40"/>
      <c r="C13" s="41"/>
    </row>
    <row r="14" spans="1:8">
      <c r="A14" s="39">
        <v>9</v>
      </c>
      <c r="B14" s="40"/>
      <c r="C14" s="41"/>
    </row>
    <row r="15" spans="1:8">
      <c r="A15" s="39"/>
      <c r="B15" s="323"/>
      <c r="C15" s="324"/>
    </row>
    <row r="16" spans="1:8">
      <c r="A16" s="39"/>
      <c r="B16" s="325" t="s">
        <v>43</v>
      </c>
      <c r="C16" s="326" t="s">
        <v>368</v>
      </c>
    </row>
    <row r="17" spans="1:3">
      <c r="A17" s="39">
        <v>1</v>
      </c>
      <c r="B17" s="584" t="s">
        <v>710</v>
      </c>
      <c r="C17" s="586" t="s">
        <v>720</v>
      </c>
    </row>
    <row r="18" spans="1:3">
      <c r="A18" s="39">
        <v>2</v>
      </c>
      <c r="B18" s="584" t="s">
        <v>721</v>
      </c>
      <c r="C18" s="586" t="s">
        <v>722</v>
      </c>
    </row>
    <row r="19" spans="1:3">
      <c r="A19" s="39">
        <v>3</v>
      </c>
      <c r="B19" s="584" t="s">
        <v>723</v>
      </c>
      <c r="C19" s="586" t="s">
        <v>724</v>
      </c>
    </row>
    <row r="20" spans="1:3">
      <c r="A20" s="39">
        <v>4</v>
      </c>
      <c r="B20" s="584" t="s">
        <v>725</v>
      </c>
      <c r="C20" s="586" t="s">
        <v>726</v>
      </c>
    </row>
    <row r="21" spans="1:3">
      <c r="A21" s="39">
        <v>5</v>
      </c>
      <c r="B21" s="584" t="s">
        <v>727</v>
      </c>
      <c r="C21" s="586" t="s">
        <v>728</v>
      </c>
    </row>
    <row r="22" spans="1:3">
      <c r="A22" s="39">
        <v>6</v>
      </c>
      <c r="B22" s="584" t="s">
        <v>729</v>
      </c>
      <c r="C22" s="586" t="s">
        <v>730</v>
      </c>
    </row>
    <row r="23" spans="1:3">
      <c r="A23" s="39">
        <v>7</v>
      </c>
      <c r="B23" s="584" t="s">
        <v>731</v>
      </c>
      <c r="C23" s="586" t="s">
        <v>732</v>
      </c>
    </row>
    <row r="24" spans="1:3">
      <c r="A24" s="39">
        <v>8</v>
      </c>
      <c r="B24" s="40"/>
      <c r="C24" s="43"/>
    </row>
    <row r="25" spans="1:3">
      <c r="A25" s="39">
        <v>9</v>
      </c>
      <c r="B25" s="40"/>
      <c r="C25" s="43"/>
    </row>
    <row r="26" spans="1:3" ht="15.75" customHeight="1">
      <c r="A26" s="39">
        <v>10</v>
      </c>
      <c r="B26" s="40"/>
      <c r="C26" s="44"/>
    </row>
    <row r="27" spans="1:3" ht="15.75" customHeight="1">
      <c r="A27" s="39"/>
      <c r="B27" s="40"/>
      <c r="C27" s="44"/>
    </row>
    <row r="28" spans="1:3" ht="30" customHeight="1">
      <c r="A28" s="39"/>
      <c r="B28" s="743" t="s">
        <v>44</v>
      </c>
      <c r="C28" s="744"/>
    </row>
    <row r="29" spans="1:3">
      <c r="A29" s="39">
        <v>1</v>
      </c>
      <c r="B29" s="584" t="s">
        <v>733</v>
      </c>
      <c r="C29" s="844">
        <v>0.91957027632095445</v>
      </c>
    </row>
    <row r="30" spans="1:3" ht="15.75" customHeight="1">
      <c r="A30" s="39">
        <v>2</v>
      </c>
      <c r="B30" s="584" t="s">
        <v>734</v>
      </c>
      <c r="C30" s="844">
        <v>6.1486148786312707E-2</v>
      </c>
    </row>
    <row r="31" spans="1:3" ht="29.25" customHeight="1">
      <c r="A31" s="39"/>
      <c r="B31" s="743" t="s">
        <v>45</v>
      </c>
      <c r="C31" s="744"/>
    </row>
    <row r="32" spans="1:3" ht="15">
      <c r="A32" s="587">
        <v>1</v>
      </c>
      <c r="B32" s="588" t="s">
        <v>735</v>
      </c>
      <c r="C32" s="845">
        <v>0.41781962903029413</v>
      </c>
    </row>
    <row r="33" spans="1:3" ht="16.5" thickBot="1">
      <c r="A33" s="589">
        <v>2</v>
      </c>
      <c r="B33" s="590" t="s">
        <v>734</v>
      </c>
      <c r="C33" s="846">
        <v>0.56306943428668266</v>
      </c>
    </row>
  </sheetData>
  <mergeCells count="2">
    <mergeCell ref="B31:C31"/>
    <mergeCell ref="B28:C28"/>
  </mergeCells>
  <dataValidations count="1">
    <dataValidation type="list" allowBlank="1" showInputMessage="1" showErrorMessage="1" sqref="C6:C14">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85" zoomScaleNormal="85" workbookViewId="0">
      <pane xSplit="1" ySplit="5" topLeftCell="B7" activePane="bottomRight" state="frozen"/>
      <selection activeCell="B9" sqref="B9"/>
      <selection pane="topRight" activeCell="B9" sqref="B9"/>
      <selection pane="bottomLeft" activeCell="B9" sqref="B9"/>
      <selection pane="bottomRight" activeCell="B9" sqref="B9"/>
    </sheetView>
  </sheetViews>
  <sheetFormatPr defaultColWidth="9.140625" defaultRowHeight="14.25"/>
  <cols>
    <col min="1" max="1" width="9.5703125" style="4" bestFit="1" customWidth="1"/>
    <col min="2" max="2" width="54.28515625" style="4" customWidth="1"/>
    <col min="3" max="3" width="22.85546875"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9">
      <c r="A1" s="203" t="s">
        <v>30</v>
      </c>
      <c r="B1" s="564" t="str">
        <f>'Info '!C2</f>
        <v>JSC "BASISBANK"</v>
      </c>
      <c r="C1" s="55"/>
      <c r="D1" s="55"/>
      <c r="E1" s="55"/>
      <c r="F1" s="18"/>
    </row>
    <row r="2" spans="1:9" s="45" customFormat="1" ht="15.75" customHeight="1">
      <c r="A2" s="203" t="s">
        <v>31</v>
      </c>
      <c r="B2" s="565">
        <f>'1. key ratios '!B2</f>
        <v>45382</v>
      </c>
    </row>
    <row r="3" spans="1:9" s="45" customFormat="1" ht="15.75" customHeight="1">
      <c r="A3" s="203"/>
    </row>
    <row r="4" spans="1:9" s="45" customFormat="1" ht="15.75" customHeight="1" thickBot="1">
      <c r="A4" s="204" t="s">
        <v>99</v>
      </c>
      <c r="B4" s="749" t="s">
        <v>225</v>
      </c>
      <c r="C4" s="750"/>
      <c r="D4" s="750"/>
      <c r="E4" s="750"/>
    </row>
    <row r="5" spans="1:9" s="49" customFormat="1" ht="17.45" customHeight="1">
      <c r="A5" s="150"/>
      <c r="B5" s="151"/>
      <c r="C5" s="47" t="s">
        <v>0</v>
      </c>
      <c r="D5" s="47" t="s">
        <v>1</v>
      </c>
      <c r="E5" s="48" t="s">
        <v>2</v>
      </c>
    </row>
    <row r="6" spans="1:9" s="18" customFormat="1" ht="14.45" customHeight="1">
      <c r="A6" s="205"/>
      <c r="B6" s="745" t="s">
        <v>232</v>
      </c>
      <c r="C6" s="745" t="s">
        <v>656</v>
      </c>
      <c r="D6" s="747" t="s">
        <v>98</v>
      </c>
      <c r="E6" s="748"/>
      <c r="G6" s="5"/>
    </row>
    <row r="7" spans="1:9" s="18" customFormat="1" ht="99.6" customHeight="1">
      <c r="A7" s="205"/>
      <c r="B7" s="746"/>
      <c r="C7" s="745"/>
      <c r="D7" s="240" t="s">
        <v>97</v>
      </c>
      <c r="E7" s="241" t="s">
        <v>233</v>
      </c>
      <c r="G7" s="5"/>
    </row>
    <row r="8" spans="1:9" ht="21">
      <c r="A8" s="388">
        <v>1</v>
      </c>
      <c r="B8" s="389" t="s">
        <v>557</v>
      </c>
      <c r="C8" s="445">
        <f>SUM(C9:C11)</f>
        <v>393443785.57950002</v>
      </c>
      <c r="D8" s="445">
        <f>SUM(D9:D11)</f>
        <v>0</v>
      </c>
      <c r="E8" s="445">
        <f>SUM(E9:E11)</f>
        <v>393443785.57950002</v>
      </c>
      <c r="F8" s="18"/>
      <c r="G8" s="578"/>
      <c r="H8" s="578"/>
      <c r="I8" s="578"/>
    </row>
    <row r="9" spans="1:9" ht="15">
      <c r="A9" s="388">
        <v>1.1000000000000001</v>
      </c>
      <c r="B9" s="390" t="s">
        <v>558</v>
      </c>
      <c r="C9" s="445">
        <v>60681041.051200002</v>
      </c>
      <c r="D9" s="445">
        <v>0</v>
      </c>
      <c r="E9" s="445">
        <v>60681041.051200002</v>
      </c>
      <c r="F9" s="18"/>
      <c r="G9" s="578"/>
      <c r="H9" s="578"/>
      <c r="I9" s="578"/>
    </row>
    <row r="10" spans="1:9" ht="15">
      <c r="A10" s="388">
        <v>1.2</v>
      </c>
      <c r="B10" s="390" t="s">
        <v>559</v>
      </c>
      <c r="C10" s="445">
        <v>198431623.37110001</v>
      </c>
      <c r="D10" s="445">
        <v>0</v>
      </c>
      <c r="E10" s="445">
        <v>198431623.37110001</v>
      </c>
      <c r="F10" s="18"/>
      <c r="G10" s="578"/>
      <c r="H10" s="578"/>
      <c r="I10" s="578"/>
    </row>
    <row r="11" spans="1:9" ht="15">
      <c r="A11" s="388">
        <v>1.3</v>
      </c>
      <c r="B11" s="390" t="s">
        <v>560</v>
      </c>
      <c r="C11" s="445">
        <v>134331121.15720001</v>
      </c>
      <c r="D11" s="445">
        <v>0</v>
      </c>
      <c r="E11" s="445">
        <v>134331121.15720001</v>
      </c>
      <c r="F11" s="18"/>
      <c r="G11" s="578"/>
      <c r="H11" s="578"/>
      <c r="I11" s="578"/>
    </row>
    <row r="12" spans="1:9" ht="15">
      <c r="A12" s="388">
        <v>2</v>
      </c>
      <c r="B12" s="391" t="s">
        <v>561</v>
      </c>
      <c r="C12" s="445">
        <v>0</v>
      </c>
      <c r="D12" s="445">
        <v>0</v>
      </c>
      <c r="E12" s="445">
        <v>0</v>
      </c>
      <c r="F12" s="18"/>
      <c r="G12" s="578"/>
      <c r="H12" s="578"/>
      <c r="I12" s="578"/>
    </row>
    <row r="13" spans="1:9" ht="15">
      <c r="A13" s="388">
        <v>2.1</v>
      </c>
      <c r="B13" s="392" t="s">
        <v>562</v>
      </c>
      <c r="C13" s="445">
        <v>0</v>
      </c>
      <c r="D13" s="445">
        <v>0</v>
      </c>
      <c r="E13" s="445">
        <v>0</v>
      </c>
      <c r="F13" s="18"/>
      <c r="G13" s="578"/>
      <c r="H13" s="578"/>
      <c r="I13" s="578"/>
    </row>
    <row r="14" spans="1:9" ht="21">
      <c r="A14" s="388">
        <v>3</v>
      </c>
      <c r="B14" s="393" t="s">
        <v>563</v>
      </c>
      <c r="C14" s="445">
        <v>0</v>
      </c>
      <c r="D14" s="445">
        <v>0</v>
      </c>
      <c r="E14" s="445">
        <v>0</v>
      </c>
      <c r="F14" s="18"/>
      <c r="G14" s="578"/>
      <c r="H14" s="578"/>
      <c r="I14" s="578"/>
    </row>
    <row r="15" spans="1:9" ht="21">
      <c r="A15" s="388">
        <v>4</v>
      </c>
      <c r="B15" s="394" t="s">
        <v>564</v>
      </c>
      <c r="C15" s="445">
        <v>0</v>
      </c>
      <c r="D15" s="445">
        <v>0</v>
      </c>
      <c r="E15" s="445">
        <v>0</v>
      </c>
      <c r="F15" s="18"/>
      <c r="G15" s="578"/>
      <c r="H15" s="578"/>
      <c r="I15" s="578"/>
    </row>
    <row r="16" spans="1:9" ht="21">
      <c r="A16" s="388">
        <v>5</v>
      </c>
      <c r="B16" s="395" t="s">
        <v>565</v>
      </c>
      <c r="C16" s="446">
        <f>SUM(C17:C19)</f>
        <v>221506465.19</v>
      </c>
      <c r="D16" s="446">
        <f>SUM(D17:D19)</f>
        <v>1368987.12</v>
      </c>
      <c r="E16" s="446">
        <f>SUM(E17:E19)</f>
        <v>220137478.06999999</v>
      </c>
      <c r="F16" s="18"/>
      <c r="G16" s="578"/>
      <c r="H16" s="578"/>
      <c r="I16" s="578"/>
    </row>
    <row r="17" spans="1:9" ht="15">
      <c r="A17" s="388">
        <v>5.0999999999999996</v>
      </c>
      <c r="B17" s="396" t="s">
        <v>566</v>
      </c>
      <c r="C17" s="445">
        <v>0</v>
      </c>
      <c r="D17" s="445">
        <v>0</v>
      </c>
      <c r="E17" s="445">
        <v>0</v>
      </c>
      <c r="F17" s="18"/>
      <c r="G17" s="578"/>
      <c r="H17" s="578"/>
      <c r="I17" s="578"/>
    </row>
    <row r="18" spans="1:9" ht="15">
      <c r="A18" s="388">
        <v>5.2</v>
      </c>
      <c r="B18" s="396" t="s">
        <v>567</v>
      </c>
      <c r="C18" s="445">
        <v>221506465.19</v>
      </c>
      <c r="D18" s="445">
        <v>1368987.12</v>
      </c>
      <c r="E18" s="445">
        <v>220137478.06999999</v>
      </c>
      <c r="F18" s="18"/>
      <c r="G18" s="578"/>
      <c r="H18" s="578"/>
      <c r="I18" s="578"/>
    </row>
    <row r="19" spans="1:9" ht="15">
      <c r="A19" s="388">
        <v>5.3</v>
      </c>
      <c r="B19" s="397" t="s">
        <v>568</v>
      </c>
      <c r="C19" s="445">
        <v>0</v>
      </c>
      <c r="D19" s="445">
        <v>0</v>
      </c>
      <c r="E19" s="445">
        <v>0</v>
      </c>
      <c r="F19" s="18"/>
      <c r="G19" s="578"/>
      <c r="H19" s="578"/>
      <c r="I19" s="578"/>
    </row>
    <row r="20" spans="1:9" ht="15">
      <c r="A20" s="388">
        <v>6</v>
      </c>
      <c r="B20" s="393" t="s">
        <v>569</v>
      </c>
      <c r="C20" s="446">
        <f>SUM(C21:C22)</f>
        <v>2639380203.4932003</v>
      </c>
      <c r="D20" s="446">
        <f>SUM(D21:D22)</f>
        <v>0</v>
      </c>
      <c r="E20" s="446">
        <f>SUM(E21:E22)</f>
        <v>2639380203.4932003</v>
      </c>
      <c r="F20" s="18"/>
      <c r="G20" s="578"/>
      <c r="H20" s="578"/>
      <c r="I20" s="578"/>
    </row>
    <row r="21" spans="1:9" ht="15">
      <c r="A21" s="388">
        <v>6.1</v>
      </c>
      <c r="B21" s="396" t="s">
        <v>567</v>
      </c>
      <c r="C21" s="445">
        <v>148374168.64319998</v>
      </c>
      <c r="D21" s="445">
        <v>0</v>
      </c>
      <c r="E21" s="445">
        <v>148374168.64319998</v>
      </c>
      <c r="F21" s="18"/>
      <c r="G21" s="578"/>
      <c r="H21" s="578"/>
      <c r="I21" s="578"/>
    </row>
    <row r="22" spans="1:9" ht="15">
      <c r="A22" s="388">
        <v>6.2</v>
      </c>
      <c r="B22" s="397" t="s">
        <v>568</v>
      </c>
      <c r="C22" s="445">
        <v>2491006034.8500004</v>
      </c>
      <c r="D22" s="445">
        <v>0</v>
      </c>
      <c r="E22" s="445">
        <v>2491006034.8500004</v>
      </c>
      <c r="F22" s="18"/>
      <c r="G22" s="578"/>
      <c r="H22" s="578"/>
      <c r="I22" s="578"/>
    </row>
    <row r="23" spans="1:9" ht="21">
      <c r="A23" s="388">
        <v>7</v>
      </c>
      <c r="B23" s="391" t="s">
        <v>570</v>
      </c>
      <c r="C23" s="445">
        <v>27859354.66</v>
      </c>
      <c r="D23" s="445">
        <v>3796650</v>
      </c>
      <c r="E23" s="445">
        <v>24062704.66</v>
      </c>
      <c r="F23" s="18"/>
      <c r="G23" s="578"/>
      <c r="H23" s="578"/>
      <c r="I23" s="578"/>
    </row>
    <row r="24" spans="1:9" ht="21">
      <c r="A24" s="388">
        <v>8</v>
      </c>
      <c r="B24" s="398" t="s">
        <v>571</v>
      </c>
      <c r="C24" s="445">
        <v>424088.08847110043</v>
      </c>
      <c r="D24" s="445">
        <v>0</v>
      </c>
      <c r="E24" s="445">
        <v>424088.08847110043</v>
      </c>
      <c r="F24" s="18"/>
      <c r="G24" s="578"/>
      <c r="H24" s="578"/>
      <c r="I24" s="578"/>
    </row>
    <row r="25" spans="1:9" ht="15">
      <c r="A25" s="388">
        <v>9</v>
      </c>
      <c r="B25" s="394" t="s">
        <v>572</v>
      </c>
      <c r="C25" s="446">
        <f>SUM(C26:C27)</f>
        <v>111868226.28</v>
      </c>
      <c r="D25" s="446">
        <f>SUM(D26:D27)</f>
        <v>10870260.66</v>
      </c>
      <c r="E25" s="446">
        <f>SUM(E26:E27)</f>
        <v>100997965.62</v>
      </c>
      <c r="F25" s="18"/>
      <c r="G25" s="578"/>
      <c r="H25" s="578"/>
      <c r="I25" s="578"/>
    </row>
    <row r="26" spans="1:9" ht="15">
      <c r="A26" s="388">
        <v>9.1</v>
      </c>
      <c r="B26" s="396" t="s">
        <v>573</v>
      </c>
      <c r="C26" s="445">
        <v>111868226.28</v>
      </c>
      <c r="D26" s="445">
        <v>10870260.66</v>
      </c>
      <c r="E26" s="445">
        <v>100997965.62</v>
      </c>
      <c r="F26" s="18"/>
      <c r="G26" s="578"/>
      <c r="H26" s="578"/>
      <c r="I26" s="578"/>
    </row>
    <row r="27" spans="1:9" ht="15">
      <c r="A27" s="388">
        <v>9.1999999999999993</v>
      </c>
      <c r="B27" s="396" t="s">
        <v>574</v>
      </c>
      <c r="C27" s="445">
        <v>0</v>
      </c>
      <c r="D27" s="445">
        <v>0</v>
      </c>
      <c r="E27" s="445">
        <v>0</v>
      </c>
      <c r="F27" s="18"/>
      <c r="G27" s="578"/>
      <c r="H27" s="578"/>
      <c r="I27" s="578"/>
    </row>
    <row r="28" spans="1:9" ht="15">
      <c r="A28" s="388">
        <v>10</v>
      </c>
      <c r="B28" s="394" t="s">
        <v>575</v>
      </c>
      <c r="C28" s="446">
        <f>SUM(C29:C30)</f>
        <v>11886100.23</v>
      </c>
      <c r="D28" s="446">
        <f>SUM(D29:D30)</f>
        <v>11886100.23</v>
      </c>
      <c r="E28" s="446">
        <f>SUM(E29:E30)</f>
        <v>0</v>
      </c>
      <c r="F28" s="18"/>
      <c r="G28" s="578"/>
      <c r="H28" s="578"/>
      <c r="I28" s="578"/>
    </row>
    <row r="29" spans="1:9" ht="15">
      <c r="A29" s="388">
        <v>10.1</v>
      </c>
      <c r="B29" s="396" t="s">
        <v>576</v>
      </c>
      <c r="C29" s="445">
        <v>0</v>
      </c>
      <c r="D29" s="445">
        <v>0</v>
      </c>
      <c r="E29" s="445">
        <v>0</v>
      </c>
      <c r="F29" s="18"/>
      <c r="G29" s="578"/>
      <c r="H29" s="578"/>
      <c r="I29" s="578"/>
    </row>
    <row r="30" spans="1:9" ht="15">
      <c r="A30" s="388">
        <v>10.199999999999999</v>
      </c>
      <c r="B30" s="396" t="s">
        <v>577</v>
      </c>
      <c r="C30" s="445">
        <v>11886100.23</v>
      </c>
      <c r="D30" s="445">
        <v>11886100.23</v>
      </c>
      <c r="E30" s="445">
        <v>0</v>
      </c>
      <c r="F30" s="18"/>
      <c r="G30" s="578"/>
      <c r="H30" s="578"/>
      <c r="I30" s="578"/>
    </row>
    <row r="31" spans="1:9" ht="15">
      <c r="A31" s="388">
        <v>11</v>
      </c>
      <c r="B31" s="394" t="s">
        <v>578</v>
      </c>
      <c r="C31" s="446">
        <f>SUM(C32:C33)</f>
        <v>47695.35</v>
      </c>
      <c r="D31" s="446">
        <f>SUM(D32:D33)</f>
        <v>0</v>
      </c>
      <c r="E31" s="446">
        <f>SUM(E32:E33)</f>
        <v>47695.35</v>
      </c>
      <c r="F31" s="18"/>
      <c r="G31" s="578"/>
      <c r="H31" s="578"/>
      <c r="I31" s="578"/>
    </row>
    <row r="32" spans="1:9" ht="15">
      <c r="A32" s="388">
        <v>11.1</v>
      </c>
      <c r="B32" s="396" t="s">
        <v>579</v>
      </c>
      <c r="C32" s="445">
        <v>47695.35</v>
      </c>
      <c r="D32" s="445">
        <v>0</v>
      </c>
      <c r="E32" s="445">
        <v>47695.35</v>
      </c>
      <c r="F32" s="18"/>
      <c r="G32" s="578"/>
      <c r="H32" s="578"/>
      <c r="I32" s="578"/>
    </row>
    <row r="33" spans="1:9" ht="15">
      <c r="A33" s="388">
        <v>11.2</v>
      </c>
      <c r="B33" s="396" t="s">
        <v>580</v>
      </c>
      <c r="C33" s="445">
        <v>0</v>
      </c>
      <c r="D33" s="445">
        <v>0</v>
      </c>
      <c r="E33" s="445">
        <v>0</v>
      </c>
      <c r="F33" s="18"/>
      <c r="G33" s="578"/>
      <c r="H33" s="578"/>
      <c r="I33" s="578"/>
    </row>
    <row r="34" spans="1:9" ht="15">
      <c r="A34" s="388">
        <v>13</v>
      </c>
      <c r="B34" s="394" t="s">
        <v>581</v>
      </c>
      <c r="C34" s="445">
        <v>35692589.011528902</v>
      </c>
      <c r="D34" s="445">
        <v>0</v>
      </c>
      <c r="E34" s="445">
        <v>35692589.011528902</v>
      </c>
      <c r="F34" s="18"/>
      <c r="G34" s="578"/>
      <c r="H34" s="578"/>
      <c r="I34" s="578"/>
    </row>
    <row r="35" spans="1:9" ht="15">
      <c r="A35" s="388">
        <v>13.1</v>
      </c>
      <c r="B35" s="399" t="s">
        <v>582</v>
      </c>
      <c r="C35" s="445">
        <v>19129893.351528898</v>
      </c>
      <c r="D35" s="445">
        <v>0</v>
      </c>
      <c r="E35" s="445">
        <v>19129893.351528898</v>
      </c>
      <c r="F35" s="18"/>
      <c r="G35" s="578"/>
      <c r="H35" s="578"/>
      <c r="I35" s="578"/>
    </row>
    <row r="36" spans="1:9" ht="15">
      <c r="A36" s="388">
        <v>13.2</v>
      </c>
      <c r="B36" s="399" t="s">
        <v>583</v>
      </c>
      <c r="C36" s="445">
        <v>0</v>
      </c>
      <c r="D36" s="445">
        <v>0</v>
      </c>
      <c r="E36" s="445">
        <v>0</v>
      </c>
      <c r="F36" s="18"/>
      <c r="G36" s="578"/>
      <c r="H36" s="578"/>
      <c r="I36" s="578"/>
    </row>
    <row r="37" spans="1:9" ht="26.25" thickBot="1">
      <c r="A37" s="108"/>
      <c r="B37" s="206" t="s">
        <v>234</v>
      </c>
      <c r="C37" s="152">
        <f>SUM(C8,C12,C14,C15,C16,C20,C23,C24,C25,C28,C31,C34)</f>
        <v>3442108507.8827</v>
      </c>
      <c r="D37" s="152">
        <f>SUM(D8,D12,D14,D15,D16,D20,D23,D24,D25,D28,D31,D34)</f>
        <v>27921998.010000002</v>
      </c>
      <c r="E37" s="152">
        <f>SUM(E8,E12,E14,E15,E16,E20,E23,E24,E25,E28,E31,E34)</f>
        <v>3414186509.8726997</v>
      </c>
      <c r="G37" s="578"/>
      <c r="H37" s="578"/>
      <c r="I37" s="578"/>
    </row>
    <row r="38" spans="1:9">
      <c r="A38" s="5"/>
      <c r="B38" s="5"/>
      <c r="C38" s="5"/>
      <c r="D38" s="5"/>
      <c r="E38" s="5"/>
    </row>
    <row r="39" spans="1:9">
      <c r="A39" s="5"/>
      <c r="B39" s="5"/>
      <c r="C39" s="5"/>
      <c r="D39" s="5"/>
      <c r="E39" s="5"/>
    </row>
    <row r="41" spans="1:9" s="4" customFormat="1">
      <c r="B41" s="50"/>
      <c r="F41" s="5"/>
      <c r="G41" s="5"/>
    </row>
    <row r="42" spans="1:9" s="4" customFormat="1">
      <c r="B42" s="50"/>
      <c r="F42" s="5"/>
      <c r="G42" s="5"/>
    </row>
    <row r="43" spans="1:9" s="4" customFormat="1">
      <c r="B43" s="50"/>
      <c r="F43" s="5"/>
      <c r="G43" s="5"/>
    </row>
    <row r="44" spans="1:9" s="4" customFormat="1">
      <c r="B44" s="50"/>
      <c r="F44" s="5"/>
      <c r="G44" s="5"/>
    </row>
    <row r="45" spans="1:9" s="4" customFormat="1">
      <c r="B45" s="50"/>
      <c r="F45" s="5"/>
      <c r="G45" s="5"/>
    </row>
    <row r="46" spans="1:9" s="4" customFormat="1">
      <c r="B46" s="50"/>
      <c r="F46" s="5"/>
      <c r="G46" s="5"/>
    </row>
    <row r="47" spans="1:9" s="4" customFormat="1">
      <c r="B47" s="50"/>
      <c r="F47" s="5"/>
      <c r="G47" s="5"/>
    </row>
    <row r="48" spans="1:9" s="4" customFormat="1">
      <c r="B48" s="50"/>
      <c r="F48" s="5"/>
      <c r="G48" s="5"/>
    </row>
    <row r="49" spans="2:7" s="4" customFormat="1">
      <c r="B49" s="50"/>
      <c r="F49" s="5"/>
      <c r="G49" s="5"/>
    </row>
    <row r="50" spans="2:7" s="4" customFormat="1">
      <c r="B50" s="50"/>
      <c r="F50" s="5"/>
      <c r="G50" s="5"/>
    </row>
    <row r="51" spans="2:7" s="4" customFormat="1">
      <c r="B51" s="50"/>
      <c r="F51" s="5"/>
      <c r="G51" s="5"/>
    </row>
    <row r="52" spans="2:7" s="4" customFormat="1">
      <c r="B52" s="50"/>
      <c r="F52" s="5"/>
      <c r="G52" s="5"/>
    </row>
    <row r="53" spans="2:7" s="4" customFormat="1">
      <c r="B53" s="5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564" t="str">
        <f>'Info '!C2</f>
        <v>JSC "BASISBANK"</v>
      </c>
    </row>
    <row r="2" spans="1:6" s="45" customFormat="1" ht="15.75" customHeight="1">
      <c r="A2" s="2" t="s">
        <v>31</v>
      </c>
      <c r="B2" s="565">
        <f>'1. key ratios '!B2</f>
        <v>45382</v>
      </c>
      <c r="C2" s="4"/>
      <c r="D2" s="4"/>
      <c r="E2" s="4"/>
      <c r="F2" s="4"/>
    </row>
    <row r="3" spans="1:6" s="45" customFormat="1" ht="15.75" customHeight="1">
      <c r="C3" s="4"/>
      <c r="D3" s="4"/>
      <c r="E3" s="4"/>
      <c r="F3" s="4"/>
    </row>
    <row r="4" spans="1:6" s="45" customFormat="1" ht="13.5" thickBot="1">
      <c r="A4" s="45" t="s">
        <v>46</v>
      </c>
      <c r="B4" s="207" t="s">
        <v>550</v>
      </c>
      <c r="C4" s="46" t="s">
        <v>35</v>
      </c>
      <c r="D4" s="4"/>
      <c r="E4" s="4"/>
      <c r="F4" s="4"/>
    </row>
    <row r="5" spans="1:6">
      <c r="A5" s="157">
        <v>1</v>
      </c>
      <c r="B5" s="208" t="s">
        <v>552</v>
      </c>
      <c r="C5" s="158">
        <f>'7. LI1 '!E37</f>
        <v>3414186509.8726997</v>
      </c>
    </row>
    <row r="6" spans="1:6" s="159" customFormat="1">
      <c r="A6" s="51">
        <v>2.1</v>
      </c>
      <c r="B6" s="154" t="s">
        <v>214</v>
      </c>
      <c r="C6" s="96">
        <v>595184991.72650003</v>
      </c>
    </row>
    <row r="7" spans="1:6" s="33" customFormat="1" outlineLevel="1">
      <c r="A7" s="27">
        <v>2.2000000000000002</v>
      </c>
      <c r="B7" s="28" t="s">
        <v>215</v>
      </c>
      <c r="C7" s="96">
        <v>58339348.600000001</v>
      </c>
    </row>
    <row r="8" spans="1:6" s="33" customFormat="1">
      <c r="A8" s="27">
        <v>3</v>
      </c>
      <c r="B8" s="155" t="s">
        <v>551</v>
      </c>
      <c r="C8" s="160">
        <f>SUM(C5:C7)</f>
        <v>4067710850.1991997</v>
      </c>
    </row>
    <row r="9" spans="1:6" s="159" customFormat="1">
      <c r="A9" s="51">
        <v>4</v>
      </c>
      <c r="B9" s="53" t="s">
        <v>48</v>
      </c>
      <c r="C9" s="96">
        <v>0</v>
      </c>
    </row>
    <row r="10" spans="1:6" s="33" customFormat="1" outlineLevel="1">
      <c r="A10" s="27">
        <v>5.0999999999999996</v>
      </c>
      <c r="B10" s="28" t="s">
        <v>216</v>
      </c>
      <c r="C10" s="96">
        <v>-244242977.36357009</v>
      </c>
    </row>
    <row r="11" spans="1:6" s="33" customFormat="1" outlineLevel="1">
      <c r="A11" s="27">
        <v>5.2</v>
      </c>
      <c r="B11" s="28" t="s">
        <v>217</v>
      </c>
      <c r="C11" s="96">
        <v>-57172561.627999999</v>
      </c>
    </row>
    <row r="12" spans="1:6" s="33" customFormat="1">
      <c r="A12" s="27">
        <v>6</v>
      </c>
      <c r="B12" s="153" t="s">
        <v>357</v>
      </c>
      <c r="C12" s="96">
        <v>0</v>
      </c>
    </row>
    <row r="13" spans="1:6" s="33" customFormat="1" ht="13.5" thickBot="1">
      <c r="A13" s="29">
        <v>7</v>
      </c>
      <c r="B13" s="156" t="s">
        <v>177</v>
      </c>
      <c r="C13" s="161">
        <f>SUM(C8:C12)</f>
        <v>3766295311.2076297</v>
      </c>
    </row>
    <row r="15" spans="1:6">
      <c r="A15" s="172"/>
      <c r="B15" s="34"/>
    </row>
    <row r="16" spans="1:6">
      <c r="A16" s="172"/>
      <c r="B16" s="172"/>
    </row>
    <row r="17" spans="1:5" ht="15">
      <c r="A17" s="167"/>
      <c r="B17" s="168"/>
      <c r="C17" s="172"/>
      <c r="D17" s="172"/>
      <c r="E17" s="172"/>
    </row>
    <row r="18" spans="1:5" ht="15">
      <c r="A18" s="173"/>
      <c r="B18" s="174"/>
      <c r="C18" s="172"/>
      <c r="D18" s="172"/>
      <c r="E18" s="172"/>
    </row>
    <row r="19" spans="1:5">
      <c r="A19" s="175"/>
      <c r="B19" s="169"/>
      <c r="C19" s="172"/>
      <c r="D19" s="172"/>
      <c r="E19" s="172"/>
    </row>
    <row r="20" spans="1:5">
      <c r="A20" s="176"/>
      <c r="B20" s="170"/>
      <c r="C20" s="172"/>
      <c r="D20" s="172"/>
      <c r="E20" s="172"/>
    </row>
    <row r="21" spans="1:5">
      <c r="A21" s="176"/>
      <c r="B21" s="174"/>
      <c r="C21" s="172"/>
      <c r="D21" s="172"/>
      <c r="E21" s="172"/>
    </row>
    <row r="22" spans="1:5">
      <c r="A22" s="175"/>
      <c r="B22" s="171"/>
      <c r="C22" s="172"/>
      <c r="D22" s="172"/>
      <c r="E22" s="172"/>
    </row>
    <row r="23" spans="1:5">
      <c r="A23" s="176"/>
      <c r="B23" s="170"/>
      <c r="C23" s="172"/>
      <c r="D23" s="172"/>
      <c r="E23" s="172"/>
    </row>
    <row r="24" spans="1:5">
      <c r="A24" s="176"/>
      <c r="B24" s="170"/>
      <c r="C24" s="172"/>
      <c r="D24" s="172"/>
      <c r="E24" s="172"/>
    </row>
    <row r="25" spans="1:5">
      <c r="A25" s="176"/>
      <c r="B25" s="177"/>
      <c r="C25" s="172"/>
      <c r="D25" s="172"/>
      <c r="E25" s="172"/>
    </row>
    <row r="26" spans="1:5">
      <c r="A26" s="176"/>
      <c r="B26" s="174"/>
      <c r="C26" s="172"/>
      <c r="D26" s="172"/>
      <c r="E26" s="172"/>
    </row>
    <row r="27" spans="1:5">
      <c r="A27" s="172"/>
      <c r="B27" s="178"/>
      <c r="C27" s="172"/>
      <c r="D27" s="172"/>
      <c r="E27" s="172"/>
    </row>
    <row r="28" spans="1:5">
      <c r="A28" s="172"/>
      <c r="B28" s="178"/>
      <c r="C28" s="172"/>
      <c r="D28" s="172"/>
      <c r="E28" s="172"/>
    </row>
    <row r="29" spans="1:5">
      <c r="A29" s="172"/>
      <c r="B29" s="178"/>
      <c r="C29" s="172"/>
      <c r="D29" s="172"/>
      <c r="E29" s="172"/>
    </row>
    <row r="30" spans="1:5">
      <c r="A30" s="172"/>
      <c r="B30" s="178"/>
      <c r="C30" s="172"/>
      <c r="D30" s="172"/>
      <c r="E30" s="172"/>
    </row>
    <row r="31" spans="1:5">
      <c r="A31" s="172"/>
      <c r="B31" s="178"/>
      <c r="C31" s="172"/>
      <c r="D31" s="172"/>
      <c r="E31" s="172"/>
    </row>
    <row r="32" spans="1:5">
      <c r="A32" s="172"/>
      <c r="B32" s="178"/>
      <c r="C32" s="172"/>
      <c r="D32" s="172"/>
      <c r="E32" s="172"/>
    </row>
    <row r="33" spans="1:5">
      <c r="A33" s="172"/>
      <c r="B33" s="178"/>
      <c r="C33" s="172"/>
      <c r="D33" s="172"/>
      <c r="E33" s="172"/>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