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3.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sheets/sheet22.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11.xml" ContentType="application/vnd.openxmlformats-officedocument.spreadsheetml.worksheet+xml"/>
  <Override PartName="/xl/worksheets/sheet29.xml" ContentType="application/vnd.openxmlformats-officedocument.spreadsheetml.worksheet+xml"/>
  <Override PartName="/xl/worksheets/sheet10.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xl/externalLinks/externalLink3.xml" ContentType="application/vnd.openxmlformats-officedocument.spreadsheetml.externalLink+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3040" windowHeight="8760" tabRatio="919" activeTab="1"/>
  </bookViews>
  <sheets>
    <sheet name="Info " sheetId="82" r:id="rId1"/>
    <sheet name="1. key ratios " sheetId="84" r:id="rId2"/>
    <sheet name="2. SOFP" sheetId="108" r:id="rId3"/>
    <sheet name="3. SOPL" sheetId="109" r:id="rId4"/>
    <sheet name="4. Off-balance" sheetId="110" r:id="rId5"/>
    <sheet name="5. RWA " sheetId="86" r:id="rId6"/>
    <sheet name="6. Administrators-shareholders" sheetId="52" r:id="rId7"/>
    <sheet name="7. LI1 " sheetId="88" r:id="rId8"/>
    <sheet name="8. LI2" sheetId="73" r:id="rId9"/>
    <sheet name="9.Capital" sheetId="89" r:id="rId10"/>
    <sheet name="9.1. Capital Requirements" sheetId="94" r:id="rId11"/>
    <sheet name="10. CC2" sheetId="69" r:id="rId12"/>
    <sheet name="11. CRWA " sheetId="90" r:id="rId13"/>
    <sheet name="12. CRM" sheetId="64" r:id="rId14"/>
    <sheet name="13. CRME " sheetId="91" r:id="rId15"/>
    <sheet name="14. LCR" sheetId="93" r:id="rId16"/>
    <sheet name="15. CCR " sheetId="92" r:id="rId17"/>
    <sheet name="15.1 LR" sheetId="95" r:id="rId18"/>
    <sheet name="16. NSFR" sheetId="97" r:id="rId19"/>
    <sheet name=" 17. Residual Maturity" sheetId="111" r:id="rId20"/>
    <sheet name="18. Assets by Exposure classes" sheetId="112" r:id="rId21"/>
    <sheet name="19. Assets by Risk Sectors" sheetId="113" r:id="rId22"/>
    <sheet name="20. Reserves" sheetId="114" r:id="rId23"/>
    <sheet name="21. NPL" sheetId="115" r:id="rId24"/>
    <sheet name="22. Quality" sheetId="116" r:id="rId25"/>
    <sheet name="23. LTV" sheetId="117" r:id="rId26"/>
    <sheet name="24. Risk Sector" sheetId="118" r:id="rId27"/>
    <sheet name="25. Collateral" sheetId="119" r:id="rId28"/>
    <sheet name="26. Retail Products" sheetId="120" r:id="rId29"/>
  </sheets>
  <externalReferences>
    <externalReference r:id="rId30"/>
    <externalReference r:id="rId31"/>
    <externalReference r:id="rId32"/>
  </externalReferences>
  <definedNames>
    <definedName name="_cur1">'[1]Appl (2)'!$F$2:$F$7200</definedName>
    <definedName name="_cur2">'[1]Appl (2)'!$H$2:$H$7200</definedName>
    <definedName name="_sum1">'[1]Appl (2)'!$E$2:$E$7200</definedName>
    <definedName name="_sum2">'[1]Appl (2)'!$G$2:$G$7200</definedName>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5">#REF!</definedName>
    <definedName name="ACC_BALACC" localSheetId="7">#REF!</definedName>
    <definedName name="ACC_BALACC" localSheetId="10">#REF!</definedName>
    <definedName name="ACC_BALACC" localSheetId="9">#REF!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9">#REF!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9">#REF!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9">#REF!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9">#REF!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9">#REF!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9">#REF!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9">#REF!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9">#REF!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9">#REF!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9">#REF!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9">#REF!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9">#REF!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9">#REF!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62913"/>
</workbook>
</file>

<file path=xl/calcChain.xml><?xml version="1.0" encoding="utf-8"?>
<calcChain xmlns="http://schemas.openxmlformats.org/spreadsheetml/2006/main">
  <c r="G33" i="97" l="1"/>
  <c r="F33" i="97"/>
  <c r="E33" i="97"/>
  <c r="D33" i="97"/>
  <c r="C33" i="97"/>
  <c r="G24" i="97"/>
  <c r="G37" i="97" s="1"/>
  <c r="F24" i="97"/>
  <c r="E24" i="97"/>
  <c r="D24" i="97"/>
  <c r="C24" i="97"/>
  <c r="G18" i="97"/>
  <c r="F18" i="97"/>
  <c r="E18" i="97"/>
  <c r="D18" i="97"/>
  <c r="C18" i="97"/>
  <c r="G14" i="97"/>
  <c r="G21" i="97" s="1"/>
  <c r="F14" i="97"/>
  <c r="E14" i="97"/>
  <c r="D14" i="97"/>
  <c r="C14" i="97"/>
  <c r="G11" i="97"/>
  <c r="F11" i="97"/>
  <c r="E11" i="97"/>
  <c r="D11" i="97"/>
  <c r="C11" i="97"/>
  <c r="G8" i="97"/>
  <c r="F8" i="97"/>
  <c r="E8" i="97"/>
  <c r="D8" i="97"/>
  <c r="C8" i="97"/>
  <c r="C6" i="109"/>
  <c r="F38" i="110" l="1"/>
  <c r="G38" i="110"/>
  <c r="F17" i="110"/>
  <c r="F14" i="110" s="1"/>
  <c r="G17" i="110"/>
  <c r="G14" i="110" s="1"/>
  <c r="G11" i="110"/>
  <c r="F11" i="110"/>
  <c r="F8" i="110"/>
  <c r="G8" i="110"/>
  <c r="F63" i="108"/>
  <c r="G63" i="108"/>
  <c r="G68" i="108"/>
  <c r="F68" i="108" l="1"/>
  <c r="F30" i="110"/>
  <c r="G30" i="110"/>
  <c r="C22" i="111"/>
  <c r="H7" i="112" l="1"/>
  <c r="B2" i="97" l="1"/>
  <c r="B2" i="95"/>
  <c r="B2" i="92"/>
  <c r="B2" i="93"/>
  <c r="B2" i="91"/>
  <c r="B2" i="64"/>
  <c r="B2" i="90"/>
  <c r="B2" i="69"/>
  <c r="B2" i="94"/>
  <c r="B2" i="89"/>
  <c r="B2" i="73"/>
  <c r="B2" i="88"/>
  <c r="B2" i="52"/>
  <c r="B2" i="86"/>
  <c r="C5" i="86" s="1"/>
  <c r="B2" i="110"/>
  <c r="B2" i="109"/>
  <c r="B2" i="108"/>
  <c r="B1" i="110"/>
  <c r="B1" i="109"/>
  <c r="B1" i="108"/>
  <c r="B2" i="120" l="1"/>
  <c r="B1" i="120"/>
  <c r="B2" i="119"/>
  <c r="B1" i="119"/>
  <c r="B2" i="118"/>
  <c r="B1" i="118"/>
  <c r="B2" i="117"/>
  <c r="B1" i="117"/>
  <c r="B2" i="116"/>
  <c r="B1" i="116"/>
  <c r="B2" i="115"/>
  <c r="B1" i="115"/>
  <c r="B2" i="114"/>
  <c r="B1" i="114"/>
  <c r="B2" i="113"/>
  <c r="B1" i="113"/>
  <c r="B2" i="112"/>
  <c r="B1" i="112"/>
  <c r="B2" i="111"/>
  <c r="B1" i="111"/>
  <c r="C10" i="115" l="1"/>
  <c r="C18" i="115" s="1"/>
  <c r="C7" i="114"/>
  <c r="D7" i="114"/>
  <c r="C10" i="114"/>
  <c r="C15" i="114" s="1"/>
  <c r="D10" i="114"/>
  <c r="H7" i="113"/>
  <c r="H8" i="113"/>
  <c r="H9" i="113"/>
  <c r="H10" i="113"/>
  <c r="H11" i="113"/>
  <c r="H12" i="113"/>
  <c r="H13" i="113"/>
  <c r="H14" i="113"/>
  <c r="H15" i="113"/>
  <c r="H16" i="113"/>
  <c r="H17" i="113"/>
  <c r="H18" i="113"/>
  <c r="H19" i="113"/>
  <c r="H20" i="113"/>
  <c r="H21" i="113"/>
  <c r="H22" i="113"/>
  <c r="H23" i="113"/>
  <c r="H24" i="113"/>
  <c r="H25" i="113"/>
  <c r="H26" i="113"/>
  <c r="H27" i="113"/>
  <c r="H28" i="113"/>
  <c r="H29" i="113"/>
  <c r="H30" i="113"/>
  <c r="H31" i="113"/>
  <c r="H32" i="113"/>
  <c r="H33" i="113"/>
  <c r="C34" i="113"/>
  <c r="D34" i="113"/>
  <c r="E34" i="113"/>
  <c r="F34" i="113"/>
  <c r="G34" i="113"/>
  <c r="H8" i="112"/>
  <c r="H9" i="112"/>
  <c r="H10" i="112"/>
  <c r="H11" i="112"/>
  <c r="H12" i="112"/>
  <c r="H13" i="112"/>
  <c r="H14" i="112"/>
  <c r="H15" i="112"/>
  <c r="H16" i="112"/>
  <c r="H17" i="112"/>
  <c r="H18" i="112"/>
  <c r="H19" i="112"/>
  <c r="H20" i="112"/>
  <c r="C21" i="112"/>
  <c r="D21" i="112"/>
  <c r="E21" i="112"/>
  <c r="F21" i="112"/>
  <c r="G21" i="112"/>
  <c r="H22" i="112"/>
  <c r="H23" i="112"/>
  <c r="H8" i="111"/>
  <c r="H9" i="111"/>
  <c r="H10" i="111"/>
  <c r="H11" i="111"/>
  <c r="H12" i="111"/>
  <c r="H13" i="111"/>
  <c r="H14" i="111"/>
  <c r="H15" i="111"/>
  <c r="H16" i="111"/>
  <c r="H17" i="111"/>
  <c r="H18" i="111"/>
  <c r="H19" i="111"/>
  <c r="H20" i="111"/>
  <c r="H21" i="111"/>
  <c r="D22" i="111"/>
  <c r="E22" i="111"/>
  <c r="F22" i="111"/>
  <c r="G22" i="111"/>
  <c r="H21" i="112" l="1"/>
  <c r="D15" i="114"/>
  <c r="H34" i="113"/>
  <c r="H22" i="111"/>
  <c r="C62" i="69"/>
  <c r="C58" i="69"/>
  <c r="C67" i="69" s="1"/>
  <c r="C46" i="69"/>
  <c r="C40" i="69"/>
  <c r="C52" i="69" s="1"/>
  <c r="C29" i="69"/>
  <c r="C26" i="69"/>
  <c r="C23" i="69"/>
  <c r="C18" i="69"/>
  <c r="C14" i="69"/>
  <c r="C6" i="69"/>
  <c r="C35" i="69" s="1"/>
  <c r="E8" i="88"/>
  <c r="E16" i="88"/>
  <c r="E20" i="88"/>
  <c r="E25" i="88"/>
  <c r="E28" i="88"/>
  <c r="E31" i="88"/>
  <c r="D8" i="88"/>
  <c r="D16" i="88"/>
  <c r="D20" i="88"/>
  <c r="D25" i="88"/>
  <c r="D28" i="88"/>
  <c r="D31" i="88"/>
  <c r="C31" i="88"/>
  <c r="C28" i="88"/>
  <c r="C25" i="88"/>
  <c r="C20" i="88"/>
  <c r="C16" i="88"/>
  <c r="C8" i="88"/>
  <c r="D37" i="88" l="1"/>
  <c r="C37" i="88"/>
  <c r="C68" i="69"/>
  <c r="E37" i="88"/>
  <c r="H43" i="110"/>
  <c r="E43" i="110"/>
  <c r="H42" i="110"/>
  <c r="E42" i="110"/>
  <c r="H41" i="110"/>
  <c r="E41" i="110"/>
  <c r="H40" i="110"/>
  <c r="E40" i="110"/>
  <c r="H39" i="110"/>
  <c r="E39" i="110"/>
  <c r="H38" i="110"/>
  <c r="D38" i="110"/>
  <c r="C38" i="110"/>
  <c r="E38" i="110" s="1"/>
  <c r="H37" i="110"/>
  <c r="E37" i="110"/>
  <c r="H36" i="110"/>
  <c r="E36" i="110"/>
  <c r="H35" i="110"/>
  <c r="E35" i="110"/>
  <c r="H34" i="110"/>
  <c r="E34" i="110"/>
  <c r="H33" i="110"/>
  <c r="E33" i="110"/>
  <c r="H32" i="110"/>
  <c r="E32" i="110"/>
  <c r="H31" i="110"/>
  <c r="E31" i="110"/>
  <c r="H30" i="110"/>
  <c r="D30" i="110"/>
  <c r="C30" i="110"/>
  <c r="E30" i="110" s="1"/>
  <c r="H29" i="110"/>
  <c r="E29" i="110"/>
  <c r="H28" i="110"/>
  <c r="E28" i="110"/>
  <c r="H27" i="110"/>
  <c r="E27" i="110"/>
  <c r="H26" i="110"/>
  <c r="E26" i="110"/>
  <c r="H25" i="110"/>
  <c r="E25" i="110"/>
  <c r="H24" i="110"/>
  <c r="E24" i="110"/>
  <c r="H23" i="110"/>
  <c r="E23" i="110"/>
  <c r="H22" i="110"/>
  <c r="E22" i="110"/>
  <c r="H21" i="110"/>
  <c r="E21" i="110"/>
  <c r="H20" i="110"/>
  <c r="E20" i="110"/>
  <c r="H19" i="110"/>
  <c r="E19" i="110"/>
  <c r="H18" i="110"/>
  <c r="E18" i="110"/>
  <c r="H17" i="110"/>
  <c r="D17" i="110"/>
  <c r="D14" i="110" s="1"/>
  <c r="C17" i="110"/>
  <c r="C14" i="110" s="1"/>
  <c r="H16" i="110"/>
  <c r="E16" i="110"/>
  <c r="H15" i="110"/>
  <c r="E15" i="110"/>
  <c r="H14" i="110"/>
  <c r="H13" i="110"/>
  <c r="E13" i="110"/>
  <c r="H12" i="110"/>
  <c r="E12" i="110"/>
  <c r="H11" i="110"/>
  <c r="D11" i="110"/>
  <c r="C11" i="110"/>
  <c r="E11" i="110" s="1"/>
  <c r="H10" i="110"/>
  <c r="E10" i="110"/>
  <c r="H9" i="110"/>
  <c r="E9" i="110"/>
  <c r="H8" i="110"/>
  <c r="D8" i="110"/>
  <c r="C8" i="110"/>
  <c r="H7" i="110"/>
  <c r="E7" i="110"/>
  <c r="H6" i="110"/>
  <c r="E6" i="110"/>
  <c r="H44" i="109"/>
  <c r="E44" i="109"/>
  <c r="H42" i="109"/>
  <c r="E42" i="109"/>
  <c r="H41" i="109"/>
  <c r="E41" i="109"/>
  <c r="H40" i="109"/>
  <c r="E40" i="109"/>
  <c r="H39" i="109"/>
  <c r="E39" i="109"/>
  <c r="H38" i="109"/>
  <c r="E38" i="109"/>
  <c r="G37" i="109"/>
  <c r="F37" i="109"/>
  <c r="D37" i="109"/>
  <c r="C37" i="109"/>
  <c r="E37" i="109" s="1"/>
  <c r="H36" i="109"/>
  <c r="E36" i="109"/>
  <c r="H35" i="109"/>
  <c r="E35" i="109"/>
  <c r="G34" i="109"/>
  <c r="F34" i="109"/>
  <c r="H34" i="109" s="1"/>
  <c r="D34" i="109"/>
  <c r="C34" i="109"/>
  <c r="E34" i="109" s="1"/>
  <c r="H33" i="109"/>
  <c r="E33" i="109"/>
  <c r="H32" i="109"/>
  <c r="E32" i="109"/>
  <c r="H31" i="109"/>
  <c r="E31" i="109"/>
  <c r="H30" i="109"/>
  <c r="E30" i="109"/>
  <c r="G29" i="109"/>
  <c r="F29" i="109"/>
  <c r="D29" i="109"/>
  <c r="C29" i="109"/>
  <c r="E29" i="109" s="1"/>
  <c r="H28" i="109"/>
  <c r="E28" i="109"/>
  <c r="H27" i="109"/>
  <c r="E27" i="109"/>
  <c r="H26" i="109"/>
  <c r="E26" i="109"/>
  <c r="H25" i="109"/>
  <c r="E25" i="109"/>
  <c r="H24" i="109"/>
  <c r="E24" i="109"/>
  <c r="H23" i="109"/>
  <c r="E23" i="109"/>
  <c r="H22" i="109"/>
  <c r="E22" i="109"/>
  <c r="H21" i="109"/>
  <c r="E21" i="109"/>
  <c r="H20" i="109"/>
  <c r="E20" i="109"/>
  <c r="H19" i="109"/>
  <c r="E19" i="109"/>
  <c r="H18" i="109"/>
  <c r="E18" i="109"/>
  <c r="H17" i="109"/>
  <c r="E17" i="109"/>
  <c r="H16" i="109"/>
  <c r="E16" i="109"/>
  <c r="H15" i="109"/>
  <c r="E15" i="109"/>
  <c r="H14" i="109"/>
  <c r="E14" i="109"/>
  <c r="G13" i="109"/>
  <c r="F13" i="109"/>
  <c r="H13" i="109" s="1"/>
  <c r="D13" i="109"/>
  <c r="C13" i="109"/>
  <c r="E13" i="109" s="1"/>
  <c r="H12" i="109"/>
  <c r="E12" i="109"/>
  <c r="H11" i="109"/>
  <c r="E11" i="109"/>
  <c r="H10" i="109"/>
  <c r="E10" i="109"/>
  <c r="H9" i="109"/>
  <c r="E9" i="109"/>
  <c r="H8" i="109"/>
  <c r="E8" i="109"/>
  <c r="H7" i="109"/>
  <c r="E7" i="109"/>
  <c r="G6" i="109"/>
  <c r="F6" i="109"/>
  <c r="D6" i="109"/>
  <c r="H67" i="108"/>
  <c r="E67" i="108"/>
  <c r="H66" i="108"/>
  <c r="E66" i="108"/>
  <c r="H65" i="108"/>
  <c r="E65" i="108"/>
  <c r="H64" i="108"/>
  <c r="E64" i="108"/>
  <c r="H63" i="108"/>
  <c r="D63" i="108"/>
  <c r="C63" i="108"/>
  <c r="H62" i="108"/>
  <c r="E62" i="108"/>
  <c r="H61" i="108"/>
  <c r="E61" i="108"/>
  <c r="H60" i="108"/>
  <c r="E60" i="108"/>
  <c r="H59" i="108"/>
  <c r="D59" i="108"/>
  <c r="D68" i="108" s="1"/>
  <c r="C59" i="108"/>
  <c r="C68" i="108" s="1"/>
  <c r="E68" i="108" s="1"/>
  <c r="H58" i="108"/>
  <c r="E58" i="108"/>
  <c r="H57" i="108"/>
  <c r="E57" i="108"/>
  <c r="H56" i="108"/>
  <c r="E56" i="108"/>
  <c r="H55" i="108"/>
  <c r="E55" i="108"/>
  <c r="H52" i="108"/>
  <c r="E52" i="108"/>
  <c r="H51" i="108"/>
  <c r="E51" i="108"/>
  <c r="H50" i="108"/>
  <c r="E50" i="108"/>
  <c r="H49" i="108"/>
  <c r="E49" i="108"/>
  <c r="H48" i="108"/>
  <c r="E48" i="108"/>
  <c r="G47" i="108"/>
  <c r="F47" i="108"/>
  <c r="H47" i="108" s="1"/>
  <c r="D47" i="108"/>
  <c r="C47" i="108"/>
  <c r="E47" i="108" s="1"/>
  <c r="H46" i="108"/>
  <c r="E46" i="108"/>
  <c r="H45" i="108"/>
  <c r="E45" i="108"/>
  <c r="H44" i="108"/>
  <c r="E44" i="108"/>
  <c r="H43" i="108"/>
  <c r="E43" i="108"/>
  <c r="H42" i="108"/>
  <c r="E42" i="108"/>
  <c r="G41" i="108"/>
  <c r="F41" i="108"/>
  <c r="D41" i="108"/>
  <c r="C41" i="108"/>
  <c r="H40" i="108"/>
  <c r="E40" i="108"/>
  <c r="H39" i="108"/>
  <c r="E39" i="108"/>
  <c r="H38" i="108"/>
  <c r="E38" i="108"/>
  <c r="H35" i="108"/>
  <c r="E35" i="108"/>
  <c r="H34" i="108"/>
  <c r="E34" i="108"/>
  <c r="H33" i="108"/>
  <c r="E33" i="108"/>
  <c r="H32" i="108"/>
  <c r="E32" i="108"/>
  <c r="H31" i="108"/>
  <c r="E31" i="108"/>
  <c r="G30" i="108"/>
  <c r="F30" i="108"/>
  <c r="D30" i="108"/>
  <c r="C30" i="108"/>
  <c r="E30" i="108" s="1"/>
  <c r="H29" i="108"/>
  <c r="E29" i="108"/>
  <c r="H28" i="108"/>
  <c r="E28" i="108"/>
  <c r="G27" i="108"/>
  <c r="F27" i="108"/>
  <c r="D27" i="108"/>
  <c r="C27" i="108"/>
  <c r="E27" i="108" s="1"/>
  <c r="H26" i="108"/>
  <c r="E26" i="108"/>
  <c r="H25" i="108"/>
  <c r="E25" i="108"/>
  <c r="G24" i="108"/>
  <c r="F24" i="108"/>
  <c r="D24" i="108"/>
  <c r="C24" i="108"/>
  <c r="E24" i="108" s="1"/>
  <c r="H23" i="108"/>
  <c r="E23" i="108"/>
  <c r="H22" i="108"/>
  <c r="E22" i="108"/>
  <c r="H21" i="108"/>
  <c r="E21" i="108"/>
  <c r="H20" i="108"/>
  <c r="E20" i="108"/>
  <c r="G19" i="108"/>
  <c r="F19" i="108"/>
  <c r="D19" i="108"/>
  <c r="C19" i="108"/>
  <c r="E19" i="108" s="1"/>
  <c r="H18" i="108"/>
  <c r="E18" i="108"/>
  <c r="H17" i="108"/>
  <c r="E17" i="108"/>
  <c r="H16" i="108"/>
  <c r="E16" i="108"/>
  <c r="G15" i="108"/>
  <c r="F15" i="108"/>
  <c r="H15" i="108" s="1"/>
  <c r="D15" i="108"/>
  <c r="C15" i="108"/>
  <c r="H14" i="108"/>
  <c r="E14" i="108"/>
  <c r="H13" i="108"/>
  <c r="E13" i="108"/>
  <c r="H12" i="108"/>
  <c r="E12" i="108"/>
  <c r="H11" i="108"/>
  <c r="E11" i="108"/>
  <c r="H10" i="108"/>
  <c r="E10" i="108"/>
  <c r="H9" i="108"/>
  <c r="E9" i="108"/>
  <c r="H8" i="108"/>
  <c r="E8" i="108"/>
  <c r="G7" i="108"/>
  <c r="F7" i="108"/>
  <c r="D7" i="108"/>
  <c r="C7" i="108"/>
  <c r="E8" i="110" l="1"/>
  <c r="E15" i="108"/>
  <c r="H30" i="108"/>
  <c r="H41" i="108"/>
  <c r="E63" i="108"/>
  <c r="H19" i="108"/>
  <c r="H27" i="108"/>
  <c r="F36" i="108"/>
  <c r="E14" i="110"/>
  <c r="F43" i="109"/>
  <c r="H29" i="109"/>
  <c r="G43" i="109"/>
  <c r="G45" i="109" s="1"/>
  <c r="H37" i="109"/>
  <c r="C43" i="109"/>
  <c r="C45" i="109" s="1"/>
  <c r="E6" i="109"/>
  <c r="E59" i="108"/>
  <c r="G53" i="108"/>
  <c r="G69" i="108" s="1"/>
  <c r="C53" i="108"/>
  <c r="E53" i="108" s="1"/>
  <c r="D53" i="108"/>
  <c r="D69" i="108" s="1"/>
  <c r="H7" i="108"/>
  <c r="H24" i="108"/>
  <c r="G36" i="108"/>
  <c r="D36" i="108"/>
  <c r="C36" i="108"/>
  <c r="E36" i="108" s="1"/>
  <c r="E7" i="108"/>
  <c r="E17" i="110"/>
  <c r="H6" i="109"/>
  <c r="D43" i="109"/>
  <c r="D45" i="109" s="1"/>
  <c r="H68" i="108"/>
  <c r="E41" i="108"/>
  <c r="F53" i="108"/>
  <c r="C69" i="108" l="1"/>
  <c r="H53" i="108"/>
  <c r="F69" i="108"/>
  <c r="H69" i="108" s="1"/>
  <c r="H43" i="109"/>
  <c r="F45" i="109"/>
  <c r="H45" i="109" s="1"/>
  <c r="H36" i="108"/>
  <c r="E43" i="109"/>
  <c r="E45" i="109"/>
  <c r="E69" i="108"/>
  <c r="B1" i="97" l="1"/>
  <c r="G39" i="97" l="1"/>
  <c r="B1" i="95"/>
  <c r="B1" i="92"/>
  <c r="B1" i="93"/>
  <c r="B1" i="64"/>
  <c r="B1" i="90"/>
  <c r="B1" i="69"/>
  <c r="B1" i="94"/>
  <c r="B1" i="89"/>
  <c r="B1" i="73"/>
  <c r="B1" i="88"/>
  <c r="B1" i="52"/>
  <c r="B1" i="86"/>
  <c r="G5" i="86"/>
  <c r="F5" i="86"/>
  <c r="E5" i="86"/>
  <c r="D5" i="86"/>
  <c r="G5" i="84"/>
  <c r="L5" i="84" s="1"/>
  <c r="F5" i="84"/>
  <c r="K5" i="84" s="1"/>
  <c r="E5" i="84"/>
  <c r="J5" i="84" s="1"/>
  <c r="D5" i="84"/>
  <c r="I5" i="84" s="1"/>
  <c r="C5" i="84"/>
  <c r="E6" i="86" l="1"/>
  <c r="E13" i="86" s="1"/>
  <c r="F6" i="86"/>
  <c r="F13" i="86" s="1"/>
  <c r="G6" i="86"/>
  <c r="G13" i="86" s="1"/>
  <c r="C21" i="94" l="1"/>
  <c r="C20" i="94"/>
  <c r="C19" i="94"/>
  <c r="B1" i="91" l="1"/>
  <c r="B1" i="84"/>
  <c r="C30" i="95" l="1"/>
  <c r="C26" i="95"/>
  <c r="C18" i="95"/>
  <c r="C8" i="95"/>
  <c r="C36" i="95" l="1"/>
  <c r="C38" i="95" s="1"/>
  <c r="D6" i="86"/>
  <c r="D13" i="86"/>
  <c r="C6" i="86" l="1"/>
  <c r="C13" i="86" s="1"/>
  <c r="D19" i="94" l="1"/>
  <c r="D11" i="94"/>
  <c r="D13" i="94"/>
  <c r="D15" i="94"/>
  <c r="D16" i="94"/>
  <c r="D17" i="94"/>
  <c r="D20" i="94"/>
  <c r="D21" i="94"/>
  <c r="D8" i="94"/>
  <c r="D7" i="94"/>
  <c r="D12" i="94"/>
  <c r="D9" i="94"/>
  <c r="N20" i="92"/>
  <c r="N19" i="92"/>
  <c r="E19" i="92"/>
  <c r="N18" i="92"/>
  <c r="E18" i="92"/>
  <c r="N17" i="92"/>
  <c r="E17" i="92"/>
  <c r="E14" i="92" s="1"/>
  <c r="N16" i="92"/>
  <c r="E16" i="92"/>
  <c r="N15" i="92"/>
  <c r="E15" i="92"/>
  <c r="M14" i="92"/>
  <c r="L14" i="92"/>
  <c r="K14" i="92"/>
  <c r="J14" i="92"/>
  <c r="I14" i="92"/>
  <c r="H14" i="92"/>
  <c r="G14" i="92"/>
  <c r="F14" i="92"/>
  <c r="C14" i="92"/>
  <c r="N13" i="92"/>
  <c r="N12" i="92"/>
  <c r="E12" i="92"/>
  <c r="N11" i="92"/>
  <c r="E11" i="92"/>
  <c r="N10" i="92"/>
  <c r="E10" i="92"/>
  <c r="E7" i="92" s="1"/>
  <c r="N9" i="92"/>
  <c r="E9" i="92"/>
  <c r="N8" i="92"/>
  <c r="E8" i="92"/>
  <c r="M7" i="92"/>
  <c r="L7" i="92"/>
  <c r="K7" i="92"/>
  <c r="J7" i="92"/>
  <c r="J21" i="92" s="1"/>
  <c r="I7" i="92"/>
  <c r="H7" i="92"/>
  <c r="H21" i="92" s="1"/>
  <c r="G7" i="92"/>
  <c r="G21" i="92" s="1"/>
  <c r="F7" i="92"/>
  <c r="C7" i="92"/>
  <c r="F21" i="92" l="1"/>
  <c r="L21" i="92"/>
  <c r="M21" i="92"/>
  <c r="N14" i="92"/>
  <c r="I21" i="92"/>
  <c r="K21" i="92"/>
  <c r="N7" i="92"/>
  <c r="N21" i="92"/>
  <c r="E21" i="92"/>
  <c r="C21" i="92"/>
  <c r="T21" i="64" l="1"/>
  <c r="U21" i="64"/>
  <c r="S21" i="64"/>
  <c r="C21" i="64"/>
  <c r="G22" i="91"/>
  <c r="F22" i="91"/>
  <c r="E22" i="91"/>
  <c r="D22" i="91"/>
  <c r="C22" i="91"/>
  <c r="H22" i="91" s="1"/>
  <c r="H21" i="91"/>
  <c r="H19" i="91"/>
  <c r="H17" i="91"/>
  <c r="H16" i="91"/>
  <c r="H15" i="91"/>
  <c r="H14" i="91"/>
  <c r="H13" i="91"/>
  <c r="H10" i="91"/>
  <c r="H8" i="91"/>
  <c r="K22" i="90" l="1"/>
  <c r="L22" i="90"/>
  <c r="M22" i="90"/>
  <c r="N22" i="90"/>
  <c r="O22" i="90"/>
  <c r="P22" i="90"/>
  <c r="Q22" i="90"/>
  <c r="R22" i="90"/>
  <c r="S22" i="90"/>
  <c r="C5" i="73" l="1"/>
  <c r="C22" i="90" l="1"/>
  <c r="C12" i="89"/>
  <c r="C6" i="89"/>
  <c r="D22" i="90" l="1"/>
  <c r="E22" i="90"/>
  <c r="F22" i="90"/>
  <c r="G22" i="90"/>
  <c r="H22" i="90"/>
  <c r="I22" i="90"/>
  <c r="J22" i="90"/>
  <c r="C29" i="89"/>
  <c r="C32" i="89"/>
  <c r="C36" i="89"/>
  <c r="C44" i="89"/>
  <c r="C48" i="89"/>
  <c r="C31" i="89" l="1"/>
  <c r="C8" i="73"/>
  <c r="C13" i="73" s="1"/>
  <c r="C53" i="89"/>
  <c r="C42" i="89" l="1"/>
  <c r="D21" i="64"/>
  <c r="E21" i="64"/>
  <c r="F21" i="64"/>
  <c r="G21" i="64"/>
  <c r="H21" i="64"/>
  <c r="I21" i="64"/>
  <c r="J21" i="64"/>
  <c r="K21" i="64"/>
  <c r="L21" i="64"/>
  <c r="M21" i="64"/>
  <c r="N21" i="64"/>
  <c r="O21" i="64"/>
  <c r="P21" i="64"/>
  <c r="Q21" i="64"/>
  <c r="R21" i="64"/>
  <c r="V8" i="64" l="1"/>
  <c r="V9" i="64"/>
  <c r="V10" i="64"/>
  <c r="V11" i="64"/>
  <c r="V12" i="64"/>
  <c r="V13" i="64"/>
  <c r="V14" i="64"/>
  <c r="V15" i="64"/>
  <c r="V16" i="64"/>
  <c r="V17" i="64"/>
  <c r="V18" i="64"/>
  <c r="V19" i="64"/>
  <c r="V20" i="64"/>
  <c r="V7" i="64"/>
  <c r="V21" i="64" l="1"/>
</calcChain>
</file>

<file path=xl/sharedStrings.xml><?xml version="1.0" encoding="utf-8"?>
<sst xmlns="http://schemas.openxmlformats.org/spreadsheetml/2006/main" count="1200" uniqueCount="749">
  <si>
    <t>a</t>
  </si>
  <si>
    <t>b</t>
  </si>
  <si>
    <t>c</t>
  </si>
  <si>
    <t>d</t>
  </si>
  <si>
    <t>e</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</si>
  <si>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</si>
  <si>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</si>
  <si>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</si>
  <si>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</si>
  <si>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</si>
  <si>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</si>
  <si>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</si>
  <si>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</si>
  <si>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</si>
  <si>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</si>
  <si>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</si>
  <si>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</si>
  <si>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</si>
  <si>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</si>
  <si>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</si>
  <si>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</si>
  <si>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</si>
  <si>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</si>
  <si>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</si>
  <si>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</si>
  <si>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</si>
  <si>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</si>
  <si>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</si>
  <si>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</si>
  <si>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</si>
  <si>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</si>
  <si>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</si>
  <si>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 xml:space="preserve">GEL </t>
  </si>
  <si>
    <t xml:space="preserve">FX  </t>
  </si>
  <si>
    <t xml:space="preserve">Total </t>
  </si>
  <si>
    <t>in Lari</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</si>
  <si>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</si>
  <si>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</si>
  <si>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</si>
  <si>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</si>
  <si>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</si>
  <si>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</si>
  <si>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</si>
  <si>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</si>
  <si>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</si>
  <si>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</si>
  <si>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</si>
  <si>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</si>
  <si>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</si>
  <si>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</si>
  <si>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</si>
  <si>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</si>
  <si>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</si>
  <si>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</si>
  <si>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</si>
  <si>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</si>
  <si>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</si>
  <si>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</si>
  <si>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</si>
  <si>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</si>
  <si>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</si>
  <si>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</si>
  <si>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</si>
  <si>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</si>
  <si>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</si>
  <si>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</si>
  <si>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</si>
  <si>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</si>
  <si>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</si>
  <si>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</si>
  <si>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</si>
  <si>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</si>
  <si>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</si>
  <si>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</si>
  <si>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</si>
  <si>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</si>
  <si>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</si>
  <si>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Current &amp; Demand Deposits/Total Assets</t>
  </si>
  <si>
    <t xml:space="preserve">FX Liabilities/Total Liabilities </t>
  </si>
  <si>
    <t>Liquid Assets/Total Assets</t>
  </si>
  <si>
    <t>Loan Growth-YTD</t>
  </si>
  <si>
    <t>FX Assets/Total Assets</t>
  </si>
  <si>
    <t>FX Loans/Total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</si>
  <si>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</si>
  <si>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</si>
  <si>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</si>
  <si>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</si>
  <si>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</si>
  <si>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</si>
  <si>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</si>
  <si>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</si>
  <si>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</si>
  <si>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</si>
  <si>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</si>
  <si>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Off-balance sheet items</t>
  </si>
  <si>
    <t xml:space="preserve">       Including: amounts below the thresholds for deduction (subject to 250% risk weight)</t>
  </si>
  <si>
    <t>Table 5</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</si>
  <si>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</si>
  <si>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</si>
  <si>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</si>
  <si>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</si>
  <si>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</si>
  <si>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</si>
  <si>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</si>
  <si>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</si>
  <si>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</si>
  <si>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</si>
  <si>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</si>
  <si>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</si>
  <si>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</si>
  <si>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</si>
  <si>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</si>
  <si>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</si>
  <si>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</si>
  <si>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</si>
  <si>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</si>
  <si>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</si>
  <si>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</si>
  <si>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</si>
  <si>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</si>
  <si>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</si>
  <si>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</si>
  <si>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</si>
  <si>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</si>
  <si>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</si>
  <si>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</si>
  <si>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</si>
  <si>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</si>
  <si>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</si>
  <si>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</si>
  <si>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</si>
  <si>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</si>
  <si>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</si>
  <si>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</si>
  <si>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</si>
  <si>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</si>
  <si>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</si>
  <si>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</si>
  <si>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</si>
  <si>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</si>
  <si>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</si>
  <si>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</si>
  <si>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</si>
  <si>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</si>
  <si>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</si>
  <si>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</si>
  <si>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</si>
  <si>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</si>
  <si>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</si>
  <si>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</si>
  <si>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</si>
  <si>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</si>
  <si>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</si>
  <si>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</si>
  <si>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</si>
  <si>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</si>
  <si>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</si>
  <si>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</si>
  <si>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</si>
  <si>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</si>
  <si>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</si>
  <si>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</si>
  <si>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</si>
  <si>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Information about supervisory board, directorate, beneficiary owners and shareholders</t>
  </si>
  <si>
    <t>Claims or contingent claims on public sector entities</t>
  </si>
  <si>
    <t>Claims or contingent claims on  public sector entities</t>
  </si>
  <si>
    <t xml:space="preserve">Return on Average Assets (ROAA) </t>
  </si>
  <si>
    <t xml:space="preserve">Return on Average Equity (ROAE) </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</si>
  <si>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</si>
  <si>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</si>
  <si>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</si>
  <si>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</si>
  <si>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</si>
  <si>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</si>
  <si>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</si>
  <si>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</si>
  <si>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</si>
  <si>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</si>
  <si>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</si>
  <si>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</si>
  <si>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</si>
  <si>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</si>
  <si>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</si>
  <si>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</si>
  <si>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</si>
  <si>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</si>
  <si>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</si>
  <si>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</si>
  <si>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</si>
  <si>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</si>
  <si>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</si>
  <si>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</si>
  <si>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</si>
  <si>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Guarantees</t>
  </si>
  <si>
    <t>Letters of credit Issued</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</si>
  <si>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</si>
  <si>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</si>
  <si>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</si>
  <si>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</si>
  <si>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</si>
  <si>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</si>
  <si>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</si>
  <si>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</si>
  <si>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</si>
  <si>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</si>
  <si>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</si>
  <si>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</si>
  <si>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</si>
  <si>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</si>
  <si>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</si>
  <si>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</si>
  <si>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</si>
  <si>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</si>
  <si>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</si>
  <si>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Nominal values of off-balance sheet items subject to credit risk weighting</t>
  </si>
  <si>
    <t>Nominal values of off-balance sheet items subject to counterparty credit risk weighting</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</si>
  <si>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</si>
  <si>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</si>
  <si>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</si>
  <si>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</si>
  <si>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</si>
  <si>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</si>
  <si>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</si>
  <si>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</si>
  <si>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</si>
  <si>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</si>
  <si>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</si>
  <si>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</si>
  <si>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</si>
  <si>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</si>
  <si>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</si>
  <si>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</si>
  <si>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</si>
  <si>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</si>
  <si>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</si>
  <si>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</si>
  <si>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</si>
  <si>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</si>
  <si>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</si>
  <si>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</si>
  <si>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</si>
  <si>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</si>
  <si>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</si>
  <si>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</si>
  <si>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</si>
  <si>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</si>
  <si>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</si>
  <si>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</si>
  <si>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</si>
  <si>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</si>
  <si>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</si>
  <si>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</si>
  <si>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</si>
  <si>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</si>
  <si>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</si>
  <si>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</si>
  <si>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</si>
  <si>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</si>
  <si>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</si>
  <si>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</si>
  <si>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</si>
  <si>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</si>
  <si>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</si>
  <si>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</si>
  <si>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</si>
  <si>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</si>
  <si>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</si>
  <si>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</si>
  <si>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</si>
  <si>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</si>
  <si>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</si>
  <si>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</si>
  <si>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</si>
  <si>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</si>
  <si>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</si>
  <si>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</si>
  <si>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</si>
  <si>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</si>
  <si>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</si>
  <si>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</si>
  <si>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</si>
  <si>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</si>
  <si>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</si>
  <si>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</si>
  <si>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</si>
  <si>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</si>
  <si>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</si>
  <si>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</si>
  <si>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</si>
  <si>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</si>
  <si>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</si>
  <si>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</si>
  <si>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</si>
  <si>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</si>
  <si>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</si>
  <si>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</si>
  <si>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</si>
  <si>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</si>
  <si>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</si>
  <si>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</si>
  <si>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</si>
  <si>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</si>
  <si>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</si>
  <si>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</si>
  <si>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</si>
  <si>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</si>
  <si>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</si>
  <si>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</si>
  <si>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</si>
  <si>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</si>
  <si>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</si>
  <si>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</si>
  <si>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</si>
  <si>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</si>
  <si>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</si>
  <si>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</si>
  <si>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</si>
  <si>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</si>
  <si>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</si>
  <si>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</si>
  <si>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</si>
  <si>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</si>
  <si>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</si>
  <si>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</si>
  <si>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</si>
  <si>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</si>
  <si>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</si>
  <si>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</si>
  <si>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</si>
  <si>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</si>
  <si>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</si>
  <si>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</si>
  <si>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</si>
  <si>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</si>
  <si>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</si>
  <si>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</si>
  <si>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</si>
  <si>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</si>
  <si>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</si>
  <si>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</si>
  <si>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</si>
  <si>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</si>
  <si>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</si>
  <si>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</si>
  <si>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</si>
  <si>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</si>
  <si>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</si>
  <si>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</si>
  <si>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</si>
  <si>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</si>
  <si>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</si>
  <si>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</si>
  <si>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</si>
  <si>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</si>
  <si>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</si>
  <si>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Capital Conservation Buffer *</t>
  </si>
  <si>
    <t>Balance sheet items *</t>
  </si>
  <si>
    <t>Effect of other adjustments *</t>
  </si>
  <si>
    <t>On-balance sheet items (excluding derivatives, SFTs and fiduciary assets, but including collateral) *</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</si>
  <si>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</si>
  <si>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</si>
  <si>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</si>
  <si>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</si>
  <si>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</si>
  <si>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</si>
  <si>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</si>
  <si>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</si>
  <si>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</si>
  <si>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</si>
  <si>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</si>
  <si>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</si>
  <si>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</si>
  <si>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</si>
  <si>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</si>
  <si>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</si>
  <si>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</si>
  <si>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</si>
  <si>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</si>
  <si>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</si>
  <si>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</si>
  <si>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</si>
  <si>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</si>
  <si>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</si>
  <si>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</si>
  <si>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</si>
  <si>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</si>
  <si>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</si>
  <si>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</si>
  <si>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</si>
  <si>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</si>
  <si>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</si>
  <si>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</si>
  <si>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</si>
  <si>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</si>
  <si>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</si>
  <si>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</si>
  <si>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</si>
  <si>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</si>
  <si>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</si>
  <si>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</si>
  <si>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</si>
  <si>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</si>
  <si>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</si>
  <si>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</si>
  <si>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</si>
  <si>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</si>
  <si>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</si>
  <si>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</si>
  <si>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</si>
  <si>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</si>
  <si>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</si>
  <si>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</si>
  <si>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</si>
  <si>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</si>
  <si>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</si>
  <si>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</si>
  <si>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</si>
  <si>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</si>
  <si>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</si>
  <si>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</si>
  <si>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</si>
  <si>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</si>
  <si>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</si>
  <si>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General Reserve</t>
  </si>
  <si>
    <t>Accumulated write-off, during the reporting period</t>
  </si>
  <si>
    <t>Of which: Loans and other Assets - Non-Performing</t>
  </si>
  <si>
    <t>Of which: Loans and other Assets - other than Non-Performing</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</si>
  <si>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</si>
  <si>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</si>
  <si>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</si>
  <si>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</si>
  <si>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</si>
  <si>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</si>
  <si>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</si>
  <si>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</si>
  <si>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</si>
  <si>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</si>
  <si>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</si>
  <si>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</si>
  <si>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</si>
  <si>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</si>
  <si>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</si>
  <si>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</si>
  <si>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</si>
  <si>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</si>
  <si>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</si>
  <si>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</si>
  <si>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</si>
  <si>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</si>
  <si>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</si>
  <si>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</si>
  <si>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</si>
  <si>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</si>
  <si>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Opening balance</t>
  </si>
  <si>
    <t>As a result of write-off of assets</t>
  </si>
  <si>
    <t>Closing balance</t>
  </si>
  <si>
    <t>Table 21</t>
  </si>
  <si>
    <t>Gross carrying value of Non-performing Loans</t>
  </si>
  <si>
    <t>Net accumulated recoveries related to decrease of Non-performing loans</t>
  </si>
  <si>
    <t>Inflows to non-performing portfolios</t>
  </si>
  <si>
    <t>Outflows from non-performing portfolios</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</si>
  <si>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</si>
  <si>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</si>
  <si>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</si>
  <si>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</si>
  <si>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</si>
  <si>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</si>
  <si>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</si>
  <si>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Past due ≤ 30 days</t>
  </si>
  <si>
    <t>Loans</t>
  </si>
  <si>
    <t>Central banks</t>
  </si>
  <si>
    <t>General governments</t>
  </si>
  <si>
    <t>Credit institutions</t>
  </si>
  <si>
    <t>Other financial corporations</t>
  </si>
  <si>
    <t>Non-financial corporations</t>
  </si>
  <si>
    <t>Households</t>
  </si>
  <si>
    <t>Debt Securities</t>
  </si>
  <si>
    <t>Off-balance-sheet itmes</t>
  </si>
  <si>
    <t>Table 23</t>
  </si>
  <si>
    <t>Secured Loans</t>
  </si>
  <si>
    <t>Loans Secured by Immovable property</t>
  </si>
  <si>
    <t>1.1.1.1</t>
  </si>
  <si>
    <t>LTV ≤70%</t>
  </si>
  <si>
    <t>1.1.1.2</t>
  </si>
  <si>
    <t>LTV &gt;70% ≤85%</t>
  </si>
  <si>
    <t>1.1.1.3</t>
  </si>
  <si>
    <t>LTV &gt;85% ≤100%</t>
  </si>
  <si>
    <t>1.1.1.4</t>
  </si>
  <si>
    <t>LTV &gt;100%</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</si>
  <si>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</si>
  <si>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</si>
  <si>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</si>
  <si>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</si>
  <si>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</si>
  <si>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</si>
  <si>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</si>
  <si>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</si>
  <si>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</si>
  <si>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</si>
  <si>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</si>
  <si>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Table 25</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</si>
  <si>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</si>
  <si>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</si>
  <si>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</si>
  <si>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</si>
  <si>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</si>
  <si>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</si>
  <si>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</si>
  <si>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</si>
  <si>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</si>
  <si>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</si>
  <si>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</si>
  <si>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</si>
  <si>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</si>
  <si>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</si>
  <si>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</si>
  <si>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</si>
  <si>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</si>
  <si>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</si>
  <si>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</si>
  <si>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</si>
  <si>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</si>
  <si>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</si>
  <si>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</si>
  <si>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</si>
  <si>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</si>
  <si>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</si>
  <si>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</si>
  <si>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</si>
  <si>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</si>
  <si>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</si>
  <si>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</si>
  <si>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</si>
  <si>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</si>
  <si>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</si>
  <si>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</si>
  <si>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</si>
  <si>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</si>
  <si>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</si>
  <si>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</si>
  <si>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</si>
  <si>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</si>
  <si>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</si>
  <si>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</si>
  <si>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</si>
  <si>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</si>
  <si>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Between them: Loans issued on the basis of income from a pension or other state social disbursement</t>
  </si>
  <si>
    <t>Gross carrying value of Loans</t>
  </si>
  <si>
    <t>General and Qualitative information on Retail Products</t>
  </si>
  <si>
    <t>Other deductions</t>
  </si>
  <si>
    <t>Differences between values per standardized balance sheet used for regulatory reporting purposes and the exposure amounts used for capital adequacy calculation purposes</t>
  </si>
  <si>
    <t>Total values of on-balance and off-balance sheet items before any adjustments used for credit risk weighting purposes</t>
  </si>
  <si>
    <t>Total carrying value of balance sheet items subject to credit risk weighting before adjustments</t>
  </si>
  <si>
    <t>Statement of Financial Position</t>
  </si>
  <si>
    <t>reporting period</t>
  </si>
  <si>
    <t>respective period of the previous year</t>
  </si>
  <si>
    <t>ASSETS</t>
  </si>
  <si>
    <t>Cash, Cash balances with National Bank of Georgia and other banks</t>
  </si>
  <si>
    <t>Cash on hand</t>
  </si>
  <si>
    <t>Casha balances with National bank of Georgia</t>
  </si>
  <si>
    <t>Cash balances with other banks</t>
  </si>
  <si>
    <t xml:space="preserve">Financial assets held for trading </t>
  </si>
  <si>
    <t>of which:derivatives</t>
  </si>
  <si>
    <t>Non-trading financial assets mandatorily at fair value through profit or loss</t>
  </si>
  <si>
    <t>Financial assets designated at fair value through profit or loss</t>
  </si>
  <si>
    <t>Financial assets at fair value through other comprehensive income</t>
  </si>
  <si>
    <t>Equity instruments</t>
  </si>
  <si>
    <t>Debt securities</t>
  </si>
  <si>
    <t>Loans and advances</t>
  </si>
  <si>
    <t>Financial assets at amortised cost</t>
  </si>
  <si>
    <t>Investments in subsidiaries, joint ventures and associates</t>
  </si>
  <si>
    <t>Non-current assets and disposal groups classified as held for sale</t>
  </si>
  <si>
    <t>Tangible assets</t>
  </si>
  <si>
    <t>Property, Plant and Equipment</t>
  </si>
  <si>
    <t xml:space="preserve">Investment property </t>
  </si>
  <si>
    <t>Intangible assets</t>
  </si>
  <si>
    <t>Goodwill</t>
  </si>
  <si>
    <t>Other intangible assets</t>
  </si>
  <si>
    <t xml:space="preserve">Tax assets </t>
  </si>
  <si>
    <t>Current tax assets</t>
  </si>
  <si>
    <t xml:space="preserve">Deferred tax assets </t>
  </si>
  <si>
    <t xml:space="preserve">Other assets </t>
  </si>
  <si>
    <t>of which: repossessed collateral</t>
  </si>
  <si>
    <t>of which: dividends receivable</t>
  </si>
  <si>
    <t>TOTAL ASSETS</t>
  </si>
  <si>
    <t>LIABILITIES</t>
  </si>
  <si>
    <t>Financial liabilities held for trading</t>
  </si>
  <si>
    <t>Financial liabilities designated at fair value through profit or loss</t>
  </si>
  <si>
    <t>Financial liabilities measured at amortised cost</t>
  </si>
  <si>
    <t xml:space="preserve">Deposits </t>
  </si>
  <si>
    <t>borrowings</t>
  </si>
  <si>
    <t>Debt securities issued</t>
  </si>
  <si>
    <t xml:space="preserve">Other financial liabilities </t>
  </si>
  <si>
    <t>Provisions</t>
  </si>
  <si>
    <t xml:space="preserve">Tax liabilities </t>
  </si>
  <si>
    <t>Current tax liabilities</t>
  </si>
  <si>
    <t>Deferred tax liabilities</t>
  </si>
  <si>
    <t>Subordinated liabilities</t>
  </si>
  <si>
    <t xml:space="preserve">Other liabilities </t>
  </si>
  <si>
    <t>of which: dividends payable</t>
  </si>
  <si>
    <t>TOTAL LIABILITIES</t>
  </si>
  <si>
    <t>Equity</t>
  </si>
  <si>
    <t>Share capital</t>
  </si>
  <si>
    <t>preference share</t>
  </si>
  <si>
    <t>Share premium</t>
  </si>
  <si>
    <t>(-) Treasury shares</t>
  </si>
  <si>
    <t>Equity instruments issued other than capital</t>
  </si>
  <si>
    <t>Equity component of compound financial instruments</t>
  </si>
  <si>
    <t>Other equity instruments issued</t>
  </si>
  <si>
    <t>Share-based payment reserve</t>
  </si>
  <si>
    <t>Accumulated other comprehensive income</t>
  </si>
  <si>
    <t>revaluation reserve</t>
  </si>
  <si>
    <t>Fair value changes of equity instruments measured at fair value through other comprehensive income</t>
  </si>
  <si>
    <t>Fair value changes of debt instruments measured at fair value through other comprehensive income</t>
  </si>
  <si>
    <t>Retained earnings</t>
  </si>
  <si>
    <t>TOTAL EQUITY</t>
  </si>
  <si>
    <t>TOTAL EQUITY AND TOTAL LIABILITIES</t>
  </si>
  <si>
    <t>Statement of profit or loss</t>
  </si>
  <si>
    <t>Interest income</t>
  </si>
  <si>
    <t xml:space="preserve">Financial assets designated at fair value through profit or loss </t>
  </si>
  <si>
    <t>(Interest expenses)</t>
  </si>
  <si>
    <t>(Financial liabilities held for trading)</t>
  </si>
  <si>
    <r>
      <t xml:space="preserve">(Financial liabilities designated at fair value through profit or loss) </t>
    </r>
    <r>
      <rPr>
        <strike/>
        <sz val="8"/>
        <rFont val="Verdana"/>
        <family val="2"/>
      </rPr>
      <t/>
    </r>
  </si>
  <si>
    <t>(Financial liabilities measured at amortised cost)</t>
  </si>
  <si>
    <t>(Other liabilities)</t>
  </si>
  <si>
    <t>Dividend income</t>
  </si>
  <si>
    <t>Fee and commission income</t>
  </si>
  <si>
    <t>(Fee and commission expenses)</t>
  </si>
  <si>
    <t>Gains or (-) losses on derecognition of financial assets and liabilities not measured at fair value through profit or loss, net</t>
  </si>
  <si>
    <t>Gains or (-) losses on financial assets and liabilities held for trading, net</t>
  </si>
  <si>
    <t>Gains or (-) losses on non-trading financial assets mandatorily at fair value through profit or loss, net</t>
  </si>
  <si>
    <t>Gains or (-) losses on financial assets and liabilities designated at fair value through profit or loss, net</t>
  </si>
  <si>
    <t>Exchange differences [gain or (-) loss], net</t>
  </si>
  <si>
    <t xml:space="preserve">Gains or (-) losses on derecognition of non-financial assets, net </t>
  </si>
  <si>
    <t xml:space="preserve">Other operating income </t>
  </si>
  <si>
    <t>(Other operating expenses)</t>
  </si>
  <si>
    <t>(Administrative expenses)</t>
  </si>
  <si>
    <t>(Staff expenses)</t>
  </si>
  <si>
    <t>(Other administrative expenses)</t>
  </si>
  <si>
    <t>(Depreciation and amortisation)</t>
  </si>
  <si>
    <t>Modification gains or (-) losses, net</t>
  </si>
  <si>
    <t>(Provisions or (-) reversal of provisions)</t>
  </si>
  <si>
    <t>(Commitments and guarantees given)</t>
  </si>
  <si>
    <t>(Other provisions)</t>
  </si>
  <si>
    <t>(Impairment or (-) reversal of impairment on financial assets not measured at fair value through profit or loss)</t>
  </si>
  <si>
    <t>(Financial assets at fair value through other comprehensive income)</t>
  </si>
  <si>
    <t>(Financial assets at amortised cost)</t>
  </si>
  <si>
    <t>(Impairment or (-) reversal of impairment of investments in subsidiaries, joint ventures and associates)</t>
  </si>
  <si>
    <t>(Impairment or (-) reversal of impairment on non-financial assets)</t>
  </si>
  <si>
    <t>Share of the profit or (-) loss of investments in subsidaries, joint ventures and associates accounted for using the equity method</t>
  </si>
  <si>
    <t>PROFIT OR (-) LOSS BEFORE TAX</t>
  </si>
  <si>
    <t>(Tax expense or (-) income</t>
  </si>
  <si>
    <t>Profit  or (-) loss after tax</t>
  </si>
  <si>
    <t>Loan commitments received</t>
  </si>
  <si>
    <t>Loan commitments given</t>
  </si>
  <si>
    <t>guarantees given</t>
  </si>
  <si>
    <t>Carrying values as reported in published stand-alone financial statements per IFRS</t>
  </si>
  <si>
    <t>(a+b-c-d)</t>
  </si>
  <si>
    <t>Net Value</t>
  </si>
  <si>
    <t>Expected Credit Loss</t>
  </si>
  <si>
    <t>Closing balance of Expected Credit Loss</t>
  </si>
  <si>
    <t>Increase / Decrease ECL of foreign currency assets as a result of currency exchange rate changes</t>
  </si>
  <si>
    <t>As a result of partial or total payment of assets</t>
  </si>
  <si>
    <t>Decrease in ECL for possible losses on assets</t>
  </si>
  <si>
    <t>An increase in the ECL for possible losses on assets</t>
  </si>
  <si>
    <t>Opening balance of Expected Credit Loss</t>
  </si>
  <si>
    <t>Changes in Expected Credit Loss for loans and Corporate debt securities</t>
  </si>
  <si>
    <t>Decrease of non-performing portfolio, as a result of currency exchange rate changes</t>
  </si>
  <si>
    <t>Outflow due to the decrease level of credit risk</t>
  </si>
  <si>
    <t>Increase of non-performing portfolio, as e result of currency exchange rate changes</t>
  </si>
  <si>
    <t xml:space="preserve">Past due &gt;5 Years </t>
  </si>
  <si>
    <t xml:space="preserve"> Past due &gt; 2 Year ≤ 5 Year </t>
  </si>
  <si>
    <t xml:space="preserve"> Past due &gt; 1 Year ≤ 2 Year </t>
  </si>
  <si>
    <t xml:space="preserve"> Past due &gt; 180 days ≤ 1 Year </t>
  </si>
  <si>
    <t xml:space="preserve"> Past due &gt; 90 days ≤ 180 days </t>
  </si>
  <si>
    <t xml:space="preserve"> Past due &gt; 30 days ≤ 90 days </t>
  </si>
  <si>
    <t xml:space="preserve"> Past due &gt; 90 days </t>
  </si>
  <si>
    <t>POCI</t>
  </si>
  <si>
    <r>
      <t>3</t>
    </r>
    <r>
      <rPr>
        <vertAlign val="superscript"/>
        <sz val="9"/>
        <rFont val="Sylfaen"/>
        <family val="1"/>
      </rPr>
      <t>rd</t>
    </r>
    <r>
      <rPr>
        <sz val="9"/>
        <rFont val="Sylfaen"/>
        <family val="1"/>
      </rPr>
      <t xml:space="preserve"> stage</t>
    </r>
  </si>
  <si>
    <r>
      <t>2</t>
    </r>
    <r>
      <rPr>
        <vertAlign val="superscript"/>
        <sz val="9"/>
        <rFont val="Sylfaen"/>
        <family val="1"/>
      </rPr>
      <t>nd</t>
    </r>
    <r>
      <rPr>
        <sz val="9"/>
        <rFont val="Sylfaen"/>
        <family val="1"/>
      </rPr>
      <t xml:space="preserve"> stage</t>
    </r>
  </si>
  <si>
    <r>
      <t>1</t>
    </r>
    <r>
      <rPr>
        <vertAlign val="superscript"/>
        <sz val="9"/>
        <rFont val="Sylfaen"/>
        <family val="1"/>
      </rPr>
      <t>st</t>
    </r>
    <r>
      <rPr>
        <sz val="9"/>
        <rFont val="Sylfaen"/>
        <family val="1"/>
      </rPr>
      <t xml:space="preserve"> stage</t>
    </r>
  </si>
  <si>
    <t>Distribution of loans, Debt securities  and Off-balance-sheet items according to Credit Risk Stages and Past due days</t>
  </si>
  <si>
    <t>Expected Credit Loss of Loans</t>
  </si>
  <si>
    <t xml:space="preserve"> Gross carrying value of loans</t>
  </si>
  <si>
    <t xml:space="preserve">Loans Distributed according to LTV ratio, Expected Credit Loss, Value of collateral for loans and loans secured by guarantees according to Credit Risk stages and past due days
  </t>
  </si>
  <si>
    <t xml:space="preserve">                               Gross carrying value(Nominal value for Offbalance) - distribution according to Collateral type
Loans, corporate debt securities and Off-balance-sheet items</t>
  </si>
  <si>
    <t>ი</t>
  </si>
  <si>
    <t>თ</t>
  </si>
  <si>
    <t>ზ</t>
  </si>
  <si>
    <t>ვ</t>
  </si>
  <si>
    <t>ე</t>
  </si>
  <si>
    <t>დ</t>
  </si>
  <si>
    <t>გ</t>
  </si>
  <si>
    <t>ბ</t>
  </si>
  <si>
    <t>ა</t>
  </si>
  <si>
    <t>Contractual Principal Amount</t>
  </si>
  <si>
    <t>According to IFRS</t>
  </si>
  <si>
    <t>Accoring to local GAAP</t>
  </si>
  <si>
    <t xml:space="preserve">Table 9 (Capital), N10 </t>
  </si>
  <si>
    <t>Assets, ECL and write-offs by risk classes</t>
  </si>
  <si>
    <t>Assets, ECL and write-offs by Sectors of income source</t>
  </si>
  <si>
    <t>Change in ECL for loans and Corporate debt securities</t>
  </si>
  <si>
    <t>Distribution of loans, Debt securities  and Off-balance-sheet items according to  Credit Risk stages and Past due days</t>
  </si>
  <si>
    <t>Loans Distributed according to LTV ratio, Loan reserves, Value of collateral for loans and loans secured by guarantees according to Credit Risk stages and past due days</t>
  </si>
  <si>
    <t>Loans and ECL on loans distributed according to Sectors of income source and Credit Risk stages</t>
  </si>
  <si>
    <t>Weighted average nominal interest rate (on Residual Contractual value of Loans)</t>
  </si>
  <si>
    <t>Weighted average remaining maturity (months) according to the  Residual Contractual value of Loans</t>
  </si>
  <si>
    <t>ECL/Total Loans</t>
  </si>
  <si>
    <t>JSC "BASISBANK"</t>
  </si>
  <si>
    <t>Zhang Jun</t>
  </si>
  <si>
    <t>David Tsaava</t>
  </si>
  <si>
    <t>www.BB.ge</t>
  </si>
  <si>
    <r>
      <t>1</t>
    </r>
    <r>
      <rPr>
        <b/>
        <vertAlign val="superscript"/>
        <sz val="11"/>
        <rFont val="Calibri"/>
        <family val="2"/>
        <scheme val="minor"/>
      </rPr>
      <t>st</t>
    </r>
    <r>
      <rPr>
        <b/>
        <sz val="11"/>
        <rFont val="Calibri"/>
        <family val="2"/>
        <scheme val="minor"/>
      </rPr>
      <t xml:space="preserve"> stage</t>
    </r>
  </si>
  <si>
    <r>
      <t>2</t>
    </r>
    <r>
      <rPr>
        <b/>
        <vertAlign val="superscript"/>
        <sz val="11"/>
        <rFont val="Calibri"/>
        <family val="2"/>
        <scheme val="minor"/>
      </rPr>
      <t>nd</t>
    </r>
    <r>
      <rPr>
        <b/>
        <sz val="11"/>
        <rFont val="Calibri"/>
        <family val="2"/>
        <scheme val="minor"/>
      </rPr>
      <t xml:space="preserve"> stage</t>
    </r>
  </si>
  <si>
    <r>
      <t>3</t>
    </r>
    <r>
      <rPr>
        <b/>
        <vertAlign val="superscript"/>
        <sz val="11"/>
        <rFont val="Calibri"/>
        <family val="2"/>
        <scheme val="minor"/>
      </rPr>
      <t>rd</t>
    </r>
    <r>
      <rPr>
        <b/>
        <sz val="11"/>
        <rFont val="Calibri"/>
        <family val="2"/>
        <scheme val="minor"/>
      </rPr>
      <t xml:space="preserve"> stage</t>
    </r>
  </si>
  <si>
    <r>
      <t>1</t>
    </r>
    <r>
      <rPr>
        <b/>
        <vertAlign val="superscript"/>
        <sz val="9"/>
        <rFont val="Sylfaen"/>
        <family val="1"/>
      </rPr>
      <t>st</t>
    </r>
    <r>
      <rPr>
        <b/>
        <sz val="9"/>
        <rFont val="Sylfaen"/>
        <family val="1"/>
      </rPr>
      <t xml:space="preserve"> stage</t>
    </r>
  </si>
  <si>
    <r>
      <t>2</t>
    </r>
    <r>
      <rPr>
        <b/>
        <vertAlign val="superscript"/>
        <sz val="9"/>
        <rFont val="Sylfaen"/>
        <family val="1"/>
      </rPr>
      <t>nd</t>
    </r>
    <r>
      <rPr>
        <b/>
        <sz val="9"/>
        <rFont val="Sylfaen"/>
        <family val="1"/>
      </rPr>
      <t xml:space="preserve"> stage</t>
    </r>
  </si>
  <si>
    <r>
      <t>3</t>
    </r>
    <r>
      <rPr>
        <b/>
        <vertAlign val="superscript"/>
        <sz val="9"/>
        <rFont val="Sylfaen"/>
        <family val="1"/>
      </rPr>
      <t>rd</t>
    </r>
    <r>
      <rPr>
        <b/>
        <sz val="9"/>
        <rFont val="Sylfaen"/>
        <family val="1"/>
      </rPr>
      <t xml:space="preserve"> stage</t>
    </r>
  </si>
  <si>
    <t>Non-independent chair</t>
  </si>
  <si>
    <t>Zhou Ning</t>
  </si>
  <si>
    <t>Non-independent member</t>
  </si>
  <si>
    <t>Zaza Robakidze</t>
  </si>
  <si>
    <t>Independent member</t>
  </si>
  <si>
    <t>Mia Mi Enkhva</t>
  </si>
  <si>
    <t>Sabina Dziurman</t>
  </si>
  <si>
    <t>Nino Okhanashvili</t>
  </si>
  <si>
    <t>General Director</t>
  </si>
  <si>
    <t>Levan Gardaphkhadze</t>
  </si>
  <si>
    <t>Deputy General Director, Retail Business</t>
  </si>
  <si>
    <t>David Kakabadze</t>
  </si>
  <si>
    <t>Deputy General Director, Risk Management</t>
  </si>
  <si>
    <t>Lia Aslanikashvili</t>
  </si>
  <si>
    <t>Deputy General Director, Finance</t>
  </si>
  <si>
    <t>Li Hui</t>
  </si>
  <si>
    <t>Deputy General Director Lending</t>
  </si>
  <si>
    <t>George Gabunia</t>
  </si>
  <si>
    <t>Chief Commercial Officer (CCO)</t>
  </si>
  <si>
    <t>Rati Dvaladze</t>
  </si>
  <si>
    <t>Chief Operations Officer (COO)</t>
  </si>
  <si>
    <t xml:space="preserve"> "Xinjiang HuaLing Industry &amp; Trade (Group) Co"</t>
  </si>
  <si>
    <t xml:space="preserve">Zaiqi Mi </t>
  </si>
  <si>
    <t>Enhua Mi</t>
  </si>
  <si>
    <t>Hualing Group Investment Holding (Xinjiang) Co.</t>
  </si>
  <si>
    <t>Table 9 (Capital), N17</t>
  </si>
  <si>
    <t>Table 9 (Capital), N38</t>
  </si>
  <si>
    <t>Table 9 (Capital), N2</t>
  </si>
  <si>
    <t>Table 9 (Capital), N3</t>
  </si>
  <si>
    <t>Table 9 (Capital), N4; N8</t>
  </si>
  <si>
    <t>Table 9 (Capital), N6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</si>
</sst>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6">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0.000%"/>
  </numFmts>
  <fonts count="135">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sz val="8"/>
      <color theme="1"/>
      <name val="Arial"/>
      <family val="2"/>
    </font>
    <font>
      <b/>
      <sz val="1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sz val="10"/>
      <name val="Arial"/>
      <family val="2"/>
    </font>
    <font>
      <b/>
      <sz val="11"/>
      <color indexed="8"/>
      <name val="Calibri"/>
      <family val="2"/>
      <scheme val="minor"/>
    </font>
    <font>
      <strike/>
      <sz val="8"/>
      <name val="Verdana"/>
      <family val="2"/>
    </font>
    <font>
      <vertAlign val="superscript"/>
      <sz val="9"/>
      <name val="Sylfaen"/>
      <family val="1"/>
    </font>
    <font>
      <sz val="11"/>
      <name val="Calibri"/>
      <family val="2"/>
      <scheme val="minor"/>
    </font>
    <font>
      <b/>
      <sz val="11"/>
      <name val="Calibri"/>
      <family val="2"/>
      <scheme val="minor"/>
    </font>
    <font>
      <sz val="11"/>
      <color indexed="8"/>
      <name val="Calibri"/>
      <family val="2"/>
      <scheme val="minor"/>
    </font>
    <font>
      <b/>
      <sz val="11"/>
      <color rgb="FF000000"/>
      <name val="Calibri"/>
      <family val="2"/>
      <scheme val="minor"/>
    </font>
    <font>
      <i/>
      <sz val="11"/>
      <name val="Calibri"/>
      <family val="2"/>
      <scheme val="minor"/>
    </font>
    <font>
      <i/>
      <sz val="11"/>
      <color theme="1"/>
      <name val="Calibri"/>
      <family val="2"/>
      <scheme val="minor"/>
    </font>
    <font>
      <sz val="11"/>
      <name val="MS Sans Serif"/>
      <family val="2"/>
    </font>
    <font>
      <b/>
      <u/>
      <sz val="11"/>
      <name val="Calibri"/>
      <family val="2"/>
      <scheme val="minor"/>
    </font>
    <font>
      <b/>
      <u/>
      <sz val="11"/>
      <color theme="1"/>
      <name val="Calibri"/>
      <family val="2"/>
      <scheme val="minor"/>
    </font>
    <font>
      <b/>
      <vertAlign val="superscript"/>
      <sz val="11"/>
      <name val="Calibri"/>
      <family val="2"/>
      <scheme val="minor"/>
    </font>
    <font>
      <b/>
      <vertAlign val="superscript"/>
      <sz val="9"/>
      <name val="Sylfaen"/>
      <family val="1"/>
    </font>
    <font>
      <sz val="10"/>
      <name val="Geo_Arial"/>
      <family val="2"/>
    </font>
    <font>
      <b/>
      <i/>
      <sz val="11"/>
      <color theme="1"/>
      <name val="Calibri"/>
      <family val="2"/>
      <scheme val="minor"/>
    </font>
    <font>
      <b/>
      <i/>
      <sz val="11"/>
      <name val="Calibri"/>
      <family val="2"/>
      <scheme val="minor"/>
    </font>
    <font>
      <sz val="11"/>
      <color rgb="FF333333"/>
      <name val="Calibri"/>
      <family val="2"/>
      <scheme val="minor"/>
    </font>
    <font>
      <sz val="10"/>
      <color rgb="FF333333"/>
      <name val="Sylfaen"/>
      <family val="1"/>
    </font>
  </fonts>
  <fills count="8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s>
  <borders count="128">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theme="6" tint="-0.499984740745262"/>
      </top>
      <bottom style="thin">
        <color theme="6" tint="-0.499984740745262"/>
      </bottom>
      <diagonal/>
    </border>
    <border>
      <left/>
      <right style="medium">
        <color indexed="64"/>
      </right>
      <top/>
      <bottom style="thin">
        <color theme="6" tint="-0.499984740745262"/>
      </bottom>
      <diagonal/>
    </border>
    <border>
      <left/>
      <right style="medium">
        <color indexed="64"/>
      </right>
      <top style="thin">
        <color theme="6" tint="-0.499984740745262"/>
      </top>
      <bottom/>
      <diagonal/>
    </border>
    <border>
      <left style="thin">
        <color theme="6" tint="-0.499984740745262"/>
      </left>
      <right style="thin">
        <color theme="6" tint="-0.499984740745262"/>
      </right>
      <top style="thin">
        <color indexed="64"/>
      </top>
      <bottom/>
      <diagonal/>
    </border>
  </borders>
  <cellStyleXfs count="20967">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68" fontId="9" fillId="37" borderId="0"/>
    <xf numFmtId="169" fontId="9" fillId="37" borderId="0"/>
    <xf numFmtId="168" fontId="9" fillId="37" borderId="0"/>
    <xf numFmtId="0" fontId="10" fillId="38"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0" fontId="15" fillId="39" borderId="0" applyNumberFormat="0" applyBorder="0" applyAlignment="0" applyProtection="0"/>
    <xf numFmtId="170" fontId="18"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1" fontId="20" fillId="0" borderId="0" applyFill="0" applyBorder="0" applyAlignment="0"/>
    <xf numFmtId="171" fontId="20"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5"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21" fillId="64" borderId="35" applyNumberFormat="0" applyAlignment="0" applyProtection="0"/>
    <xf numFmtId="0" fontId="22" fillId="9" borderId="28"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168" fontId="23"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168" fontId="23"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169" fontId="23"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2" fillId="9" borderId="28"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2" fillId="9" borderId="28"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2" fillId="9" borderId="28"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2" fillId="9" borderId="28"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2" fillId="9" borderId="28"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2" fillId="9" borderId="28"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2" fillId="9" borderId="28"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168" fontId="23" fillId="64" borderId="35" applyNumberFormat="0" applyAlignment="0" applyProtection="0"/>
    <xf numFmtId="169" fontId="23" fillId="64" borderId="35" applyNumberFormat="0" applyAlignment="0" applyProtection="0"/>
    <xf numFmtId="168" fontId="23" fillId="64" borderId="35" applyNumberFormat="0" applyAlignment="0" applyProtection="0"/>
    <xf numFmtId="168" fontId="23" fillId="64" borderId="35" applyNumberFormat="0" applyAlignment="0" applyProtection="0"/>
    <xf numFmtId="169" fontId="23" fillId="64" borderId="35" applyNumberFormat="0" applyAlignment="0" applyProtection="0"/>
    <xf numFmtId="168" fontId="23" fillId="64" borderId="35" applyNumberFormat="0" applyAlignment="0" applyProtection="0"/>
    <xf numFmtId="168" fontId="23" fillId="64" borderId="35" applyNumberFormat="0" applyAlignment="0" applyProtection="0"/>
    <xf numFmtId="169" fontId="23" fillId="64" borderId="35" applyNumberFormat="0" applyAlignment="0" applyProtection="0"/>
    <xf numFmtId="168" fontId="23" fillId="64" borderId="35" applyNumberFormat="0" applyAlignment="0" applyProtection="0"/>
    <xf numFmtId="168" fontId="23" fillId="64" borderId="35" applyNumberFormat="0" applyAlignment="0" applyProtection="0"/>
    <xf numFmtId="169" fontId="23" fillId="64" borderId="35" applyNumberFormat="0" applyAlignment="0" applyProtection="0"/>
    <xf numFmtId="168" fontId="23" fillId="64" borderId="35" applyNumberFormat="0" applyAlignment="0" applyProtection="0"/>
    <xf numFmtId="0" fontId="21" fillId="64" borderId="35" applyNumberFormat="0" applyAlignment="0" applyProtection="0"/>
    <xf numFmtId="0" fontId="24" fillId="65" borderId="36" applyNumberFormat="0" applyAlignment="0" applyProtection="0"/>
    <xf numFmtId="0" fontId="25" fillId="10" borderId="31" applyNumberFormat="0" applyAlignment="0" applyProtection="0"/>
    <xf numFmtId="168"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0" fontId="24"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0" fontId="25" fillId="10" borderId="31"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0" fontId="24" fillId="65" borderId="36"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2"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37">
      <alignment vertical="center"/>
    </xf>
    <xf numFmtId="38" fontId="9" fillId="0" borderId="37">
      <alignment vertical="center"/>
    </xf>
    <xf numFmtId="38" fontId="9" fillId="0" borderId="37">
      <alignment vertical="center"/>
    </xf>
    <xf numFmtId="38" fontId="9" fillId="0" borderId="37">
      <alignment vertical="center"/>
    </xf>
    <xf numFmtId="38" fontId="9" fillId="0" borderId="37">
      <alignment vertical="center"/>
    </xf>
    <xf numFmtId="38" fontId="9" fillId="0" borderId="37">
      <alignment vertical="center"/>
    </xf>
    <xf numFmtId="38" fontId="9" fillId="0" borderId="37">
      <alignment vertical="center"/>
    </xf>
    <xf numFmtId="38" fontId="9" fillId="0" borderId="0" applyFont="0" applyFill="0" applyBorder="0" applyAlignment="0" applyProtection="0"/>
    <xf numFmtId="180" fontId="2"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168" fontId="2" fillId="0" borderId="0"/>
    <xf numFmtId="0" fontId="2" fillId="0" borderId="0"/>
    <xf numFmtId="168"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27" applyNumberFormat="0" applyAlignment="0" applyProtection="0">
      <alignment horizontal="left" vertical="center"/>
    </xf>
    <xf numFmtId="0" fontId="37" fillId="0" borderId="27" applyNumberFormat="0" applyAlignment="0" applyProtection="0">
      <alignment horizontal="left" vertical="center"/>
    </xf>
    <xf numFmtId="168" fontId="37" fillId="0" borderId="27" applyNumberFormat="0" applyAlignment="0" applyProtection="0">
      <alignment horizontal="left" vertical="center"/>
    </xf>
    <xf numFmtId="0" fontId="37" fillId="0" borderId="9">
      <alignment horizontal="left" vertical="center"/>
    </xf>
    <xf numFmtId="0" fontId="37" fillId="0" borderId="9">
      <alignment horizontal="left" vertical="center"/>
    </xf>
    <xf numFmtId="168" fontId="37" fillId="0" borderId="9">
      <alignment horizontal="left" vertical="center"/>
    </xf>
    <xf numFmtId="0" fontId="38" fillId="0" borderId="38" applyNumberFormat="0" applyFill="0" applyAlignment="0" applyProtection="0"/>
    <xf numFmtId="169" fontId="38" fillId="0" borderId="38" applyNumberFormat="0" applyFill="0" applyAlignment="0" applyProtection="0"/>
    <xf numFmtId="0" fontId="38" fillId="0" borderId="38" applyNumberFormat="0" applyFill="0" applyAlignment="0" applyProtection="0"/>
    <xf numFmtId="168" fontId="38" fillId="0" borderId="38" applyNumberFormat="0" applyFill="0" applyAlignment="0" applyProtection="0"/>
    <xf numFmtId="168" fontId="38" fillId="0" borderId="38" applyNumberFormat="0" applyFill="0" applyAlignment="0" applyProtection="0"/>
    <xf numFmtId="168" fontId="38" fillId="0" borderId="38" applyNumberFormat="0" applyFill="0" applyAlignment="0" applyProtection="0"/>
    <xf numFmtId="169" fontId="38" fillId="0" borderId="38" applyNumberFormat="0" applyFill="0" applyAlignment="0" applyProtection="0"/>
    <xf numFmtId="168" fontId="38" fillId="0" borderId="38" applyNumberFormat="0" applyFill="0" applyAlignment="0" applyProtection="0"/>
    <xf numFmtId="168" fontId="38" fillId="0" borderId="38" applyNumberFormat="0" applyFill="0" applyAlignment="0" applyProtection="0"/>
    <xf numFmtId="169" fontId="38" fillId="0" borderId="38" applyNumberFormat="0" applyFill="0" applyAlignment="0" applyProtection="0"/>
    <xf numFmtId="168" fontId="38" fillId="0" borderId="38" applyNumberFormat="0" applyFill="0" applyAlignment="0" applyProtection="0"/>
    <xf numFmtId="168" fontId="38" fillId="0" borderId="38" applyNumberFormat="0" applyFill="0" applyAlignment="0" applyProtection="0"/>
    <xf numFmtId="169" fontId="38" fillId="0" borderId="38" applyNumberFormat="0" applyFill="0" applyAlignment="0" applyProtection="0"/>
    <xf numFmtId="168" fontId="38" fillId="0" borderId="38" applyNumberFormat="0" applyFill="0" applyAlignment="0" applyProtection="0"/>
    <xf numFmtId="168" fontId="38" fillId="0" borderId="38" applyNumberFormat="0" applyFill="0" applyAlignment="0" applyProtection="0"/>
    <xf numFmtId="169" fontId="38" fillId="0" borderId="38" applyNumberFormat="0" applyFill="0" applyAlignment="0" applyProtection="0"/>
    <xf numFmtId="168" fontId="38" fillId="0" borderId="38" applyNumberFormat="0" applyFill="0" applyAlignment="0" applyProtection="0"/>
    <xf numFmtId="0" fontId="38" fillId="0" borderId="38" applyNumberFormat="0" applyFill="0" applyAlignment="0" applyProtection="0"/>
    <xf numFmtId="0" fontId="39" fillId="0" borderId="39" applyNumberFormat="0" applyFill="0" applyAlignment="0" applyProtection="0"/>
    <xf numFmtId="169" fontId="39" fillId="0" borderId="39" applyNumberFormat="0" applyFill="0" applyAlignment="0" applyProtection="0"/>
    <xf numFmtId="0" fontId="39" fillId="0" borderId="39" applyNumberFormat="0" applyFill="0" applyAlignment="0" applyProtection="0"/>
    <xf numFmtId="168" fontId="39" fillId="0" borderId="39" applyNumberFormat="0" applyFill="0" applyAlignment="0" applyProtection="0"/>
    <xf numFmtId="168" fontId="39" fillId="0" borderId="39" applyNumberFormat="0" applyFill="0" applyAlignment="0" applyProtection="0"/>
    <xf numFmtId="168" fontId="39" fillId="0" borderId="39" applyNumberFormat="0" applyFill="0" applyAlignment="0" applyProtection="0"/>
    <xf numFmtId="169" fontId="39" fillId="0" borderId="39" applyNumberFormat="0" applyFill="0" applyAlignment="0" applyProtection="0"/>
    <xf numFmtId="168" fontId="39" fillId="0" borderId="39" applyNumberFormat="0" applyFill="0" applyAlignment="0" applyProtection="0"/>
    <xf numFmtId="168" fontId="39" fillId="0" borderId="39" applyNumberFormat="0" applyFill="0" applyAlignment="0" applyProtection="0"/>
    <xf numFmtId="169" fontId="39" fillId="0" borderId="39" applyNumberFormat="0" applyFill="0" applyAlignment="0" applyProtection="0"/>
    <xf numFmtId="168" fontId="39" fillId="0" borderId="39" applyNumberFormat="0" applyFill="0" applyAlignment="0" applyProtection="0"/>
    <xf numFmtId="168" fontId="39" fillId="0" borderId="39" applyNumberFormat="0" applyFill="0" applyAlignment="0" applyProtection="0"/>
    <xf numFmtId="169" fontId="39" fillId="0" borderId="39" applyNumberFormat="0" applyFill="0" applyAlignment="0" applyProtection="0"/>
    <xf numFmtId="168" fontId="39" fillId="0" borderId="39" applyNumberFormat="0" applyFill="0" applyAlignment="0" applyProtection="0"/>
    <xf numFmtId="168" fontId="39" fillId="0" borderId="39" applyNumberFormat="0" applyFill="0" applyAlignment="0" applyProtection="0"/>
    <xf numFmtId="169" fontId="39" fillId="0" borderId="39" applyNumberFormat="0" applyFill="0" applyAlignment="0" applyProtection="0"/>
    <xf numFmtId="168" fontId="39" fillId="0" borderId="39" applyNumberFormat="0" applyFill="0" applyAlignment="0" applyProtection="0"/>
    <xf numFmtId="0" fontId="39" fillId="0" borderId="39" applyNumberFormat="0" applyFill="0" applyAlignment="0" applyProtection="0"/>
    <xf numFmtId="0" fontId="40" fillId="0" borderId="40" applyNumberFormat="0" applyFill="0" applyAlignment="0" applyProtection="0"/>
    <xf numFmtId="169" fontId="40" fillId="0" borderId="40" applyNumberFormat="0" applyFill="0" applyAlignment="0" applyProtection="0"/>
    <xf numFmtId="0" fontId="40" fillId="0" borderId="40" applyNumberFormat="0" applyFill="0" applyAlignment="0" applyProtection="0"/>
    <xf numFmtId="168" fontId="40" fillId="0" borderId="40" applyNumberFormat="0" applyFill="0" applyAlignment="0" applyProtection="0"/>
    <xf numFmtId="0" fontId="40" fillId="0" borderId="40" applyNumberFormat="0" applyFill="0" applyAlignment="0" applyProtection="0"/>
    <xf numFmtId="168" fontId="40" fillId="0" borderId="40" applyNumberFormat="0" applyFill="0" applyAlignment="0" applyProtection="0"/>
    <xf numFmtId="0" fontId="40" fillId="0" borderId="40" applyNumberFormat="0" applyFill="0" applyAlignment="0" applyProtection="0"/>
    <xf numFmtId="0" fontId="40" fillId="0" borderId="40" applyNumberFormat="0" applyFill="0" applyAlignment="0" applyProtection="0"/>
    <xf numFmtId="168" fontId="40" fillId="0" borderId="40" applyNumberFormat="0" applyFill="0" applyAlignment="0" applyProtection="0"/>
    <xf numFmtId="169" fontId="40" fillId="0" borderId="40" applyNumberFormat="0" applyFill="0" applyAlignment="0" applyProtection="0"/>
    <xf numFmtId="168" fontId="40" fillId="0" borderId="40" applyNumberFormat="0" applyFill="0" applyAlignment="0" applyProtection="0"/>
    <xf numFmtId="168" fontId="40" fillId="0" borderId="40" applyNumberFormat="0" applyFill="0" applyAlignment="0" applyProtection="0"/>
    <xf numFmtId="169" fontId="40" fillId="0" borderId="40" applyNumberFormat="0" applyFill="0" applyAlignment="0" applyProtection="0"/>
    <xf numFmtId="168" fontId="40" fillId="0" borderId="40" applyNumberFormat="0" applyFill="0" applyAlignment="0" applyProtection="0"/>
    <xf numFmtId="168" fontId="40" fillId="0" borderId="40" applyNumberFormat="0" applyFill="0" applyAlignment="0" applyProtection="0"/>
    <xf numFmtId="169" fontId="40" fillId="0" borderId="40" applyNumberFormat="0" applyFill="0" applyAlignment="0" applyProtection="0"/>
    <xf numFmtId="168" fontId="40" fillId="0" borderId="40" applyNumberFormat="0" applyFill="0" applyAlignment="0" applyProtection="0"/>
    <xf numFmtId="168" fontId="40" fillId="0" borderId="40" applyNumberFormat="0" applyFill="0" applyAlignment="0" applyProtection="0"/>
    <xf numFmtId="169" fontId="40" fillId="0" borderId="40" applyNumberFormat="0" applyFill="0" applyAlignment="0" applyProtection="0"/>
    <xf numFmtId="168" fontId="40" fillId="0" borderId="40" applyNumberFormat="0" applyFill="0" applyAlignment="0" applyProtection="0"/>
    <xf numFmtId="0" fontId="40" fillId="0" borderId="40" applyNumberFormat="0" applyFill="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37" fontId="41" fillId="0" borderId="0"/>
    <xf numFmtId="168" fontId="42" fillId="0" borderId="0"/>
    <xf numFmtId="0" fontId="42" fillId="0" borderId="0"/>
    <xf numFmtId="168" fontId="42" fillId="0" borderId="0"/>
    <xf numFmtId="168" fontId="37" fillId="0" borderId="0"/>
    <xf numFmtId="0" fontId="37" fillId="0" borderId="0"/>
    <xf numFmtId="168" fontId="37" fillId="0" borderId="0"/>
    <xf numFmtId="168" fontId="43" fillId="0" borderId="0"/>
    <xf numFmtId="0" fontId="43" fillId="0" borderId="0"/>
    <xf numFmtId="168" fontId="43"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0" fontId="4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7" fillId="0" borderId="0" applyNumberFormat="0" applyFill="0" applyBorder="0" applyAlignment="0" applyProtection="0">
      <alignment vertical="top"/>
      <protection locked="0"/>
    </xf>
    <xf numFmtId="169"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8" fontId="48" fillId="0" borderId="0"/>
    <xf numFmtId="0" fontId="49" fillId="43" borderId="35" applyNumberFormat="0" applyAlignment="0" applyProtection="0"/>
    <xf numFmtId="0" fontId="50" fillId="8" borderId="28"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168" fontId="51"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168" fontId="51"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169" fontId="51"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50" fillId="8" borderId="28"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50" fillId="8" borderId="28"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50" fillId="8" borderId="28"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50" fillId="8" borderId="28"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50" fillId="8" borderId="28"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50" fillId="8" borderId="28"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50" fillId="8" borderId="28"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168" fontId="51" fillId="43" borderId="35" applyNumberFormat="0" applyAlignment="0" applyProtection="0"/>
    <xf numFmtId="169" fontId="51" fillId="43" borderId="35" applyNumberFormat="0" applyAlignment="0" applyProtection="0"/>
    <xf numFmtId="168" fontId="51" fillId="43" borderId="35" applyNumberFormat="0" applyAlignment="0" applyProtection="0"/>
    <xf numFmtId="168" fontId="51" fillId="43" borderId="35" applyNumberFormat="0" applyAlignment="0" applyProtection="0"/>
    <xf numFmtId="169" fontId="51" fillId="43" borderId="35" applyNumberFormat="0" applyAlignment="0" applyProtection="0"/>
    <xf numFmtId="168" fontId="51" fillId="43" borderId="35" applyNumberFormat="0" applyAlignment="0" applyProtection="0"/>
    <xf numFmtId="168" fontId="51" fillId="43" borderId="35" applyNumberFormat="0" applyAlignment="0" applyProtection="0"/>
    <xf numFmtId="169" fontId="51" fillId="43" borderId="35" applyNumberFormat="0" applyAlignment="0" applyProtection="0"/>
    <xf numFmtId="168" fontId="51" fillId="43" borderId="35" applyNumberFormat="0" applyAlignment="0" applyProtection="0"/>
    <xf numFmtId="168" fontId="51" fillId="43" borderId="35" applyNumberFormat="0" applyAlignment="0" applyProtection="0"/>
    <xf numFmtId="169" fontId="51" fillId="43" borderId="35" applyNumberFormat="0" applyAlignment="0" applyProtection="0"/>
    <xf numFmtId="168" fontId="51" fillId="43" borderId="35" applyNumberFormat="0" applyAlignment="0" applyProtection="0"/>
    <xf numFmtId="0" fontId="49" fillId="43" borderId="35" applyNumberFormat="0" applyAlignment="0" applyProtection="0"/>
    <xf numFmtId="3" fontId="2" fillId="72" borderId="3" applyFont="0">
      <alignment horizontal="right" vertical="center"/>
      <protection locked="0"/>
    </xf>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52" fillId="0" borderId="41" applyNumberFormat="0" applyFill="0" applyAlignment="0" applyProtection="0"/>
    <xf numFmtId="0" fontId="53" fillId="0" borderId="30" applyNumberFormat="0" applyFill="0" applyAlignment="0" applyProtection="0"/>
    <xf numFmtId="168" fontId="54" fillId="0" borderId="41" applyNumberFormat="0" applyFill="0" applyAlignment="0" applyProtection="0"/>
    <xf numFmtId="168" fontId="54" fillId="0" borderId="41" applyNumberFormat="0" applyFill="0" applyAlignment="0" applyProtection="0"/>
    <xf numFmtId="169" fontId="54" fillId="0" borderId="41" applyNumberFormat="0" applyFill="0" applyAlignment="0" applyProtection="0"/>
    <xf numFmtId="0" fontId="52" fillId="0" borderId="41"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168" fontId="54" fillId="0" borderId="41" applyNumberFormat="0" applyFill="0" applyAlignment="0" applyProtection="0"/>
    <xf numFmtId="169" fontId="54" fillId="0" borderId="41" applyNumberFormat="0" applyFill="0" applyAlignment="0" applyProtection="0"/>
    <xf numFmtId="168" fontId="54" fillId="0" borderId="41" applyNumberFormat="0" applyFill="0" applyAlignment="0" applyProtection="0"/>
    <xf numFmtId="168" fontId="54" fillId="0" borderId="41" applyNumberFormat="0" applyFill="0" applyAlignment="0" applyProtection="0"/>
    <xf numFmtId="169" fontId="54" fillId="0" borderId="41" applyNumberFormat="0" applyFill="0" applyAlignment="0" applyProtection="0"/>
    <xf numFmtId="168" fontId="54" fillId="0" borderId="41" applyNumberFormat="0" applyFill="0" applyAlignment="0" applyProtection="0"/>
    <xf numFmtId="168" fontId="54" fillId="0" borderId="41" applyNumberFormat="0" applyFill="0" applyAlignment="0" applyProtection="0"/>
    <xf numFmtId="169" fontId="54" fillId="0" borderId="41" applyNumberFormat="0" applyFill="0" applyAlignment="0" applyProtection="0"/>
    <xf numFmtId="168" fontId="54" fillId="0" borderId="41" applyNumberFormat="0" applyFill="0" applyAlignment="0" applyProtection="0"/>
    <xf numFmtId="168" fontId="54" fillId="0" borderId="41" applyNumberFormat="0" applyFill="0" applyAlignment="0" applyProtection="0"/>
    <xf numFmtId="169" fontId="54" fillId="0" borderId="41" applyNumberFormat="0" applyFill="0" applyAlignment="0" applyProtection="0"/>
    <xf numFmtId="168" fontId="54" fillId="0" borderId="41" applyNumberFormat="0" applyFill="0" applyAlignment="0" applyProtection="0"/>
    <xf numFmtId="0" fontId="52" fillId="0" borderId="41"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5" fillId="73"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0" fontId="55" fillId="73" borderId="0" applyNumberFormat="0" applyBorder="0" applyAlignment="0" applyProtection="0"/>
    <xf numFmtId="1" fontId="58" fillId="0" borderId="0" applyProtection="0"/>
    <xf numFmtId="168" fontId="9" fillId="0" borderId="42"/>
    <xf numFmtId="169" fontId="9" fillId="0" borderId="42"/>
    <xf numFmtId="168" fontId="9" fillId="0" borderId="42"/>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59" fillId="0" borderId="0"/>
    <xf numFmtId="181" fontId="2"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0" fontId="60" fillId="0" borderId="0"/>
    <xf numFmtId="0" fontId="59" fillId="0" borderId="0"/>
    <xf numFmtId="179" fontId="11" fillId="0" borderId="0"/>
    <xf numFmtId="179" fontId="2" fillId="0" borderId="0"/>
    <xf numFmtId="179" fontId="2" fillId="0" borderId="0"/>
    <xf numFmtId="0" fontId="2" fillId="0" borderId="0"/>
    <xf numFmtId="0" fontId="2"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1" fillId="0" borderId="0"/>
    <xf numFmtId="0" fontId="11" fillId="0" borderId="0"/>
    <xf numFmtId="168"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68" fontId="11" fillId="0" borderId="0"/>
    <xf numFmtId="0" fontId="11" fillId="0" borderId="0"/>
    <xf numFmtId="0" fontId="1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179" fontId="11" fillId="0" borderId="0"/>
    <xf numFmtId="179" fontId="1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1" fillId="0" borderId="0"/>
    <xf numFmtId="179" fontId="11" fillId="0" borderId="0"/>
    <xf numFmtId="179" fontId="11" fillId="0" borderId="0"/>
    <xf numFmtId="179"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79"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1" fillId="0" borderId="0"/>
    <xf numFmtId="0" fontId="2" fillId="0" borderId="0"/>
    <xf numFmtId="0" fontId="10" fillId="0" borderId="0"/>
    <xf numFmtId="168" fontId="8" fillId="0" borderId="0"/>
    <xf numFmtId="0" fontId="2"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1" fillId="0" borderId="0"/>
    <xf numFmtId="0" fontId="11" fillId="0" borderId="0"/>
    <xf numFmtId="168" fontId="8" fillId="0" borderId="0"/>
    <xf numFmtId="0" fontId="48" fillId="0" borderId="0"/>
    <xf numFmtId="0" fontId="2" fillId="0" borderId="0"/>
    <xf numFmtId="168" fontId="8" fillId="0" borderId="0"/>
    <xf numFmtId="0" fontId="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179" fontId="2" fillId="0" borderId="0"/>
    <xf numFmtId="0" fontId="2" fillId="0" borderId="0"/>
    <xf numFmtId="179" fontId="2" fillId="0" borderId="0"/>
    <xf numFmtId="0" fontId="2" fillId="0" borderId="0"/>
    <xf numFmtId="179"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179"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79" fontId="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9" fillId="0" borderId="0"/>
    <xf numFmtId="0" fontId="5"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9" fontId="5" fillId="0" borderId="0"/>
    <xf numFmtId="0" fontId="9" fillId="0" borderId="0"/>
    <xf numFmtId="179"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9" fillId="0" borderId="0"/>
    <xf numFmtId="179" fontId="5"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8" fontId="9" fillId="0" borderId="0"/>
    <xf numFmtId="0" fontId="59"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8" fontId="5" fillId="0" borderId="0"/>
    <xf numFmtId="0" fontId="59" fillId="0" borderId="0"/>
    <xf numFmtId="168"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9"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9"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9"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 fillId="0" borderId="0"/>
    <xf numFmtId="0" fontId="59" fillId="0" borderId="0"/>
    <xf numFmtId="168" fontId="2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2"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9"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8"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3" fillId="0" borderId="0"/>
    <xf numFmtId="0" fontId="10" fillId="74" borderId="43"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168" fontId="2" fillId="0" borderId="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2" fillId="74" borderId="43" applyNumberFormat="0" applyFont="0" applyAlignment="0" applyProtection="0"/>
    <xf numFmtId="0" fontId="10" fillId="74" borderId="43" applyNumberFormat="0" applyFont="0" applyAlignment="0" applyProtection="0"/>
    <xf numFmtId="168" fontId="2" fillId="0" borderId="0"/>
    <xf numFmtId="0" fontId="10" fillId="74" borderId="43" applyNumberFormat="0" applyFont="0" applyAlignment="0" applyProtection="0"/>
    <xf numFmtId="0" fontId="10" fillId="74" borderId="43" applyNumberFormat="0" applyFont="0" applyAlignment="0" applyProtection="0"/>
    <xf numFmtId="0" fontId="2" fillId="74" borderId="43" applyNumberFormat="0" applyFont="0" applyAlignment="0" applyProtection="0"/>
    <xf numFmtId="0" fontId="2" fillId="74" borderId="43" applyNumberFormat="0" applyFont="0" applyAlignment="0" applyProtection="0"/>
    <xf numFmtId="0" fontId="10" fillId="74" borderId="43" applyNumberFormat="0" applyFont="0" applyAlignment="0" applyProtection="0"/>
    <xf numFmtId="0" fontId="2"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169" fontId="2" fillId="0" borderId="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2" fillId="74" borderId="43" applyNumberFormat="0" applyFont="0" applyAlignment="0" applyProtection="0"/>
    <xf numFmtId="0" fontId="2" fillId="0" borderId="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2" fillId="74" borderId="43" applyNumberFormat="0" applyFont="0" applyAlignment="0" applyProtection="0"/>
    <xf numFmtId="0" fontId="2" fillId="74" borderId="43" applyNumberFormat="0" applyFont="0" applyAlignment="0" applyProtection="0"/>
    <xf numFmtId="169" fontId="2" fillId="0" borderId="0"/>
    <xf numFmtId="0" fontId="2" fillId="74" borderId="43" applyNumberFormat="0" applyFont="0" applyAlignment="0" applyProtection="0"/>
    <xf numFmtId="168" fontId="2" fillId="0" borderId="0"/>
    <xf numFmtId="0" fontId="2" fillId="74" borderId="43" applyNumberFormat="0" applyFont="0" applyAlignment="0" applyProtection="0"/>
    <xf numFmtId="168" fontId="2" fillId="0" borderId="0"/>
    <xf numFmtId="0" fontId="2" fillId="74" borderId="43" applyNumberFormat="0" applyFont="0" applyAlignment="0" applyProtection="0"/>
    <xf numFmtId="0" fontId="2" fillId="74" borderId="43" applyNumberFormat="0" applyFont="0" applyAlignment="0" applyProtection="0"/>
    <xf numFmtId="169" fontId="2" fillId="0" borderId="0"/>
    <xf numFmtId="168" fontId="2" fillId="0" borderId="0"/>
    <xf numFmtId="0" fontId="2" fillId="74" borderId="43" applyNumberFormat="0" applyFont="0" applyAlignment="0" applyProtection="0"/>
    <xf numFmtId="168" fontId="2" fillId="0" borderId="0"/>
    <xf numFmtId="0" fontId="2" fillId="74" borderId="43" applyNumberFormat="0" applyFont="0" applyAlignment="0" applyProtection="0"/>
    <xf numFmtId="0" fontId="2" fillId="74" borderId="43" applyNumberFormat="0" applyFont="0" applyAlignment="0" applyProtection="0"/>
    <xf numFmtId="169" fontId="2" fillId="0" borderId="0"/>
    <xf numFmtId="0" fontId="2" fillId="74" borderId="43" applyNumberFormat="0" applyFont="0" applyAlignment="0" applyProtection="0"/>
    <xf numFmtId="168" fontId="2" fillId="0" borderId="0"/>
    <xf numFmtId="0" fontId="2" fillId="74" borderId="43" applyNumberFormat="0" applyFont="0" applyAlignment="0" applyProtection="0"/>
    <xf numFmtId="168" fontId="2" fillId="0" borderId="0"/>
    <xf numFmtId="0" fontId="2" fillId="74" borderId="43" applyNumberFormat="0" applyFont="0" applyAlignment="0" applyProtection="0"/>
    <xf numFmtId="0" fontId="2" fillId="74" borderId="43" applyNumberFormat="0" applyFont="0" applyAlignment="0" applyProtection="0"/>
    <xf numFmtId="169" fontId="2" fillId="0" borderId="0"/>
    <xf numFmtId="168" fontId="2" fillId="0" borderId="0"/>
    <xf numFmtId="168" fontId="2" fillId="0" borderId="0"/>
    <xf numFmtId="0" fontId="2" fillId="74" borderId="43" applyNumberFormat="0" applyFont="0" applyAlignment="0" applyProtection="0"/>
    <xf numFmtId="0" fontId="2" fillId="74" borderId="43" applyNumberFormat="0" applyFont="0" applyAlignment="0" applyProtection="0"/>
    <xf numFmtId="0" fontId="2" fillId="74" borderId="43" applyNumberFormat="0" applyFont="0" applyAlignment="0" applyProtection="0"/>
    <xf numFmtId="0" fontId="2" fillId="74" borderId="43"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65" fillId="0" borderId="0"/>
    <xf numFmtId="0" fontId="65" fillId="0" borderId="0"/>
    <xf numFmtId="168" fontId="65" fillId="0" borderId="0"/>
    <xf numFmtId="0" fontId="66" fillId="64" borderId="44" applyNumberFormat="0" applyAlignment="0" applyProtection="0"/>
    <xf numFmtId="0" fontId="67" fillId="9" borderId="29"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168" fontId="68"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168" fontId="68"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169" fontId="68"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7" fillId="9" borderId="29"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7" fillId="9" borderId="29"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7" fillId="9" borderId="29"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7" fillId="9" borderId="29"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7" fillId="9" borderId="29"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7" fillId="9" borderId="29"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7" fillId="9" borderId="29"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168" fontId="68" fillId="64" borderId="44" applyNumberFormat="0" applyAlignment="0" applyProtection="0"/>
    <xf numFmtId="169" fontId="68" fillId="64" borderId="44" applyNumberFormat="0" applyAlignment="0" applyProtection="0"/>
    <xf numFmtId="168" fontId="68" fillId="64" borderId="44" applyNumberFormat="0" applyAlignment="0" applyProtection="0"/>
    <xf numFmtId="168" fontId="68" fillId="64" borderId="44" applyNumberFormat="0" applyAlignment="0" applyProtection="0"/>
    <xf numFmtId="169" fontId="68" fillId="64" borderId="44" applyNumberFormat="0" applyAlignment="0" applyProtection="0"/>
    <xf numFmtId="168" fontId="68" fillId="64" borderId="44" applyNumberFormat="0" applyAlignment="0" applyProtection="0"/>
    <xf numFmtId="168" fontId="68" fillId="64" borderId="44" applyNumberFormat="0" applyAlignment="0" applyProtection="0"/>
    <xf numFmtId="169" fontId="68" fillId="64" borderId="44" applyNumberFormat="0" applyAlignment="0" applyProtection="0"/>
    <xf numFmtId="168" fontId="68" fillId="64" borderId="44" applyNumberFormat="0" applyAlignment="0" applyProtection="0"/>
    <xf numFmtId="168" fontId="68" fillId="64" borderId="44" applyNumberFormat="0" applyAlignment="0" applyProtection="0"/>
    <xf numFmtId="169" fontId="68" fillId="64" borderId="44" applyNumberFormat="0" applyAlignment="0" applyProtection="0"/>
    <xf numFmtId="168" fontId="68" fillId="64" borderId="44" applyNumberFormat="0" applyAlignment="0" applyProtection="0"/>
    <xf numFmtId="0" fontId="66" fillId="64" borderId="44" applyNumberFormat="0" applyAlignment="0" applyProtection="0"/>
    <xf numFmtId="0" fontId="8" fillId="0" borderId="0"/>
    <xf numFmtId="175" fontId="20" fillId="0" borderId="0" applyFont="0" applyFill="0" applyBorder="0" applyAlignment="0" applyProtection="0"/>
    <xf numFmtId="186"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xf numFmtId="0" fontId="2" fillId="0" borderId="0"/>
    <xf numFmtId="168" fontId="2" fillId="0" borderId="0"/>
    <xf numFmtId="187"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71" fillId="0" borderId="0"/>
    <xf numFmtId="0" fontId="8" fillId="0" borderId="0"/>
    <xf numFmtId="0" fontId="72" fillId="0" borderId="0"/>
    <xf numFmtId="0" fontId="72" fillId="0" borderId="0"/>
    <xf numFmtId="168" fontId="8" fillId="0" borderId="0"/>
    <xf numFmtId="168"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9" fontId="20" fillId="0" borderId="0" applyFill="0" applyBorder="0" applyAlignment="0"/>
    <xf numFmtId="190" fontId="20"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0" fillId="0" borderId="45" applyNumberFormat="0" applyFill="0" applyAlignment="0" applyProtection="0"/>
    <xf numFmtId="0" fontId="4" fillId="0" borderId="33"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168" fontId="77"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168" fontId="77"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169" fontId="77"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4" fillId="0" borderId="33"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4" fillId="0" borderId="33"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4" fillId="0" borderId="33"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4" fillId="0" borderId="33"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4" fillId="0" borderId="33"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4" fillId="0" borderId="33"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4" fillId="0" borderId="33"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168" fontId="77" fillId="0" borderId="45" applyNumberFormat="0" applyFill="0" applyAlignment="0" applyProtection="0"/>
    <xf numFmtId="169" fontId="77" fillId="0" borderId="45" applyNumberFormat="0" applyFill="0" applyAlignment="0" applyProtection="0"/>
    <xf numFmtId="168" fontId="77" fillId="0" borderId="45" applyNumberFormat="0" applyFill="0" applyAlignment="0" applyProtection="0"/>
    <xf numFmtId="168" fontId="77" fillId="0" borderId="45" applyNumberFormat="0" applyFill="0" applyAlignment="0" applyProtection="0"/>
    <xf numFmtId="169" fontId="77" fillId="0" borderId="45" applyNumberFormat="0" applyFill="0" applyAlignment="0" applyProtection="0"/>
    <xf numFmtId="168" fontId="77" fillId="0" borderId="45" applyNumberFormat="0" applyFill="0" applyAlignment="0" applyProtection="0"/>
    <xf numFmtId="168" fontId="77" fillId="0" borderId="45" applyNumberFormat="0" applyFill="0" applyAlignment="0" applyProtection="0"/>
    <xf numFmtId="169" fontId="77" fillId="0" borderId="45" applyNumberFormat="0" applyFill="0" applyAlignment="0" applyProtection="0"/>
    <xf numFmtId="168" fontId="77" fillId="0" borderId="45" applyNumberFormat="0" applyFill="0" applyAlignment="0" applyProtection="0"/>
    <xf numFmtId="168" fontId="77" fillId="0" borderId="45" applyNumberFormat="0" applyFill="0" applyAlignment="0" applyProtection="0"/>
    <xf numFmtId="169" fontId="77" fillId="0" borderId="45" applyNumberFormat="0" applyFill="0" applyAlignment="0" applyProtection="0"/>
    <xf numFmtId="168" fontId="77" fillId="0" borderId="45" applyNumberFormat="0" applyFill="0" applyAlignment="0" applyProtection="0"/>
    <xf numFmtId="0" fontId="30" fillId="0" borderId="45" applyNumberFormat="0" applyFill="0" applyAlignment="0" applyProtection="0"/>
    <xf numFmtId="0" fontId="8" fillId="0" borderId="46"/>
    <xf numFmtId="185" fontId="6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9" fillId="0" borderId="0" applyFont="0" applyFill="0" applyBorder="0" applyAlignment="0" applyProtection="0"/>
    <xf numFmtId="192" fontId="2"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alignment vertical="center"/>
    </xf>
    <xf numFmtId="166" fontId="1" fillId="0" borderId="0" applyFont="0" applyFill="0" applyBorder="0" applyAlignment="0" applyProtection="0"/>
    <xf numFmtId="0" fontId="115" fillId="0" borderId="0"/>
  </cellStyleXfs>
  <cellXfs count="866">
    <xf numFmtId="0" fontId="0" fillId="0" borderId="0" xfId="0"/>
    <xf numFmtId="0" fontId="2" fillId="3" borderId="3" xfId="11" applyFont="1" applyFill="1" applyBorder="1" applyAlignment="1">
      <alignment horizontal="left" vertical="center" wrapText="1"/>
    </xf>
    <xf numFmtId="0" fontId="2" fillId="0" borderId="0" xfId="11" applyFont="1" applyFill="1" applyBorder="1" applyProtection="1"/>
    <xf numFmtId="0" fontId="84" fillId="0" borderId="0" xfId="0" applyFont="1"/>
    <xf numFmtId="0" fontId="85" fillId="0" borderId="0" xfId="0" applyFont="1"/>
    <xf numFmtId="0" fontId="87" fillId="0" borderId="0" xfId="0" applyFont="1"/>
    <xf numFmtId="0" fontId="84" fillId="0" borderId="15" xfId="0" applyFont="1" applyBorder="1" applyAlignment="1">
      <alignment horizontal="center" vertical="center" wrapText="1"/>
    </xf>
    <xf numFmtId="0" fontId="84" fillId="0" borderId="3" xfId="0" applyFont="1" applyFill="1" applyBorder="1" applyAlignment="1">
      <alignment vertical="center" wrapText="1"/>
    </xf>
    <xf numFmtId="0" fontId="84" fillId="0" borderId="18" xfId="0" applyFont="1" applyBorder="1" applyAlignment="1">
      <alignment horizontal="center" vertical="center" wrapText="1"/>
    </xf>
    <xf numFmtId="0" fontId="84" fillId="0" borderId="0" xfId="0" applyFont="1" applyAlignment="1">
      <alignment wrapText="1"/>
    </xf>
    <xf numFmtId="0" fontId="84" fillId="0" borderId="0" xfId="0" applyFont="1" applyFill="1" applyBorder="1" applyAlignment="1">
      <alignment wrapText="1"/>
    </xf>
    <xf numFmtId="0" fontId="2" fillId="0" borderId="0" xfId="0" applyFont="1" applyBorder="1" applyAlignment="1">
      <alignment horizontal="left" wrapText="1"/>
    </xf>
    <xf numFmtId="0" fontId="45" fillId="0" borderId="0" xfId="0" applyFont="1" applyFill="1" applyBorder="1" applyAlignment="1">
      <alignment horizontal="center" vertical="center" wrapText="1"/>
    </xf>
    <xf numFmtId="0" fontId="2" fillId="0" borderId="0" xfId="0" applyFont="1" applyBorder="1" applyAlignment="1">
      <alignment horizontal="right" wrapText="1"/>
    </xf>
    <xf numFmtId="0" fontId="2" fillId="0" borderId="12" xfId="0" applyFont="1" applyBorder="1"/>
    <xf numFmtId="0" fontId="2" fillId="0" borderId="15" xfId="0" applyFont="1" applyBorder="1" applyAlignment="1">
      <alignment vertical="center"/>
    </xf>
    <xf numFmtId="0" fontId="2" fillId="0" borderId="8" xfId="0" applyFont="1" applyBorder="1" applyAlignment="1">
      <alignment wrapText="1"/>
    </xf>
    <xf numFmtId="0" fontId="84" fillId="0" borderId="17" xfId="0" applyFont="1" applyBorder="1" applyAlignment="1"/>
    <xf numFmtId="0" fontId="85" fillId="0" borderId="0" xfId="0" applyFont="1" applyAlignment="1">
      <alignment wrapText="1"/>
    </xf>
    <xf numFmtId="0" fontId="2" fillId="0" borderId="18" xfId="0" applyFont="1" applyBorder="1"/>
    <xf numFmtId="0" fontId="2" fillId="0" borderId="0" xfId="11" applyFont="1" applyFill="1" applyBorder="1" applyAlignment="1" applyProtection="1"/>
    <xf numFmtId="0" fontId="46" fillId="0" borderId="0" xfId="11" applyFont="1" applyFill="1" applyBorder="1" applyAlignment="1" applyProtection="1">
      <alignment horizontal="right"/>
    </xf>
    <xf numFmtId="0" fontId="85" fillId="0" borderId="3" xfId="0" applyFont="1" applyBorder="1"/>
    <xf numFmtId="0" fontId="84" fillId="0" borderId="15" xfId="0" applyFont="1" applyBorder="1" applyAlignment="1">
      <alignment horizontal="center" vertical="center"/>
    </xf>
    <xf numFmtId="0" fontId="85" fillId="0" borderId="0" xfId="0" applyFont="1" applyAlignment="1"/>
    <xf numFmtId="0" fontId="84" fillId="0" borderId="11" xfId="0" applyFont="1" applyBorder="1" applyAlignment="1">
      <alignment wrapText="1"/>
    </xf>
    <xf numFmtId="0" fontId="84" fillId="0" borderId="15" xfId="0" applyFont="1" applyBorder="1" applyAlignment="1">
      <alignment vertical="center"/>
    </xf>
    <xf numFmtId="0" fontId="87" fillId="0" borderId="0" xfId="0" applyFont="1" applyAlignment="1"/>
    <xf numFmtId="0" fontId="2" fillId="3" borderId="18" xfId="9" applyFont="1" applyFill="1" applyBorder="1" applyAlignment="1" applyProtection="1">
      <alignment horizontal="left" vertical="center"/>
      <protection locked="0"/>
    </xf>
    <xf numFmtId="0" fontId="45" fillId="3" borderId="19" xfId="16" applyFont="1" applyFill="1" applyBorder="1" applyAlignment="1" applyProtection="1">
      <protection locked="0"/>
    </xf>
    <xf numFmtId="193" fontId="84" fillId="36" borderId="19" xfId="0" applyNumberFormat="1" applyFont="1" applyFill="1" applyBorder="1"/>
    <xf numFmtId="193" fontId="84" fillId="0" borderId="16" xfId="0" applyNumberFormat="1" applyFont="1" applyBorder="1" applyAlignment="1"/>
    <xf numFmtId="0" fontId="84" fillId="0" borderId="3" xfId="0" applyFont="1" applyBorder="1"/>
    <xf numFmtId="0" fontId="88" fillId="0" borderId="3" xfId="20960" applyFont="1" applyFill="1" applyBorder="1" applyAlignment="1" applyProtection="1">
      <alignment horizontal="center" vertical="center"/>
    </xf>
    <xf numFmtId="0" fontId="2" fillId="3" borderId="3" xfId="20960" applyFont="1" applyFill="1" applyBorder="1" applyAlignment="1" applyProtection="1">
      <alignment horizontal="right" indent="1"/>
    </xf>
    <xf numFmtId="0" fontId="2" fillId="3" borderId="2" xfId="20960" applyFont="1" applyFill="1" applyBorder="1" applyAlignment="1" applyProtection="1">
      <alignment horizontal="right" indent="1"/>
    </xf>
    <xf numFmtId="0" fontId="90" fillId="0" borderId="0" xfId="0" applyFont="1" applyBorder="1" applyAlignment="1">
      <alignment wrapText="1"/>
    </xf>
    <xf numFmtId="0" fontId="2" fillId="3" borderId="3" xfId="20960" applyFont="1" applyFill="1" applyBorder="1" applyAlignment="1" applyProtection="1"/>
    <xf numFmtId="0" fontId="84" fillId="0" borderId="3" xfId="0" applyFont="1" applyBorder="1" applyAlignment="1">
      <alignment wrapText="1"/>
    </xf>
    <xf numFmtId="0" fontId="84" fillId="0" borderId="3" xfId="0" applyFont="1" applyFill="1" applyBorder="1" applyAlignment="1"/>
    <xf numFmtId="0" fontId="86" fillId="36" borderId="3" xfId="0" applyFont="1" applyFill="1" applyBorder="1" applyAlignment="1">
      <alignment wrapText="1"/>
    </xf>
    <xf numFmtId="0" fontId="86" fillId="36" borderId="19" xfId="0" applyFont="1" applyFill="1" applyBorder="1" applyAlignment="1">
      <alignment wrapText="1"/>
    </xf>
    <xf numFmtId="0" fontId="84" fillId="0" borderId="12" xfId="0" applyFont="1" applyBorder="1" applyAlignment="1">
      <alignment horizontal="center" vertical="center"/>
    </xf>
    <xf numFmtId="193" fontId="84" fillId="36" borderId="14" xfId="0" applyNumberFormat="1" applyFont="1" applyFill="1" applyBorder="1" applyAlignment="1">
      <alignment horizontal="center" vertical="center"/>
    </xf>
    <xf numFmtId="0" fontId="84" fillId="0" borderId="0" xfId="0" applyFont="1" applyAlignment="1"/>
    <xf numFmtId="193" fontId="84" fillId="36" borderId="16" xfId="0" applyNumberFormat="1" applyFont="1" applyFill="1" applyBorder="1" applyAlignment="1">
      <alignment horizontal="center" vertical="center" wrapText="1"/>
    </xf>
    <xf numFmtId="193" fontId="84" fillId="36" borderId="20" xfId="0" applyNumberFormat="1" applyFont="1" applyFill="1" applyBorder="1" applyAlignment="1">
      <alignment horizontal="center" vertical="center" wrapText="1"/>
    </xf>
    <xf numFmtId="0" fontId="91" fillId="0" borderId="0" xfId="11" applyFont="1" applyFill="1" applyBorder="1" applyAlignment="1" applyProtection="1"/>
    <xf numFmtId="0" fontId="92" fillId="0" borderId="0" xfId="11" applyFont="1" applyFill="1" applyBorder="1" applyAlignment="1" applyProtection="1">
      <alignment horizontal="center" vertical="center" wrapText="1"/>
    </xf>
    <xf numFmtId="0" fontId="3" fillId="0" borderId="0" xfId="0" applyFont="1" applyFill="1" applyBorder="1" applyAlignment="1"/>
    <xf numFmtId="0" fontId="3" fillId="0" borderId="0" xfId="0" applyFont="1" applyFill="1" applyBorder="1" applyAlignment="1">
      <alignment vertical="center" wrapText="1"/>
    </xf>
    <xf numFmtId="0" fontId="3" fillId="0" borderId="0" xfId="0" applyFont="1" applyFill="1" applyBorder="1" applyAlignment="1">
      <alignment vertical="center"/>
    </xf>
    <xf numFmtId="0" fontId="84" fillId="0" borderId="0" xfId="0" applyFont="1" applyFill="1" applyBorder="1"/>
    <xf numFmtId="0" fontId="0" fillId="0" borderId="0" xfId="0" applyFill="1" applyBorder="1" applyAlignment="1">
      <alignment horizontal="center" vertical="center"/>
    </xf>
    <xf numFmtId="0" fontId="4" fillId="0" borderId="0" xfId="0" applyFont="1" applyFill="1" applyBorder="1" applyAlignment="1">
      <alignment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wrapText="1"/>
    </xf>
    <xf numFmtId="0" fontId="84" fillId="0" borderId="0" xfId="0" applyFont="1" applyFill="1" applyBorder="1" applyAlignment="1">
      <alignment vertical="center"/>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4" fillId="0" borderId="3" xfId="0" applyFont="1" applyBorder="1" applyAlignment="1">
      <alignment horizontal="center" vertical="center" wrapText="1"/>
    </xf>
    <xf numFmtId="0" fontId="3" fillId="0" borderId="50" xfId="0" applyFont="1" applyBorder="1"/>
    <xf numFmtId="0" fontId="3" fillId="0" borderId="51" xfId="0" applyFont="1" applyBorder="1"/>
    <xf numFmtId="0" fontId="3" fillId="0" borderId="13" xfId="0" applyFont="1" applyBorder="1" applyAlignment="1">
      <alignment horizontal="center" vertical="center"/>
    </xf>
    <xf numFmtId="0" fontId="3" fillId="0" borderId="23" xfId="0" applyFont="1" applyBorder="1" applyAlignment="1">
      <alignment horizontal="center" vertical="center"/>
    </xf>
    <xf numFmtId="0" fontId="3" fillId="0" borderId="14" xfId="0" applyFont="1" applyBorder="1" applyAlignment="1">
      <alignment horizontal="center" vertical="center"/>
    </xf>
    <xf numFmtId="0" fontId="94" fillId="0" borderId="0" xfId="0" applyFont="1"/>
    <xf numFmtId="0" fontId="3" fillId="0" borderId="54" xfId="0" applyFont="1" applyBorder="1"/>
    <xf numFmtId="0" fontId="3" fillId="0" borderId="0" xfId="0" applyFont="1"/>
    <xf numFmtId="0" fontId="86" fillId="0" borderId="0" xfId="0" applyFont="1" applyFill="1" applyBorder="1" applyAlignment="1">
      <alignment horizontal="center" wrapText="1"/>
    </xf>
    <xf numFmtId="167" fontId="84" fillId="36" borderId="19" xfId="0" applyNumberFormat="1" applyFont="1" applyFill="1" applyBorder="1"/>
    <xf numFmtId="0" fontId="86" fillId="0" borderId="1" xfId="0" applyFont="1" applyBorder="1" applyAlignment="1">
      <alignment horizontal="left"/>
    </xf>
    <xf numFmtId="0" fontId="86" fillId="36" borderId="67" xfId="0" applyFont="1" applyFill="1" applyBorder="1" applyAlignment="1">
      <alignment wrapText="1"/>
    </xf>
    <xf numFmtId="0" fontId="2" fillId="0" borderId="0" xfId="0" applyFont="1" applyAlignment="1">
      <alignment wrapText="1"/>
    </xf>
    <xf numFmtId="0" fontId="3" fillId="0" borderId="0" xfId="0" applyFont="1" applyFill="1"/>
    <xf numFmtId="0" fontId="91" fillId="0" borderId="0" xfId="11" applyFont="1" applyFill="1" applyBorder="1" applyProtection="1"/>
    <xf numFmtId="0" fontId="4" fillId="36" borderId="13" xfId="0" applyFont="1" applyFill="1" applyBorder="1" applyAlignment="1">
      <alignment horizontal="center" vertical="center" wrapText="1"/>
    </xf>
    <xf numFmtId="0" fontId="4" fillId="36" borderId="14" xfId="0" applyFont="1" applyFill="1" applyBorder="1" applyAlignment="1">
      <alignment horizontal="center" vertical="center" wrapText="1"/>
    </xf>
    <xf numFmtId="0" fontId="4" fillId="36" borderId="15" xfId="0" applyFont="1" applyFill="1" applyBorder="1" applyAlignment="1">
      <alignment horizontal="left" vertical="center" wrapText="1"/>
    </xf>
    <xf numFmtId="0" fontId="4" fillId="36" borderId="72" xfId="0" applyFont="1" applyFill="1" applyBorder="1" applyAlignment="1">
      <alignment horizontal="left" vertical="center" wrapText="1"/>
    </xf>
    <xf numFmtId="0" fontId="3" fillId="0" borderId="15" xfId="0" applyFont="1" applyFill="1" applyBorder="1" applyAlignment="1">
      <alignment horizontal="right" vertical="center" wrapText="1"/>
    </xf>
    <xf numFmtId="0" fontId="96" fillId="0" borderId="15" xfId="0" applyFont="1" applyFill="1" applyBorder="1" applyAlignment="1">
      <alignment horizontal="right" vertical="center" wrapText="1"/>
    </xf>
    <xf numFmtId="0" fontId="4" fillId="0" borderId="15" xfId="0" applyFont="1" applyFill="1" applyBorder="1" applyAlignment="1">
      <alignment horizontal="left" vertical="center" wrapText="1"/>
    </xf>
    <xf numFmtId="0" fontId="4" fillId="0" borderId="0" xfId="20963" applyFont="1" applyFill="1" applyAlignment="1" applyProtection="1">
      <alignment horizontal="left" vertical="center"/>
      <protection locked="0"/>
    </xf>
    <xf numFmtId="0" fontId="3" fillId="0" borderId="0" xfId="0" applyFont="1" applyFill="1" applyAlignment="1">
      <alignment horizontal="center" vertical="center"/>
    </xf>
    <xf numFmtId="0" fontId="3" fillId="0" borderId="0" xfId="0" applyFont="1" applyFill="1" applyAlignment="1">
      <alignment horizontal="left" vertical="center"/>
    </xf>
    <xf numFmtId="0" fontId="96" fillId="0" borderId="0" xfId="0" applyFont="1" applyFill="1" applyAlignment="1">
      <alignment horizontal="left" vertical="center"/>
    </xf>
    <xf numFmtId="49" fontId="97" fillId="0" borderId="18" xfId="5" applyNumberFormat="1" applyFont="1" applyFill="1" applyBorder="1" applyAlignment="1" applyProtection="1">
      <alignment horizontal="left" vertical="center"/>
      <protection locked="0"/>
    </xf>
    <xf numFmtId="0" fontId="98" fillId="0" borderId="19" xfId="9" applyFont="1" applyFill="1" applyBorder="1" applyAlignment="1" applyProtection="1">
      <alignment horizontal="left" vertical="center" wrapText="1"/>
      <protection locked="0"/>
    </xf>
    <xf numFmtId="0" fontId="6" fillId="0" borderId="71" xfId="17" applyFill="1" applyBorder="1" applyAlignment="1" applyProtection="1"/>
    <xf numFmtId="49" fontId="84" fillId="0" borderId="71" xfId="0" applyNumberFormat="1" applyFont="1" applyBorder="1" applyAlignment="1">
      <alignment horizontal="right"/>
    </xf>
    <xf numFmtId="0" fontId="2" fillId="3" borderId="3" xfId="20960" applyFont="1" applyFill="1" applyBorder="1" applyAlignment="1" applyProtection="1">
      <alignment horizontal="left" wrapText="1"/>
    </xf>
    <xf numFmtId="0" fontId="84" fillId="0" borderId="3" xfId="20960" applyFont="1" applyFill="1" applyBorder="1" applyAlignment="1" applyProtection="1">
      <alignment horizontal="left" wrapText="1"/>
    </xf>
    <xf numFmtId="0" fontId="2" fillId="0" borderId="3" xfId="20960" applyFont="1" applyFill="1" applyBorder="1" applyAlignment="1" applyProtection="1">
      <alignment horizontal="left" wrapText="1"/>
    </xf>
    <xf numFmtId="0" fontId="2" fillId="0" borderId="2" xfId="20960" applyFont="1" applyFill="1" applyBorder="1" applyAlignment="1" applyProtection="1">
      <alignment horizontal="left" wrapText="1"/>
    </xf>
    <xf numFmtId="0" fontId="0" fillId="0" borderId="0" xfId="0" applyAlignment="1">
      <alignment wrapText="1"/>
    </xf>
    <xf numFmtId="0" fontId="45" fillId="76" borderId="87" xfId="20964" applyFont="1" applyFill="1" applyBorder="1" applyAlignment="1">
      <alignment vertical="center"/>
    </xf>
    <xf numFmtId="0" fontId="45" fillId="76" borderId="88" xfId="20964" applyFont="1" applyFill="1" applyBorder="1" applyAlignment="1">
      <alignment vertical="center"/>
    </xf>
    <xf numFmtId="0" fontId="45" fillId="76" borderId="85" xfId="20964" applyFont="1" applyFill="1" applyBorder="1" applyAlignment="1">
      <alignment vertical="center"/>
    </xf>
    <xf numFmtId="0" fontId="100" fillId="70" borderId="84" xfId="20964" applyFont="1" applyFill="1" applyBorder="1" applyAlignment="1">
      <alignment horizontal="center" vertical="center"/>
    </xf>
    <xf numFmtId="0" fontId="100" fillId="70" borderId="85" xfId="20964" applyFont="1" applyFill="1" applyBorder="1" applyAlignment="1">
      <alignment horizontal="left" vertical="center" wrapText="1"/>
    </xf>
    <xf numFmtId="164" fontId="100" fillId="0" borderId="86" xfId="7" applyNumberFormat="1" applyFont="1" applyFill="1" applyBorder="1" applyAlignment="1" applyProtection="1">
      <alignment horizontal="right" vertical="center"/>
      <protection locked="0"/>
    </xf>
    <xf numFmtId="0" fontId="99" fillId="77" borderId="86" xfId="20964" applyFont="1" applyFill="1" applyBorder="1" applyAlignment="1">
      <alignment horizontal="center" vertical="center"/>
    </xf>
    <xf numFmtId="0" fontId="99" fillId="77" borderId="88" xfId="20964" applyFont="1" applyFill="1" applyBorder="1" applyAlignment="1">
      <alignment vertical="top" wrapText="1"/>
    </xf>
    <xf numFmtId="164" fontId="45" fillId="76" borderId="85" xfId="7" applyNumberFormat="1" applyFont="1" applyFill="1" applyBorder="1" applyAlignment="1">
      <alignment horizontal="right" vertical="center"/>
    </xf>
    <xf numFmtId="0" fontId="101" fillId="70" borderId="84" xfId="20964" applyFont="1" applyFill="1" applyBorder="1" applyAlignment="1">
      <alignment horizontal="center" vertical="center"/>
    </xf>
    <xf numFmtId="0" fontId="100" fillId="70" borderId="88" xfId="20964" applyFont="1" applyFill="1" applyBorder="1" applyAlignment="1">
      <alignment vertical="center" wrapText="1"/>
    </xf>
    <xf numFmtId="0" fontId="100" fillId="70" borderId="85" xfId="20964" applyFont="1" applyFill="1" applyBorder="1" applyAlignment="1">
      <alignment horizontal="left" vertical="center"/>
    </xf>
    <xf numFmtId="0" fontId="101" fillId="3" borderId="84" xfId="20964" applyFont="1" applyFill="1" applyBorder="1" applyAlignment="1">
      <alignment horizontal="center" vertical="center"/>
    </xf>
    <xf numFmtId="0" fontId="100" fillId="3" borderId="85" xfId="20964" applyFont="1" applyFill="1" applyBorder="1" applyAlignment="1">
      <alignment horizontal="left" vertical="center"/>
    </xf>
    <xf numFmtId="0" fontId="101" fillId="0" borderId="84" xfId="20964" applyFont="1" applyFill="1" applyBorder="1" applyAlignment="1">
      <alignment horizontal="center" vertical="center"/>
    </xf>
    <xf numFmtId="0" fontId="100" fillId="0" borderId="85" xfId="20964" applyFont="1" applyFill="1" applyBorder="1" applyAlignment="1">
      <alignment horizontal="left" vertical="center"/>
    </xf>
    <xf numFmtId="0" fontId="102" fillId="77" borderId="86" xfId="20964" applyFont="1" applyFill="1" applyBorder="1" applyAlignment="1">
      <alignment horizontal="center" vertical="center"/>
    </xf>
    <xf numFmtId="0" fontId="99" fillId="77" borderId="88" xfId="20964" applyFont="1" applyFill="1" applyBorder="1" applyAlignment="1">
      <alignment vertical="center"/>
    </xf>
    <xf numFmtId="164" fontId="100" fillId="77" borderId="86" xfId="7" applyNumberFormat="1" applyFont="1" applyFill="1" applyBorder="1" applyAlignment="1" applyProtection="1">
      <alignment horizontal="right" vertical="center"/>
      <protection locked="0"/>
    </xf>
    <xf numFmtId="0" fontId="99" fillId="76" borderId="87" xfId="20964" applyFont="1" applyFill="1" applyBorder="1" applyAlignment="1">
      <alignment vertical="center"/>
    </xf>
    <xf numFmtId="0" fontId="99" fillId="76" borderId="88" xfId="20964" applyFont="1" applyFill="1" applyBorder="1" applyAlignment="1">
      <alignment vertical="center"/>
    </xf>
    <xf numFmtId="164" fontId="99" fillId="76" borderId="85" xfId="7" applyNumberFormat="1" applyFont="1" applyFill="1" applyBorder="1" applyAlignment="1">
      <alignment horizontal="right" vertical="center"/>
    </xf>
    <xf numFmtId="0" fontId="104" fillId="3" borderId="84" xfId="20964" applyFont="1" applyFill="1" applyBorder="1" applyAlignment="1">
      <alignment horizontal="center" vertical="center"/>
    </xf>
    <xf numFmtId="0" fontId="105" fillId="77" borderId="86" xfId="20964" applyFont="1" applyFill="1" applyBorder="1" applyAlignment="1">
      <alignment horizontal="center" vertical="center"/>
    </xf>
    <xf numFmtId="0" fontId="45" fillId="77" borderId="88" xfId="20964" applyFont="1" applyFill="1" applyBorder="1" applyAlignment="1">
      <alignment vertical="center"/>
    </xf>
    <xf numFmtId="0" fontId="104" fillId="70" borderId="84" xfId="20964" applyFont="1" applyFill="1" applyBorder="1" applyAlignment="1">
      <alignment horizontal="center" vertical="center"/>
    </xf>
    <xf numFmtId="0" fontId="105" fillId="3" borderId="86" xfId="20964" applyFont="1" applyFill="1" applyBorder="1" applyAlignment="1">
      <alignment horizontal="center" vertical="center"/>
    </xf>
    <xf numFmtId="0" fontId="45" fillId="3" borderId="88" xfId="20964" applyFont="1" applyFill="1" applyBorder="1" applyAlignment="1">
      <alignment vertical="center"/>
    </xf>
    <xf numFmtId="0" fontId="101" fillId="70" borderId="86" xfId="20964" applyFont="1" applyFill="1" applyBorder="1" applyAlignment="1">
      <alignment horizontal="center" vertical="center"/>
    </xf>
    <xf numFmtId="0" fontId="19" fillId="70" borderId="86" xfId="20964" applyFont="1" applyFill="1" applyBorder="1" applyAlignment="1">
      <alignment horizontal="center" vertical="center"/>
    </xf>
    <xf numFmtId="0" fontId="96" fillId="0" borderId="86" xfId="0" applyFont="1" applyFill="1" applyBorder="1" applyAlignment="1">
      <alignment horizontal="left" vertical="center" wrapText="1"/>
    </xf>
    <xf numFmtId="10" fontId="93" fillId="0" borderId="86" xfId="20962" applyNumberFormat="1" applyFont="1" applyFill="1" applyBorder="1" applyAlignment="1">
      <alignment horizontal="left" vertical="center" wrapText="1"/>
    </xf>
    <xf numFmtId="10" fontId="3" fillId="0" borderId="86" xfId="20962" applyNumberFormat="1" applyFont="1" applyFill="1" applyBorder="1" applyAlignment="1">
      <alignment horizontal="left" vertical="center" wrapText="1"/>
    </xf>
    <xf numFmtId="10" fontId="4" fillId="36" borderId="86" xfId="0" applyNumberFormat="1" applyFont="1" applyFill="1" applyBorder="1" applyAlignment="1">
      <alignment horizontal="left" vertical="center" wrapText="1"/>
    </xf>
    <xf numFmtId="10" fontId="96" fillId="0" borderId="86" xfId="20962" applyNumberFormat="1" applyFont="1" applyFill="1" applyBorder="1" applyAlignment="1">
      <alignment horizontal="left" vertical="center" wrapText="1"/>
    </xf>
    <xf numFmtId="10" fontId="4" fillId="36" borderId="86" xfId="20962" applyNumberFormat="1" applyFont="1" applyFill="1" applyBorder="1" applyAlignment="1">
      <alignment horizontal="left" vertical="center" wrapText="1"/>
    </xf>
    <xf numFmtId="10" fontId="4" fillId="36" borderId="86" xfId="0" applyNumberFormat="1" applyFont="1" applyFill="1" applyBorder="1" applyAlignment="1">
      <alignment horizontal="center" vertical="center" wrapText="1"/>
    </xf>
    <xf numFmtId="10" fontId="98" fillId="0" borderId="19" xfId="20962" applyNumberFormat="1" applyFont="1" applyFill="1" applyBorder="1" applyAlignment="1" applyProtection="1">
      <alignment horizontal="left" vertical="center"/>
    </xf>
    <xf numFmtId="0" fontId="4" fillId="36" borderId="86" xfId="0" applyFont="1" applyFill="1" applyBorder="1" applyAlignment="1">
      <alignment horizontal="left" vertical="center" wrapText="1"/>
    </xf>
    <xf numFmtId="0" fontId="3" fillId="0" borderId="86" xfId="0" applyFont="1" applyFill="1" applyBorder="1" applyAlignment="1">
      <alignment horizontal="left" vertical="center" wrapText="1"/>
    </xf>
    <xf numFmtId="0" fontId="4" fillId="36" borderId="73" xfId="0" applyFont="1" applyFill="1" applyBorder="1" applyAlignment="1">
      <alignment vertical="center" wrapText="1"/>
    </xf>
    <xf numFmtId="0" fontId="4" fillId="36" borderId="85" xfId="0" applyFont="1" applyFill="1" applyBorder="1" applyAlignment="1">
      <alignment vertical="center" wrapText="1"/>
    </xf>
    <xf numFmtId="0" fontId="4" fillId="36" borderId="60" xfId="0" applyFont="1" applyFill="1" applyBorder="1" applyAlignment="1">
      <alignment vertical="center" wrapText="1"/>
    </xf>
    <xf numFmtId="0" fontId="4" fillId="36" borderId="26" xfId="0" applyFont="1" applyFill="1" applyBorder="1" applyAlignment="1">
      <alignment vertical="center" wrapText="1"/>
    </xf>
    <xf numFmtId="0" fontId="84" fillId="0" borderId="86" xfId="0" applyFont="1" applyBorder="1"/>
    <xf numFmtId="0" fontId="6" fillId="0" borderId="86" xfId="17" applyFill="1" applyBorder="1" applyAlignment="1" applyProtection="1">
      <alignment horizontal="left" vertical="center"/>
    </xf>
    <xf numFmtId="0" fontId="6" fillId="0" borderId="86" xfId="17" applyBorder="1" applyAlignment="1" applyProtection="1"/>
    <xf numFmtId="0" fontId="84" fillId="0" borderId="86" xfId="0" applyFont="1" applyFill="1" applyBorder="1"/>
    <xf numFmtId="0" fontId="6" fillId="0" borderId="86" xfId="17" applyFill="1" applyBorder="1" applyAlignment="1" applyProtection="1">
      <alignment horizontal="left" vertical="center" wrapText="1"/>
    </xf>
    <xf numFmtId="0" fontId="6" fillId="0" borderId="86" xfId="17" applyFill="1" applyBorder="1" applyAlignment="1" applyProtection="1"/>
    <xf numFmtId="0" fontId="45" fillId="0" borderId="13" xfId="0" applyFont="1" applyBorder="1" applyAlignment="1">
      <alignment horizontal="center" vertical="center" wrapText="1"/>
    </xf>
    <xf numFmtId="0" fontId="45" fillId="0" borderId="14" xfId="0" applyFont="1" applyBorder="1" applyAlignment="1">
      <alignment horizontal="center" vertical="center" wrapText="1"/>
    </xf>
    <xf numFmtId="0" fontId="45" fillId="0" borderId="3" xfId="0" applyFont="1" applyBorder="1" applyAlignment="1">
      <alignment horizontal="center" vertical="center" wrapText="1"/>
    </xf>
    <xf numFmtId="0" fontId="45" fillId="0" borderId="16" xfId="0" applyFont="1" applyBorder="1" applyAlignment="1">
      <alignment horizontal="center" vertical="center" wrapText="1"/>
    </xf>
    <xf numFmtId="0" fontId="106" fillId="3" borderId="54" xfId="0" applyFont="1" applyFill="1" applyBorder="1" applyAlignment="1">
      <alignment horizontal="left"/>
    </xf>
    <xf numFmtId="0" fontId="106" fillId="3" borderId="0" xfId="0" applyFont="1" applyFill="1" applyBorder="1" applyAlignment="1">
      <alignment horizontal="center"/>
    </xf>
    <xf numFmtId="0" fontId="107" fillId="0" borderId="0" xfId="11" applyFont="1" applyFill="1" applyBorder="1" applyProtection="1"/>
    <xf numFmtId="0" fontId="107" fillId="0" borderId="0" xfId="11" applyFont="1" applyFill="1" applyBorder="1" applyAlignment="1" applyProtection="1"/>
    <xf numFmtId="0" fontId="109" fillId="0" borderId="0" xfId="11" applyFont="1" applyFill="1" applyBorder="1" applyAlignment="1" applyProtection="1"/>
    <xf numFmtId="0" fontId="108" fillId="0" borderId="0" xfId="0" applyFont="1" applyFill="1"/>
    <xf numFmtId="0" fontId="6" fillId="0" borderId="101" xfId="17" applyBorder="1" applyAlignment="1" applyProtection="1"/>
    <xf numFmtId="0" fontId="108" fillId="0" borderId="0" xfId="0" applyFont="1" applyFill="1" applyAlignment="1">
      <alignment horizontal="left" vertical="top" wrapText="1"/>
    </xf>
    <xf numFmtId="0" fontId="106" fillId="0" borderId="101" xfId="0" applyFont="1" applyBorder="1" applyAlignment="1">
      <alignment horizontal="center" vertical="center"/>
    </xf>
    <xf numFmtId="0" fontId="116" fillId="0" borderId="101" xfId="20966" applyFont="1" applyFill="1" applyBorder="1" applyAlignment="1">
      <alignment horizontal="center" vertical="center" wrapText="1"/>
    </xf>
    <xf numFmtId="0" fontId="116" fillId="0" borderId="114" xfId="20966" applyFont="1" applyFill="1" applyBorder="1" applyAlignment="1">
      <alignment horizontal="center" vertical="center" wrapText="1"/>
    </xf>
    <xf numFmtId="0" fontId="106" fillId="0" borderId="114" xfId="0" applyFont="1" applyBorder="1" applyAlignment="1">
      <alignment vertical="center"/>
    </xf>
    <xf numFmtId="0" fontId="108" fillId="0" borderId="0" xfId="0" applyFont="1"/>
    <xf numFmtId="0" fontId="111" fillId="0" borderId="114" xfId="0" applyFont="1" applyBorder="1"/>
    <xf numFmtId="49" fontId="113" fillId="0" borderId="114" xfId="5" applyNumberFormat="1" applyFont="1" applyFill="1" applyBorder="1" applyAlignment="1" applyProtection="1">
      <alignment horizontal="right" vertical="center"/>
      <protection locked="0"/>
    </xf>
    <xf numFmtId="0" fontId="112" fillId="3" borderId="114" xfId="13" applyFont="1" applyFill="1" applyBorder="1" applyAlignment="1" applyProtection="1">
      <alignment horizontal="left" vertical="center" wrapText="1"/>
      <protection locked="0"/>
    </xf>
    <xf numFmtId="49" fontId="112" fillId="3" borderId="114" xfId="5" applyNumberFormat="1" applyFont="1" applyFill="1" applyBorder="1" applyAlignment="1" applyProtection="1">
      <alignment horizontal="right" vertical="center"/>
      <protection locked="0"/>
    </xf>
    <xf numFmtId="0" fontId="112" fillId="0" borderId="114" xfId="13" applyFont="1" applyFill="1" applyBorder="1" applyAlignment="1" applyProtection="1">
      <alignment horizontal="left" vertical="center" wrapText="1"/>
      <protection locked="0"/>
    </xf>
    <xf numFmtId="49" fontId="112" fillId="0" borderId="114" xfId="5" applyNumberFormat="1" applyFont="1" applyFill="1" applyBorder="1" applyAlignment="1" applyProtection="1">
      <alignment horizontal="right" vertical="center"/>
      <protection locked="0"/>
    </xf>
    <xf numFmtId="0" fontId="114" fillId="0" borderId="114" xfId="13" applyFont="1" applyFill="1" applyBorder="1" applyAlignment="1" applyProtection="1">
      <alignment horizontal="left" vertical="center" wrapText="1"/>
      <protection locked="0"/>
    </xf>
    <xf numFmtId="0" fontId="111" fillId="0" borderId="114" xfId="0" applyFont="1" applyFill="1" applyBorder="1" applyAlignment="1">
      <alignment horizontal="center" vertical="center" wrapText="1"/>
    </xf>
    <xf numFmtId="0" fontId="108" fillId="0" borderId="0" xfId="0" applyFont="1" applyAlignment="1">
      <alignment wrapText="1"/>
    </xf>
    <xf numFmtId="0" fontId="107" fillId="0" borderId="114" xfId="0" applyFont="1" applyBorder="1"/>
    <xf numFmtId="0" fontId="107" fillId="0" borderId="114" xfId="0" applyFont="1" applyFill="1" applyBorder="1"/>
    <xf numFmtId="0" fontId="107" fillId="0" borderId="114" xfId="0" applyFont="1" applyBorder="1" applyAlignment="1">
      <alignment horizontal="left" indent="8"/>
    </xf>
    <xf numFmtId="0" fontId="107" fillId="0" borderId="114" xfId="0" applyFont="1" applyBorder="1" applyAlignment="1">
      <alignment wrapText="1"/>
    </xf>
    <xf numFmtId="0" fontId="111" fillId="0" borderId="0" xfId="0" applyFont="1"/>
    <xf numFmtId="0" fontId="110" fillId="0" borderId="114" xfId="0" applyFont="1" applyBorder="1"/>
    <xf numFmtId="49" fontId="113" fillId="0" borderId="114" xfId="5" applyNumberFormat="1" applyFont="1" applyFill="1" applyBorder="1" applyAlignment="1" applyProtection="1">
      <alignment horizontal="right" vertical="center" wrapText="1"/>
      <protection locked="0"/>
    </xf>
    <xf numFmtId="49" fontId="112" fillId="3" borderId="114" xfId="5" applyNumberFormat="1" applyFont="1" applyFill="1" applyBorder="1" applyAlignment="1" applyProtection="1">
      <alignment horizontal="right" vertical="center" wrapText="1"/>
      <protection locked="0"/>
    </xf>
    <xf numFmtId="49" fontId="112" fillId="0" borderId="114" xfId="5" applyNumberFormat="1" applyFont="1" applyFill="1" applyBorder="1" applyAlignment="1" applyProtection="1">
      <alignment horizontal="right" vertical="center" wrapText="1"/>
      <protection locked="0"/>
    </xf>
    <xf numFmtId="0" fontId="107" fillId="0" borderId="114" xfId="0" applyFont="1" applyBorder="1" applyAlignment="1">
      <alignment horizontal="center" vertical="center" wrapText="1"/>
    </xf>
    <xf numFmtId="0" fontId="107" fillId="0" borderId="118" xfId="0" applyFont="1" applyFill="1" applyBorder="1" applyAlignment="1">
      <alignment horizontal="center" vertical="center" wrapText="1"/>
    </xf>
    <xf numFmtId="0" fontId="107" fillId="0" borderId="114" xfId="0" applyFont="1" applyBorder="1" applyAlignment="1">
      <alignment horizontal="center" vertical="center"/>
    </xf>
    <xf numFmtId="0" fontId="107" fillId="0" borderId="0" xfId="0" applyFont="1"/>
    <xf numFmtId="0" fontId="107" fillId="0" borderId="0" xfId="0" applyFont="1" applyAlignment="1">
      <alignment wrapText="1"/>
    </xf>
    <xf numFmtId="14" fontId="107" fillId="0" borderId="0" xfId="0" applyNumberFormat="1" applyFont="1"/>
    <xf numFmtId="0" fontId="108" fillId="0" borderId="0" xfId="0" applyFont="1" applyBorder="1"/>
    <xf numFmtId="0" fontId="108" fillId="0" borderId="0" xfId="0" applyFont="1" applyBorder="1" applyAlignment="1">
      <alignment horizontal="left"/>
    </xf>
    <xf numFmtId="0" fontId="110" fillId="0" borderId="114" xfId="0" applyFont="1" applyFill="1" applyBorder="1"/>
    <xf numFmtId="0" fontId="107" fillId="0" borderId="114" xfId="0" applyNumberFormat="1" applyFont="1" applyFill="1" applyBorder="1" applyAlignment="1">
      <alignment horizontal="left" vertical="center" wrapText="1"/>
    </xf>
    <xf numFmtId="0" fontId="107" fillId="0" borderId="0" xfId="0" applyFont="1" applyBorder="1"/>
    <xf numFmtId="0" fontId="107" fillId="0" borderId="0" xfId="0" applyFont="1" applyFill="1"/>
    <xf numFmtId="49" fontId="107" fillId="0" borderId="20" xfId="0" applyNumberFormat="1" applyFont="1" applyFill="1" applyBorder="1" applyAlignment="1">
      <alignment horizontal="left" wrapText="1" indent="1"/>
    </xf>
    <xf numFmtId="0" fontId="107" fillId="0" borderId="18" xfId="0" applyNumberFormat="1" applyFont="1" applyFill="1" applyBorder="1" applyAlignment="1">
      <alignment horizontal="left" wrapText="1" indent="1"/>
    </xf>
    <xf numFmtId="49" fontId="107" fillId="0" borderId="72" xfId="0" applyNumberFormat="1" applyFont="1" applyFill="1" applyBorder="1" applyAlignment="1">
      <alignment horizontal="left" wrapText="1" indent="1"/>
    </xf>
    <xf numFmtId="0" fontId="107" fillId="0" borderId="15" xfId="0" applyNumberFormat="1" applyFont="1" applyFill="1" applyBorder="1" applyAlignment="1">
      <alignment horizontal="left" wrapText="1" indent="1"/>
    </xf>
    <xf numFmtId="49" fontId="107" fillId="0" borderId="15" xfId="0" applyNumberFormat="1" applyFont="1" applyFill="1" applyBorder="1" applyAlignment="1">
      <alignment horizontal="left" wrapText="1" indent="3"/>
    </xf>
    <xf numFmtId="49" fontId="107" fillId="0" borderId="72" xfId="0" applyNumberFormat="1" applyFont="1" applyFill="1" applyBorder="1" applyAlignment="1">
      <alignment horizontal="left" wrapText="1" indent="3"/>
    </xf>
    <xf numFmtId="49" fontId="107" fillId="0" borderId="72" xfId="0" applyNumberFormat="1" applyFont="1" applyFill="1" applyBorder="1" applyAlignment="1">
      <alignment horizontal="left" wrapText="1" indent="2"/>
    </xf>
    <xf numFmtId="49" fontId="107" fillId="0" borderId="15" xfId="0" applyNumberFormat="1" applyFont="1" applyBorder="1" applyAlignment="1">
      <alignment horizontal="left" wrapText="1" indent="2"/>
    </xf>
    <xf numFmtId="49" fontId="107" fillId="0" borderId="72" xfId="0" applyNumberFormat="1" applyFont="1" applyFill="1" applyBorder="1" applyAlignment="1">
      <alignment horizontal="left" vertical="top" wrapText="1" indent="2"/>
    </xf>
    <xf numFmtId="49" fontId="107" fillId="0" borderId="72" xfId="0" applyNumberFormat="1" applyFont="1" applyFill="1" applyBorder="1" applyAlignment="1">
      <alignment horizontal="left" indent="1"/>
    </xf>
    <xf numFmtId="0" fontId="107" fillId="0" borderId="15" xfId="0" applyNumberFormat="1" applyFont="1" applyBorder="1" applyAlignment="1">
      <alignment horizontal="left" indent="1"/>
    </xf>
    <xf numFmtId="49" fontId="107" fillId="0" borderId="15" xfId="0" applyNumberFormat="1" applyFont="1" applyBorder="1" applyAlignment="1">
      <alignment horizontal="left" indent="1"/>
    </xf>
    <xf numFmtId="49" fontId="107" fillId="0" borderId="72" xfId="0" applyNumberFormat="1" applyFont="1" applyFill="1" applyBorder="1" applyAlignment="1">
      <alignment horizontal="left" indent="3"/>
    </xf>
    <xf numFmtId="49" fontId="107" fillId="0" borderId="15" xfId="0" applyNumberFormat="1" applyFont="1" applyBorder="1" applyAlignment="1">
      <alignment horizontal="left" indent="3"/>
    </xf>
    <xf numFmtId="0" fontId="107" fillId="0" borderId="15" xfId="0" applyFont="1" applyBorder="1" applyAlignment="1">
      <alignment horizontal="left" indent="2"/>
    </xf>
    <xf numFmtId="0" fontId="107" fillId="0" borderId="72" xfId="0" applyFont="1" applyBorder="1" applyAlignment="1">
      <alignment horizontal="left" indent="2"/>
    </xf>
    <xf numFmtId="0" fontId="107" fillId="0" borderId="15" xfId="0" applyFont="1" applyBorder="1" applyAlignment="1">
      <alignment horizontal="left" indent="1"/>
    </xf>
    <xf numFmtId="0" fontId="107" fillId="0" borderId="72" xfId="0" applyFont="1" applyBorder="1" applyAlignment="1">
      <alignment horizontal="left" indent="1"/>
    </xf>
    <xf numFmtId="0" fontId="110" fillId="0" borderId="55" xfId="0" applyFont="1" applyBorder="1"/>
    <xf numFmtId="0" fontId="107" fillId="0" borderId="58" xfId="0" applyFont="1" applyBorder="1"/>
    <xf numFmtId="14" fontId="107" fillId="0" borderId="0" xfId="0" applyNumberFormat="1" applyFont="1" applyBorder="1"/>
    <xf numFmtId="0" fontId="112" fillId="0" borderId="114" xfId="0" applyFont="1" applyBorder="1"/>
    <xf numFmtId="0" fontId="110" fillId="0" borderId="114" xfId="0" applyFont="1" applyBorder="1" applyAlignment="1">
      <alignment horizontal="center" vertical="center" wrapText="1"/>
    </xf>
    <xf numFmtId="0" fontId="119" fillId="0" borderId="0" xfId="0" applyFont="1"/>
    <xf numFmtId="0" fontId="107" fillId="0" borderId="109" xfId="0" applyNumberFormat="1" applyFont="1" applyFill="1" applyBorder="1" applyAlignment="1">
      <alignment horizontal="left" vertical="center" wrapText="1" indent="1" readingOrder="1"/>
    </xf>
    <xf numFmtId="0" fontId="119" fillId="0" borderId="114" xfId="0" applyFont="1" applyBorder="1" applyAlignment="1">
      <alignment horizontal="left" indent="3"/>
    </xf>
    <xf numFmtId="0" fontId="110" fillId="0" borderId="114" xfId="0" applyNumberFormat="1" applyFont="1" applyFill="1" applyBorder="1" applyAlignment="1">
      <alignment vertical="center" wrapText="1" readingOrder="1"/>
    </xf>
    <xf numFmtId="0" fontId="119" fillId="0" borderId="114" xfId="0" applyFont="1" applyFill="1" applyBorder="1" applyAlignment="1">
      <alignment horizontal="left" indent="2"/>
    </xf>
    <xf numFmtId="0" fontId="107" fillId="0" borderId="110" xfId="0" applyNumberFormat="1" applyFont="1" applyFill="1" applyBorder="1" applyAlignment="1">
      <alignment vertical="center" wrapText="1" readingOrder="1"/>
    </xf>
    <xf numFmtId="0" fontId="119" fillId="0" borderId="118" xfId="0" applyFont="1" applyBorder="1" applyAlignment="1">
      <alignment horizontal="left" indent="2"/>
    </xf>
    <xf numFmtId="0" fontId="107" fillId="0" borderId="109" xfId="0" applyNumberFormat="1" applyFont="1" applyFill="1" applyBorder="1" applyAlignment="1">
      <alignment vertical="center" wrapText="1" readingOrder="1"/>
    </xf>
    <xf numFmtId="0" fontId="119" fillId="0" borderId="114" xfId="0" applyFont="1" applyBorder="1" applyAlignment="1">
      <alignment horizontal="left" indent="2"/>
    </xf>
    <xf numFmtId="0" fontId="107" fillId="0" borderId="108" xfId="0" applyNumberFormat="1" applyFont="1" applyFill="1" applyBorder="1" applyAlignment="1">
      <alignment vertical="center" wrapText="1" readingOrder="1"/>
    </xf>
    <xf numFmtId="0" fontId="119" fillId="0" borderId="7" xfId="0" applyFont="1" applyBorder="1"/>
    <xf numFmtId="0" fontId="45" fillId="0" borderId="0" xfId="0" applyFont="1"/>
    <xf numFmtId="14" fontId="45" fillId="0" borderId="0" xfId="0" applyNumberFormat="1" applyFont="1" applyAlignment="1">
      <alignment horizontal="left"/>
    </xf>
    <xf numFmtId="0" fontId="106" fillId="0" borderId="114" xfId="0" applyFont="1" applyBorder="1"/>
    <xf numFmtId="0" fontId="119" fillId="0" borderId="0" xfId="11" applyFont="1" applyFill="1" applyBorder="1" applyProtection="1"/>
    <xf numFmtId="0" fontId="120" fillId="0" borderId="0" xfId="0" applyFont="1"/>
    <xf numFmtId="0" fontId="1" fillId="0" borderId="0" xfId="0" applyFont="1"/>
    <xf numFmtId="14" fontId="120" fillId="0" borderId="0" xfId="0" applyNumberFormat="1" applyFont="1" applyAlignment="1">
      <alignment horizontal="left"/>
    </xf>
    <xf numFmtId="0" fontId="119" fillId="0" borderId="0" xfId="0" applyFont="1" applyBorder="1"/>
    <xf numFmtId="0" fontId="1" fillId="0" borderId="0" xfId="0" applyFont="1" applyBorder="1"/>
    <xf numFmtId="0" fontId="120" fillId="0" borderId="114" xfId="0" applyFont="1" applyFill="1" applyBorder="1" applyAlignment="1" applyProtection="1">
      <alignment horizontal="center" vertical="center" wrapText="1"/>
    </xf>
    <xf numFmtId="0" fontId="1" fillId="0" borderId="114" xfId="0" applyFont="1" applyBorder="1" applyAlignment="1">
      <alignment horizontal="center" vertical="center"/>
    </xf>
    <xf numFmtId="0" fontId="116" fillId="0" borderId="119" xfId="0" applyFont="1" applyFill="1" applyBorder="1" applyAlignment="1">
      <alignment horizontal="justify" vertical="center" wrapText="1"/>
    </xf>
    <xf numFmtId="164" fontId="1" fillId="0" borderId="114" xfId="7" applyNumberFormat="1" applyFont="1" applyBorder="1"/>
    <xf numFmtId="164" fontId="1" fillId="36" borderId="114" xfId="7" applyNumberFormat="1" applyFont="1" applyFill="1" applyBorder="1"/>
    <xf numFmtId="164" fontId="1" fillId="0" borderId="0" xfId="0" applyNumberFormat="1" applyFont="1"/>
    <xf numFmtId="0" fontId="119" fillId="0" borderId="111" xfId="0" applyFont="1" applyFill="1" applyBorder="1" applyAlignment="1">
      <alignment horizontal="left" vertical="center" wrapText="1" indent="1"/>
    </xf>
    <xf numFmtId="0" fontId="119" fillId="0" borderId="112" xfId="0" applyFont="1" applyFill="1" applyBorder="1" applyAlignment="1">
      <alignment horizontal="left" vertical="center" wrapText="1" indent="1"/>
    </xf>
    <xf numFmtId="0" fontId="116" fillId="0" borderId="111" xfId="0" applyFont="1" applyFill="1" applyBorder="1" applyAlignment="1">
      <alignment horizontal="justify" vertical="center" wrapText="1"/>
    </xf>
    <xf numFmtId="0" fontId="120" fillId="0" borderId="111" xfId="0" applyFont="1" applyFill="1" applyBorder="1" applyAlignment="1">
      <alignment horizontal="justify" vertical="center" wrapText="1"/>
    </xf>
    <xf numFmtId="0" fontId="116" fillId="3" borderId="111" xfId="0" applyFont="1" applyFill="1" applyBorder="1" applyAlignment="1">
      <alignment horizontal="justify" vertical="center" wrapText="1"/>
    </xf>
    <xf numFmtId="0" fontId="116" fillId="0" borderId="112" xfId="0" applyFont="1" applyFill="1" applyBorder="1" applyAlignment="1">
      <alignment horizontal="justify" vertical="center" wrapText="1"/>
    </xf>
    <xf numFmtId="0" fontId="116" fillId="0" borderId="113" xfId="0" applyFont="1" applyFill="1" applyBorder="1" applyAlignment="1">
      <alignment horizontal="justify" vertical="center" wrapText="1"/>
    </xf>
    <xf numFmtId="0" fontId="121" fillId="0" borderId="111" xfId="0" applyFont="1" applyFill="1" applyBorder="1" applyAlignment="1">
      <alignment horizontal="left" vertical="center" wrapText="1" indent="1"/>
    </xf>
    <xf numFmtId="0" fontId="116" fillId="0" borderId="111" xfId="0" applyFont="1" applyFill="1" applyBorder="1" applyAlignment="1">
      <alignment horizontal="left" vertical="center" wrapText="1"/>
    </xf>
    <xf numFmtId="0" fontId="120" fillId="0" borderId="111" xfId="0" applyFont="1" applyFill="1" applyBorder="1" applyAlignment="1">
      <alignment vertical="center" wrapText="1"/>
    </xf>
    <xf numFmtId="164" fontId="1" fillId="0" borderId="114" xfId="7" applyNumberFormat="1" applyFont="1" applyBorder="1" applyProtection="1"/>
    <xf numFmtId="0" fontId="119" fillId="0" borderId="111" xfId="0" applyFont="1" applyFill="1" applyBorder="1" applyAlignment="1">
      <alignment horizontal="left" vertical="center" wrapText="1"/>
    </xf>
    <xf numFmtId="0" fontId="116" fillId="0" borderId="120" xfId="0" applyFont="1" applyFill="1" applyBorder="1" applyAlignment="1">
      <alignment vertical="center" wrapText="1"/>
    </xf>
    <xf numFmtId="0" fontId="116" fillId="3" borderId="111" xfId="0" applyFont="1" applyFill="1" applyBorder="1" applyAlignment="1">
      <alignment vertical="center" wrapText="1"/>
    </xf>
    <xf numFmtId="0" fontId="1" fillId="0" borderId="101" xfId="0" applyFont="1" applyBorder="1" applyAlignment="1">
      <alignment horizontal="center"/>
    </xf>
    <xf numFmtId="164" fontId="1" fillId="0" borderId="101" xfId="7" applyNumberFormat="1" applyFont="1" applyBorder="1"/>
    <xf numFmtId="164" fontId="1" fillId="36" borderId="101" xfId="7" applyNumberFormat="1" applyFont="1" applyFill="1" applyBorder="1"/>
    <xf numFmtId="164" fontId="1" fillId="0" borderId="101" xfId="7" applyNumberFormat="1" applyFont="1" applyBorder="1" applyAlignment="1">
      <alignment vertical="center"/>
    </xf>
    <xf numFmtId="164" fontId="1" fillId="36" borderId="101" xfId="7" applyNumberFormat="1" applyFont="1" applyFill="1" applyBorder="1" applyAlignment="1">
      <alignment vertical="center"/>
    </xf>
    <xf numFmtId="0" fontId="1" fillId="0" borderId="114" xfId="0" applyFont="1" applyBorder="1" applyAlignment="1">
      <alignment horizontal="center"/>
    </xf>
    <xf numFmtId="0" fontId="1" fillId="0" borderId="0" xfId="0" applyFont="1" applyAlignment="1">
      <alignment horizontal="center"/>
    </xf>
    <xf numFmtId="0" fontId="1" fillId="0" borderId="0" xfId="0" applyFont="1" applyAlignment="1">
      <alignment horizontal="left" vertical="center"/>
    </xf>
    <xf numFmtId="0" fontId="119" fillId="0" borderId="101" xfId="0" applyFont="1" applyFill="1" applyBorder="1" applyAlignment="1" applyProtection="1">
      <alignment horizontal="center" vertical="center" wrapText="1"/>
    </xf>
    <xf numFmtId="0" fontId="120" fillId="3" borderId="101" xfId="20966" applyFont="1" applyFill="1" applyBorder="1" applyAlignment="1">
      <alignment horizontal="left" vertical="center" wrapText="1"/>
    </xf>
    <xf numFmtId="0" fontId="119" fillId="0" borderId="101" xfId="20966" applyFont="1" applyFill="1" applyBorder="1" applyAlignment="1">
      <alignment horizontal="left" vertical="center" wrapText="1" indent="1"/>
    </xf>
    <xf numFmtId="0" fontId="116" fillId="3" borderId="111" xfId="0" applyFont="1" applyFill="1" applyBorder="1" applyAlignment="1">
      <alignment horizontal="left" vertical="center" wrapText="1"/>
    </xf>
    <xf numFmtId="0" fontId="119" fillId="3" borderId="101" xfId="20966" applyFont="1" applyFill="1" applyBorder="1" applyAlignment="1">
      <alignment horizontal="left" vertical="center" wrapText="1" indent="1"/>
    </xf>
    <xf numFmtId="0" fontId="120" fillId="0" borderId="111" xfId="0" applyFont="1" applyFill="1" applyBorder="1" applyAlignment="1">
      <alignment horizontal="left" vertical="center" wrapText="1"/>
    </xf>
    <xf numFmtId="0" fontId="116" fillId="0" borderId="111" xfId="0" applyFont="1" applyFill="1" applyBorder="1" applyAlignment="1">
      <alignment vertical="center" wrapText="1"/>
    </xf>
    <xf numFmtId="0" fontId="121" fillId="3" borderId="111" xfId="0" applyFont="1" applyFill="1" applyBorder="1" applyAlignment="1">
      <alignment horizontal="left" vertical="center" wrapText="1" indent="1"/>
    </xf>
    <xf numFmtId="0" fontId="116" fillId="3" borderId="112" xfId="0" applyFont="1" applyFill="1" applyBorder="1" applyAlignment="1">
      <alignment horizontal="left" vertical="center" wrapText="1"/>
    </xf>
    <xf numFmtId="0" fontId="121" fillId="0" borderId="101" xfId="20966" applyFont="1" applyFill="1" applyBorder="1" applyAlignment="1">
      <alignment horizontal="left" vertical="center" wrapText="1" indent="1"/>
    </xf>
    <xf numFmtId="0" fontId="116" fillId="0" borderId="101" xfId="0" applyFont="1" applyFill="1" applyBorder="1" applyAlignment="1">
      <alignment horizontal="left" vertical="center" wrapText="1"/>
    </xf>
    <xf numFmtId="0" fontId="116" fillId="3" borderId="113" xfId="0" applyFont="1" applyFill="1" applyBorder="1" applyAlignment="1">
      <alignment horizontal="left" vertical="center" wrapText="1"/>
    </xf>
    <xf numFmtId="0" fontId="119" fillId="3" borderId="114" xfId="20966" applyFont="1" applyFill="1" applyBorder="1" applyAlignment="1">
      <alignment horizontal="left" vertical="center" wrapText="1" indent="1"/>
    </xf>
    <xf numFmtId="0" fontId="119" fillId="3" borderId="111" xfId="0" applyFont="1" applyFill="1" applyBorder="1" applyAlignment="1">
      <alignment horizontal="left" vertical="center" wrapText="1" indent="1"/>
    </xf>
    <xf numFmtId="0" fontId="119" fillId="0" borderId="114" xfId="20966" applyFont="1" applyFill="1" applyBorder="1" applyAlignment="1">
      <alignment horizontal="left" vertical="center" wrapText="1" indent="1"/>
    </xf>
    <xf numFmtId="0" fontId="116" fillId="0" borderId="111" xfId="0" applyFont="1" applyBorder="1" applyAlignment="1">
      <alignment horizontal="left" vertical="center" wrapText="1"/>
    </xf>
    <xf numFmtId="0" fontId="119" fillId="0" borderId="111" xfId="0" applyFont="1" applyBorder="1" applyAlignment="1">
      <alignment horizontal="left" vertical="center" wrapText="1" indent="1"/>
    </xf>
    <xf numFmtId="0" fontId="119" fillId="0" borderId="112" xfId="0" applyFont="1" applyBorder="1" applyAlignment="1">
      <alignment horizontal="left" vertical="center" wrapText="1" indent="1"/>
    </xf>
    <xf numFmtId="0" fontId="116" fillId="0" borderId="114" xfId="20966" applyFont="1" applyFill="1" applyBorder="1" applyAlignment="1">
      <alignment horizontal="left" vertical="center" wrapText="1"/>
    </xf>
    <xf numFmtId="0" fontId="116" fillId="0" borderId="114" xfId="0" applyFont="1" applyFill="1" applyBorder="1" applyAlignment="1">
      <alignment vertical="center" wrapText="1"/>
    </xf>
    <xf numFmtId="0" fontId="116" fillId="3" borderId="114" xfId="20966" applyFont="1" applyFill="1" applyBorder="1" applyAlignment="1">
      <alignment horizontal="left" vertical="center" wrapText="1"/>
    </xf>
    <xf numFmtId="0" fontId="122" fillId="0" borderId="0" xfId="0" applyFont="1" applyAlignment="1">
      <alignment horizontal="justify"/>
    </xf>
    <xf numFmtId="0" fontId="116" fillId="0" borderId="114" xfId="0" applyFont="1" applyFill="1" applyBorder="1" applyAlignment="1">
      <alignment horizontal="left" vertical="center" wrapText="1"/>
    </xf>
    <xf numFmtId="0" fontId="119" fillId="0" borderId="114" xfId="0" applyFont="1" applyFill="1" applyBorder="1" applyAlignment="1" applyProtection="1">
      <alignment horizontal="center" vertical="center" wrapText="1"/>
    </xf>
    <xf numFmtId="0" fontId="120" fillId="0" borderId="117" xfId="0" applyNumberFormat="1" applyFont="1" applyFill="1" applyBorder="1" applyAlignment="1">
      <alignment vertical="center" wrapText="1"/>
    </xf>
    <xf numFmtId="193" fontId="119" fillId="0" borderId="114" xfId="0" applyNumberFormat="1" applyFont="1" applyFill="1" applyBorder="1" applyAlignment="1" applyProtection="1">
      <alignment horizontal="right"/>
    </xf>
    <xf numFmtId="193" fontId="119" fillId="36" borderId="114" xfId="0" applyNumberFormat="1" applyFont="1" applyFill="1" applyBorder="1" applyAlignment="1" applyProtection="1">
      <alignment horizontal="right"/>
    </xf>
    <xf numFmtId="193" fontId="119" fillId="36" borderId="72" xfId="0" applyNumberFormat="1" applyFont="1" applyFill="1" applyBorder="1" applyAlignment="1" applyProtection="1">
      <alignment horizontal="right"/>
    </xf>
    <xf numFmtId="0" fontId="119" fillId="0" borderId="117" xfId="0" applyNumberFormat="1" applyFont="1" applyFill="1" applyBorder="1" applyAlignment="1">
      <alignment horizontal="left" vertical="center" wrapText="1" indent="4"/>
    </xf>
    <xf numFmtId="0" fontId="119" fillId="0" borderId="114" xfId="0" applyFont="1" applyFill="1" applyBorder="1" applyAlignment="1" applyProtection="1">
      <alignment horizontal="left" vertical="center" indent="11"/>
      <protection locked="0"/>
    </xf>
    <xf numFmtId="0" fontId="123" fillId="0" borderId="114" xfId="0" applyFont="1" applyFill="1" applyBorder="1" applyAlignment="1" applyProtection="1">
      <alignment horizontal="left" vertical="center" indent="17"/>
      <protection locked="0"/>
    </xf>
    <xf numFmtId="0" fontId="120" fillId="0" borderId="114" xfId="0" applyNumberFormat="1" applyFont="1" applyFill="1" applyBorder="1" applyAlignment="1">
      <alignment vertical="center" wrapText="1"/>
    </xf>
    <xf numFmtId="0" fontId="119" fillId="0" borderId="117" xfId="0" applyNumberFormat="1" applyFont="1" applyFill="1" applyBorder="1" applyAlignment="1">
      <alignment horizontal="left" vertical="center" wrapText="1"/>
    </xf>
    <xf numFmtId="0" fontId="120" fillId="0" borderId="22" xfId="0" applyNumberFormat="1" applyFont="1" applyFill="1" applyBorder="1" applyAlignment="1">
      <alignment vertical="center" wrapText="1"/>
    </xf>
    <xf numFmtId="193" fontId="119" fillId="0" borderId="0" xfId="0" applyNumberFormat="1" applyFont="1" applyFill="1" applyBorder="1" applyAlignment="1" applyProtection="1">
      <alignment horizontal="right"/>
    </xf>
    <xf numFmtId="0" fontId="93" fillId="0" borderId="13" xfId="0" applyNumberFormat="1" applyFont="1" applyFill="1" applyBorder="1" applyAlignment="1">
      <alignment horizontal="left" vertical="center" wrapText="1" indent="1"/>
    </xf>
    <xf numFmtId="3" fontId="3" fillId="36" borderId="75" xfId="0" applyNumberFormat="1" applyFont="1" applyFill="1" applyBorder="1" applyAlignment="1">
      <alignment vertical="center" wrapText="1"/>
    </xf>
    <xf numFmtId="3" fontId="3" fillId="0" borderId="75" xfId="0" applyNumberFormat="1" applyFont="1" applyBorder="1" applyAlignment="1">
      <alignment vertical="center" wrapText="1"/>
    </xf>
    <xf numFmtId="3" fontId="3" fillId="0" borderId="75" xfId="0" applyNumberFormat="1" applyFont="1" applyFill="1" applyBorder="1" applyAlignment="1">
      <alignment vertical="center" wrapText="1"/>
    </xf>
    <xf numFmtId="3" fontId="3" fillId="36" borderId="34" xfId="0" applyNumberFormat="1" applyFont="1" applyFill="1" applyBorder="1" applyAlignment="1">
      <alignment vertical="center" wrapText="1"/>
    </xf>
    <xf numFmtId="0" fontId="106" fillId="0" borderId="0" xfId="0" applyFont="1" applyAlignment="1">
      <alignment horizontal="center"/>
    </xf>
    <xf numFmtId="0" fontId="123" fillId="0" borderId="0" xfId="0" applyFont="1" applyFill="1" applyAlignment="1">
      <alignment horizontal="center"/>
    </xf>
    <xf numFmtId="0" fontId="1" fillId="0" borderId="12" xfId="0" applyFont="1" applyBorder="1" applyAlignment="1">
      <alignment horizontal="center" vertical="center" wrapText="1"/>
    </xf>
    <xf numFmtId="0" fontId="1" fillId="0" borderId="13" xfId="0" applyFont="1" applyFill="1" applyBorder="1" applyAlignment="1">
      <alignment horizontal="left" vertical="center" wrapText="1" indent="2"/>
    </xf>
    <xf numFmtId="0" fontId="119" fillId="0" borderId="13" xfId="0" applyNumberFormat="1" applyFont="1" applyFill="1" applyBorder="1" applyAlignment="1">
      <alignment horizontal="left" vertical="center" wrapText="1" indent="1"/>
    </xf>
    <xf numFmtId="0" fontId="119" fillId="0" borderId="14" xfId="0" applyNumberFormat="1" applyFont="1" applyFill="1" applyBorder="1" applyAlignment="1">
      <alignment horizontal="left" vertical="center" wrapText="1" indent="1"/>
    </xf>
    <xf numFmtId="0" fontId="1" fillId="0" borderId="15" xfId="0" applyFont="1" applyBorder="1" applyAlignment="1">
      <alignment horizontal="center" vertical="center" wrapText="1"/>
    </xf>
    <xf numFmtId="0" fontId="1" fillId="0" borderId="71" xfId="0" applyFont="1" applyBorder="1" applyAlignment="1">
      <alignment vertical="center" wrapText="1"/>
    </xf>
    <xf numFmtId="3" fontId="1" fillId="36" borderId="86" xfId="0" applyNumberFormat="1" applyFont="1" applyFill="1" applyBorder="1" applyAlignment="1">
      <alignment vertical="center" wrapText="1"/>
    </xf>
    <xf numFmtId="3" fontId="1" fillId="36" borderId="87" xfId="0" applyNumberFormat="1" applyFont="1" applyFill="1" applyBorder="1" applyAlignment="1">
      <alignment vertical="center" wrapText="1"/>
    </xf>
    <xf numFmtId="3" fontId="1" fillId="36" borderId="72" xfId="0" applyNumberFormat="1" applyFont="1" applyFill="1" applyBorder="1" applyAlignment="1">
      <alignment vertical="center" wrapText="1"/>
    </xf>
    <xf numFmtId="14" fontId="119" fillId="3" borderId="71" xfId="8" quotePrefix="1" applyNumberFormat="1" applyFont="1" applyFill="1" applyBorder="1" applyAlignment="1" applyProtection="1">
      <alignment horizontal="left"/>
      <protection locked="0"/>
    </xf>
    <xf numFmtId="0" fontId="1" fillId="0" borderId="18" xfId="0" applyFont="1" applyBorder="1" applyAlignment="1">
      <alignment horizontal="center" vertical="center" wrapText="1"/>
    </xf>
    <xf numFmtId="0" fontId="106" fillId="0" borderId="19" xfId="0" applyFont="1" applyBorder="1" applyAlignment="1">
      <alignment vertical="center" wrapText="1"/>
    </xf>
    <xf numFmtId="3" fontId="1" fillId="36" borderId="19" xfId="0" applyNumberFormat="1" applyFont="1" applyFill="1" applyBorder="1" applyAlignment="1">
      <alignment vertical="center" wrapText="1"/>
    </xf>
    <xf numFmtId="3" fontId="1" fillId="36" borderId="21" xfId="0" applyNumberFormat="1" applyFont="1" applyFill="1" applyBorder="1" applyAlignment="1">
      <alignment vertical="center" wrapText="1"/>
    </xf>
    <xf numFmtId="3" fontId="1" fillId="36" borderId="20" xfId="0" applyNumberFormat="1" applyFont="1" applyFill="1" applyBorder="1" applyAlignment="1">
      <alignment vertical="center" wrapText="1"/>
    </xf>
    <xf numFmtId="0" fontId="1" fillId="0" borderId="0" xfId="0" applyFont="1" applyAlignment="1">
      <alignment wrapText="1"/>
    </xf>
    <xf numFmtId="0" fontId="1" fillId="0" borderId="0" xfId="0" applyFont="1" applyFill="1" applyBorder="1" applyAlignment="1">
      <alignment wrapText="1"/>
    </xf>
    <xf numFmtId="164" fontId="1" fillId="0" borderId="86" xfId="7" applyNumberFormat="1" applyFont="1" applyBorder="1" applyAlignment="1">
      <alignment vertical="center" wrapText="1"/>
    </xf>
    <xf numFmtId="0" fontId="0" fillId="0" borderId="0" xfId="0" applyFont="1" applyFill="1"/>
    <xf numFmtId="0" fontId="0" fillId="0" borderId="0" xfId="0" applyFont="1"/>
    <xf numFmtId="0" fontId="0" fillId="0" borderId="0" xfId="0" applyFont="1" applyFill="1" applyBorder="1" applyAlignment="1">
      <alignment vertical="center" wrapText="1"/>
    </xf>
    <xf numFmtId="0" fontId="119" fillId="0" borderId="0" xfId="11" applyFont="1" applyFill="1" applyBorder="1" applyAlignment="1" applyProtection="1"/>
    <xf numFmtId="0" fontId="0" fillId="0" borderId="59" xfId="0" applyFont="1" applyFill="1" applyBorder="1" applyAlignment="1">
      <alignment vertical="center" wrapText="1"/>
    </xf>
    <xf numFmtId="0" fontId="119" fillId="0" borderId="13" xfId="11" applyFont="1" applyFill="1" applyBorder="1" applyAlignment="1" applyProtection="1">
      <alignment vertical="center"/>
    </xf>
    <xf numFmtId="0" fontId="120" fillId="0" borderId="13" xfId="11" applyFont="1" applyFill="1" applyBorder="1" applyAlignment="1" applyProtection="1">
      <alignment horizontal="center" vertical="center"/>
    </xf>
    <xf numFmtId="0" fontId="120" fillId="0" borderId="14" xfId="11" applyFont="1" applyFill="1" applyBorder="1" applyAlignment="1" applyProtection="1">
      <alignment horizontal="center" vertical="center"/>
    </xf>
    <xf numFmtId="0" fontId="119" fillId="0" borderId="0" xfId="11" applyFont="1" applyFill="1" applyBorder="1" applyAlignment="1" applyProtection="1">
      <alignment vertical="center"/>
    </xf>
    <xf numFmtId="0" fontId="106" fillId="0" borderId="72" xfId="0" applyFont="1" applyFill="1" applyBorder="1" applyAlignment="1">
      <alignment horizontal="center" vertical="center" wrapText="1"/>
    </xf>
    <xf numFmtId="43" fontId="0" fillId="0" borderId="114" xfId="7" applyFont="1" applyFill="1" applyBorder="1" applyAlignment="1">
      <alignment horizontal="center" vertical="center"/>
    </xf>
    <xf numFmtId="0" fontId="0" fillId="0" borderId="18" xfId="0" applyFont="1" applyBorder="1"/>
    <xf numFmtId="193" fontId="106" fillId="36" borderId="19" xfId="0" applyNumberFormat="1" applyFont="1" applyFill="1" applyBorder="1" applyAlignment="1">
      <alignment horizontal="left" vertical="center" wrapText="1"/>
    </xf>
    <xf numFmtId="193" fontId="106" fillId="36" borderId="19" xfId="0" applyNumberFormat="1" applyFont="1" applyFill="1" applyBorder="1" applyAlignment="1">
      <alignment horizontal="center" vertical="center"/>
    </xf>
    <xf numFmtId="0" fontId="0" fillId="0" borderId="0" xfId="0" applyFont="1" applyAlignment="1">
      <alignment vertical="center"/>
    </xf>
    <xf numFmtId="43" fontId="0" fillId="0" borderId="0" xfId="0" applyNumberFormat="1" applyFont="1"/>
    <xf numFmtId="167" fontId="1" fillId="0" borderId="0" xfId="0" applyNumberFormat="1" applyFont="1" applyBorder="1" applyAlignment="1">
      <alignment horizontal="center"/>
    </xf>
    <xf numFmtId="167" fontId="124" fillId="0" borderId="0" xfId="0" applyNumberFormat="1" applyFont="1" applyBorder="1" applyAlignment="1">
      <alignment horizontal="center"/>
    </xf>
    <xf numFmtId="167" fontId="106" fillId="0" borderId="0" xfId="0" applyNumberFormat="1" applyFont="1" applyFill="1" applyBorder="1" applyAlignment="1">
      <alignment horizontal="center"/>
    </xf>
    <xf numFmtId="0" fontId="120" fillId="0" borderId="0" xfId="11" applyFont="1" applyFill="1" applyBorder="1" applyAlignment="1" applyProtection="1"/>
    <xf numFmtId="0" fontId="120" fillId="0" borderId="0" xfId="11" applyFont="1" applyFill="1" applyBorder="1" applyAlignment="1" applyProtection="1">
      <alignment horizontal="center"/>
    </xf>
    <xf numFmtId="0" fontId="123" fillId="0" borderId="0" xfId="0" applyFont="1" applyFill="1" applyBorder="1" applyAlignment="1" applyProtection="1">
      <alignment horizontal="right"/>
      <protection locked="0"/>
    </xf>
    <xf numFmtId="0" fontId="1" fillId="0" borderId="4" xfId="0" applyFont="1" applyFill="1" applyBorder="1" applyAlignment="1">
      <alignment horizontal="center" vertical="center" wrapText="1"/>
    </xf>
    <xf numFmtId="0" fontId="106" fillId="0" borderId="5" xfId="0" applyFont="1" applyFill="1" applyBorder="1" applyAlignment="1">
      <alignment horizontal="center" vertical="center" wrapText="1"/>
    </xf>
    <xf numFmtId="0" fontId="1" fillId="0" borderId="52" xfId="0" applyFont="1" applyFill="1" applyBorder="1" applyAlignment="1">
      <alignment horizontal="center" vertical="center" wrapText="1"/>
    </xf>
    <xf numFmtId="0" fontId="1" fillId="0" borderId="6" xfId="0" applyFont="1" applyFill="1" applyBorder="1" applyAlignment="1">
      <alignment horizontal="center" vertical="center" wrapText="1"/>
    </xf>
    <xf numFmtId="167" fontId="1" fillId="0" borderId="53" xfId="0" applyNumberFormat="1" applyFont="1" applyBorder="1" applyAlignment="1">
      <alignment horizontal="center"/>
    </xf>
    <xf numFmtId="0" fontId="119" fillId="3" borderId="114" xfId="0" applyFont="1" applyFill="1" applyBorder="1" applyAlignment="1">
      <alignment horizontal="left" vertical="center" wrapText="1" indent="1"/>
    </xf>
    <xf numFmtId="0" fontId="116" fillId="0" borderId="114" xfId="0" applyFont="1" applyBorder="1" applyAlignment="1">
      <alignment horizontal="left" vertical="center" wrapText="1"/>
    </xf>
    <xf numFmtId="0" fontId="119" fillId="0" borderId="114" xfId="0" applyFont="1" applyBorder="1" applyAlignment="1">
      <alignment horizontal="left" vertical="center" wrapText="1" indent="1"/>
    </xf>
    <xf numFmtId="0" fontId="116" fillId="3" borderId="114" xfId="0" applyFont="1" applyFill="1" applyBorder="1" applyAlignment="1">
      <alignment horizontal="left" vertical="center" wrapText="1"/>
    </xf>
    <xf numFmtId="0" fontId="121" fillId="3" borderId="114" xfId="0" applyFont="1" applyFill="1" applyBorder="1" applyAlignment="1">
      <alignment horizontal="left" vertical="center" wrapText="1" indent="1"/>
    </xf>
    <xf numFmtId="0" fontId="119" fillId="0" borderId="114" xfId="0" applyFont="1" applyFill="1" applyBorder="1" applyAlignment="1">
      <alignment horizontal="left" vertical="center" wrapText="1" indent="1"/>
    </xf>
    <xf numFmtId="0" fontId="122" fillId="0" borderId="114" xfId="0" applyFont="1" applyBorder="1" applyAlignment="1">
      <alignment horizontal="justify"/>
    </xf>
    <xf numFmtId="164" fontId="1" fillId="0" borderId="114" xfId="7" applyNumberFormat="1" applyFont="1" applyBorder="1" applyAlignment="1">
      <alignment horizontal="center"/>
    </xf>
    <xf numFmtId="0" fontId="1" fillId="0" borderId="12" xfId="0" applyFont="1" applyBorder="1"/>
    <xf numFmtId="0" fontId="1" fillId="0" borderId="14" xfId="0" applyFont="1" applyBorder="1"/>
    <xf numFmtId="0" fontId="1" fillId="0" borderId="15" xfId="0" applyFont="1" applyBorder="1" applyAlignment="1">
      <alignment horizontal="center" vertical="center"/>
    </xf>
    <xf numFmtId="164" fontId="119" fillId="3" borderId="15" xfId="1" applyNumberFormat="1" applyFont="1" applyFill="1" applyBorder="1" applyAlignment="1" applyProtection="1">
      <alignment horizontal="center" vertical="center" wrapText="1"/>
      <protection locked="0"/>
    </xf>
    <xf numFmtId="164" fontId="119" fillId="0" borderId="3" xfId="1" applyNumberFormat="1" applyFont="1" applyFill="1" applyBorder="1" applyAlignment="1" applyProtection="1">
      <alignment horizontal="center" vertical="center" wrapText="1"/>
      <protection locked="0"/>
    </xf>
    <xf numFmtId="0" fontId="119" fillId="0" borderId="3" xfId="13" applyFont="1" applyFill="1" applyBorder="1" applyAlignment="1" applyProtection="1">
      <alignment horizontal="center" vertical="center" wrapText="1"/>
      <protection locked="0"/>
    </xf>
    <xf numFmtId="164" fontId="119" fillId="3" borderId="3" xfId="1" applyNumberFormat="1" applyFont="1" applyFill="1" applyBorder="1" applyAlignment="1" applyProtection="1">
      <alignment horizontal="center" vertical="center" wrapText="1"/>
      <protection locked="0"/>
    </xf>
    <xf numFmtId="164" fontId="119" fillId="3" borderId="16" xfId="1" applyNumberFormat="1" applyFont="1" applyFill="1" applyBorder="1" applyAlignment="1" applyProtection="1">
      <alignment horizontal="center" vertical="center" wrapText="1"/>
      <protection locked="0"/>
    </xf>
    <xf numFmtId="0" fontId="119" fillId="0" borderId="16" xfId="1" applyNumberFormat="1" applyFont="1" applyFill="1" applyBorder="1" applyAlignment="1" applyProtection="1">
      <alignment horizontal="center" vertical="center" wrapText="1"/>
      <protection locked="0"/>
    </xf>
    <xf numFmtId="0" fontId="1" fillId="0" borderId="0" xfId="0" applyFont="1" applyAlignment="1">
      <alignment horizontal="center" vertical="center"/>
    </xf>
    <xf numFmtId="0" fontId="119" fillId="3" borderId="15" xfId="5" applyFont="1" applyFill="1" applyBorder="1" applyAlignment="1" applyProtection="1">
      <alignment horizontal="right" vertical="center"/>
      <protection locked="0"/>
    </xf>
    <xf numFmtId="0" fontId="119" fillId="3" borderId="3" xfId="11" applyFont="1" applyFill="1" applyBorder="1" applyAlignment="1">
      <alignment horizontal="left" vertical="center" wrapText="1"/>
    </xf>
    <xf numFmtId="0" fontId="1" fillId="0" borderId="0" xfId="0" applyFont="1" applyAlignment="1"/>
    <xf numFmtId="0" fontId="119" fillId="3" borderId="18" xfId="9" applyFont="1" applyFill="1" applyBorder="1" applyAlignment="1" applyProtection="1">
      <alignment horizontal="left" vertical="center"/>
      <protection locked="0"/>
    </xf>
    <xf numFmtId="0" fontId="120" fillId="3" borderId="20" xfId="16" applyFont="1" applyFill="1" applyBorder="1" applyAlignment="1" applyProtection="1">
      <protection locked="0"/>
    </xf>
    <xf numFmtId="193" fontId="1" fillId="36" borderId="19" xfId="0" applyNumberFormat="1" applyFont="1" applyFill="1" applyBorder="1"/>
    <xf numFmtId="0" fontId="1" fillId="0" borderId="0" xfId="0" applyFont="1" applyBorder="1" applyAlignment="1">
      <alignment horizontal="center" vertical="center" wrapText="1"/>
    </xf>
    <xf numFmtId="0" fontId="1" fillId="0" borderId="0" xfId="0" applyFont="1" applyBorder="1" applyAlignment="1">
      <alignment vertical="center"/>
    </xf>
    <xf numFmtId="0" fontId="1" fillId="0" borderId="0" xfId="0" applyFont="1" applyBorder="1" applyAlignment="1">
      <alignment vertical="center" wrapText="1"/>
    </xf>
    <xf numFmtId="0" fontId="106" fillId="0" borderId="0" xfId="0" applyFont="1"/>
    <xf numFmtId="14" fontId="119" fillId="0" borderId="0" xfId="0" applyNumberFormat="1" applyFont="1"/>
    <xf numFmtId="0" fontId="1" fillId="0" borderId="13" xfId="0" applyFont="1" applyBorder="1"/>
    <xf numFmtId="0" fontId="1" fillId="0" borderId="13" xfId="0" applyFont="1" applyBorder="1" applyAlignment="1">
      <alignment wrapText="1"/>
    </xf>
    <xf numFmtId="0" fontId="1" fillId="0" borderId="23" xfId="0" applyFont="1" applyBorder="1" applyAlignment="1">
      <alignment wrapText="1"/>
    </xf>
    <xf numFmtId="0" fontId="1" fillId="0" borderId="14" xfId="0" applyFont="1" applyBorder="1" applyAlignment="1">
      <alignment wrapText="1"/>
    </xf>
    <xf numFmtId="0" fontId="1" fillId="0" borderId="15" xfId="0" applyFont="1" applyBorder="1"/>
    <xf numFmtId="0" fontId="1" fillId="0" borderId="54" xfId="0" applyFont="1" applyBorder="1" applyAlignment="1">
      <alignment wrapText="1"/>
    </xf>
    <xf numFmtId="0" fontId="1" fillId="0" borderId="3" xfId="0" applyFont="1" applyFill="1" applyBorder="1" applyAlignment="1">
      <alignment horizontal="center" vertical="center" wrapText="1"/>
    </xf>
    <xf numFmtId="193" fontId="1" fillId="0" borderId="3" xfId="0" applyNumberFormat="1" applyFont="1" applyBorder="1"/>
    <xf numFmtId="9" fontId="1" fillId="0" borderId="16" xfId="20962" applyFont="1" applyBorder="1"/>
    <xf numFmtId="0" fontId="1" fillId="0" borderId="18" xfId="0" applyFont="1" applyBorder="1"/>
    <xf numFmtId="0" fontId="106" fillId="0" borderId="19" xfId="0" applyFont="1" applyBorder="1"/>
    <xf numFmtId="9" fontId="1" fillId="36" borderId="20" xfId="20962" applyFont="1" applyFill="1" applyBorder="1"/>
    <xf numFmtId="0" fontId="1" fillId="0" borderId="0" xfId="0" applyFont="1" applyFill="1"/>
    <xf numFmtId="0" fontId="119" fillId="0" borderId="12" xfId="9" applyFont="1" applyFill="1" applyBorder="1" applyAlignment="1" applyProtection="1">
      <alignment horizontal="center" vertical="center"/>
      <protection locked="0"/>
    </xf>
    <xf numFmtId="0" fontId="120" fillId="3" borderId="5" xfId="9" applyFont="1" applyFill="1" applyBorder="1" applyAlignment="1" applyProtection="1">
      <alignment horizontal="center" vertical="center" wrapText="1"/>
      <protection locked="0"/>
    </xf>
    <xf numFmtId="164" fontId="119" fillId="3" borderId="14" xfId="2" applyNumberFormat="1" applyFont="1" applyFill="1" applyBorder="1" applyAlignment="1" applyProtection="1">
      <alignment horizontal="center" vertical="center"/>
      <protection locked="0"/>
    </xf>
    <xf numFmtId="193" fontId="119" fillId="36" borderId="16" xfId="2" applyNumberFormat="1" applyFont="1" applyFill="1" applyBorder="1" applyAlignment="1" applyProtection="1">
      <alignment vertical="top"/>
    </xf>
    <xf numFmtId="193" fontId="1" fillId="0" borderId="0" xfId="0" applyNumberFormat="1" applyFont="1"/>
    <xf numFmtId="193" fontId="119" fillId="3" borderId="16" xfId="2" applyNumberFormat="1" applyFont="1" applyFill="1" applyBorder="1" applyAlignment="1" applyProtection="1">
      <alignment vertical="top"/>
      <protection locked="0"/>
    </xf>
    <xf numFmtId="193" fontId="119" fillId="36" borderId="16" xfId="2" applyNumberFormat="1" applyFont="1" applyFill="1" applyBorder="1" applyAlignment="1" applyProtection="1">
      <alignment vertical="top" wrapText="1"/>
    </xf>
    <xf numFmtId="0" fontId="119" fillId="3" borderId="3" xfId="13" applyFont="1" applyFill="1" applyBorder="1" applyAlignment="1" applyProtection="1">
      <alignment horizontal="left" vertical="center" wrapText="1"/>
      <protection locked="0"/>
    </xf>
    <xf numFmtId="0" fontId="119" fillId="0" borderId="15" xfId="9" applyFont="1" applyFill="1" applyBorder="1" applyAlignment="1" applyProtection="1">
      <alignment horizontal="center" vertical="center" wrapText="1"/>
      <protection locked="0"/>
    </xf>
    <xf numFmtId="193" fontId="119" fillId="3" borderId="16" xfId="2" applyNumberFormat="1" applyFont="1" applyFill="1" applyBorder="1" applyAlignment="1" applyProtection="1">
      <alignment vertical="top" wrapText="1"/>
      <protection locked="0"/>
    </xf>
    <xf numFmtId="193" fontId="119" fillId="36" borderId="16" xfId="2" applyNumberFormat="1" applyFont="1" applyFill="1" applyBorder="1" applyAlignment="1" applyProtection="1">
      <alignment vertical="top" wrapText="1"/>
      <protection locked="0"/>
    </xf>
    <xf numFmtId="0" fontId="120" fillId="36" borderId="19" xfId="13" applyFont="1" applyFill="1" applyBorder="1" applyAlignment="1" applyProtection="1">
      <alignment vertical="center" wrapText="1"/>
      <protection locked="0"/>
    </xf>
    <xf numFmtId="193" fontId="119" fillId="36" borderId="20" xfId="2" applyNumberFormat="1" applyFont="1" applyFill="1" applyBorder="1" applyAlignment="1" applyProtection="1">
      <alignment vertical="top" wrapText="1"/>
    </xf>
    <xf numFmtId="1" fontId="3" fillId="0" borderId="0" xfId="0" applyNumberFormat="1" applyFont="1" applyFill="1" applyAlignment="1">
      <alignment horizontal="left" vertical="center"/>
    </xf>
    <xf numFmtId="10" fontId="96" fillId="0" borderId="114" xfId="20962" applyNumberFormat="1" applyFont="1" applyFill="1" applyBorder="1" applyAlignment="1">
      <alignment horizontal="left" vertical="center" wrapText="1"/>
    </xf>
    <xf numFmtId="0" fontId="119" fillId="3" borderId="3" xfId="11" applyFont="1" applyFill="1" applyBorder="1" applyAlignment="1">
      <alignment horizontal="left" vertical="center"/>
    </xf>
    <xf numFmtId="0" fontId="120" fillId="3" borderId="3" xfId="11" applyFont="1" applyFill="1" applyBorder="1" applyAlignment="1">
      <alignment wrapText="1"/>
    </xf>
    <xf numFmtId="0" fontId="119" fillId="0" borderId="3" xfId="11" applyFont="1" applyFill="1" applyBorder="1" applyAlignment="1">
      <alignment horizontal="left" vertical="center" wrapText="1"/>
    </xf>
    <xf numFmtId="0" fontId="120" fillId="0" borderId="3" xfId="11" applyFont="1" applyFill="1" applyBorder="1" applyAlignment="1">
      <alignment wrapText="1"/>
    </xf>
    <xf numFmtId="0" fontId="119" fillId="3" borderId="3" xfId="9" applyFont="1" applyFill="1" applyBorder="1" applyAlignment="1" applyProtection="1">
      <alignment horizontal="left" vertical="center"/>
      <protection locked="0"/>
    </xf>
    <xf numFmtId="0" fontId="120" fillId="3" borderId="3" xfId="20961" applyFont="1" applyFill="1" applyBorder="1" applyAlignment="1" applyProtection="1"/>
    <xf numFmtId="0" fontId="120" fillId="0" borderId="0" xfId="8" applyFont="1" applyFill="1" applyBorder="1" applyAlignment="1" applyProtection="1">
      <alignment horizontal="center" vertical="center"/>
      <protection locked="0"/>
    </xf>
    <xf numFmtId="0" fontId="0" fillId="0" borderId="50" xfId="0" applyFont="1" applyBorder="1" applyAlignment="1">
      <alignment horizontal="center"/>
    </xf>
    <xf numFmtId="0" fontId="0" fillId="0" borderId="51" xfId="0" applyFont="1" applyBorder="1" applyAlignment="1">
      <alignment horizontal="center"/>
    </xf>
    <xf numFmtId="0" fontId="0" fillId="0" borderId="13" xfId="0" applyFont="1" applyBorder="1" applyAlignment="1">
      <alignment horizontal="center"/>
    </xf>
    <xf numFmtId="0" fontId="0" fillId="0" borderId="14" xfId="0" applyFont="1" applyBorder="1" applyAlignment="1">
      <alignment horizontal="center"/>
    </xf>
    <xf numFmtId="0" fontId="0" fillId="0" borderId="0" xfId="0" applyFont="1" applyAlignment="1">
      <alignment horizontal="center"/>
    </xf>
    <xf numFmtId="0" fontId="119" fillId="3" borderId="15" xfId="5" applyFont="1" applyFill="1" applyBorder="1" applyAlignment="1" applyProtection="1">
      <alignment horizontal="left" vertical="center"/>
      <protection locked="0"/>
    </xf>
    <xf numFmtId="0" fontId="119" fillId="3" borderId="3" xfId="5" applyFont="1" applyFill="1" applyBorder="1" applyProtection="1">
      <protection locked="0"/>
    </xf>
    <xf numFmtId="0" fontId="119" fillId="3" borderId="3" xfId="13" applyFont="1" applyFill="1" applyBorder="1" applyAlignment="1" applyProtection="1">
      <alignment horizontal="center" vertical="center" wrapText="1"/>
      <protection locked="0"/>
    </xf>
    <xf numFmtId="3" fontId="119" fillId="3" borderId="3" xfId="1" applyNumberFormat="1" applyFont="1" applyFill="1" applyBorder="1" applyAlignment="1" applyProtection="1">
      <alignment horizontal="center" vertical="center" wrapText="1"/>
      <protection locked="0"/>
    </xf>
    <xf numFmtId="9" fontId="119" fillId="3" borderId="3" xfId="15" applyNumberFormat="1" applyFont="1" applyFill="1" applyBorder="1" applyAlignment="1" applyProtection="1">
      <alignment horizontal="center" vertical="center"/>
      <protection locked="0"/>
    </xf>
    <xf numFmtId="0" fontId="119" fillId="3" borderId="3" xfId="11" applyFont="1" applyFill="1" applyBorder="1" applyAlignment="1">
      <alignment horizontal="center" vertical="center" wrapText="1"/>
    </xf>
    <xf numFmtId="193" fontId="119" fillId="36" borderId="3" xfId="5" applyNumberFormat="1" applyFont="1" applyFill="1" applyBorder="1" applyProtection="1">
      <protection locked="0"/>
    </xf>
    <xf numFmtId="193" fontId="119" fillId="36" borderId="3" xfId="1" applyNumberFormat="1" applyFont="1" applyFill="1" applyBorder="1" applyProtection="1">
      <protection locked="0"/>
    </xf>
    <xf numFmtId="193" fontId="119" fillId="3" borderId="3" xfId="5" applyNumberFormat="1" applyFont="1" applyFill="1" applyBorder="1" applyProtection="1">
      <protection locked="0"/>
    </xf>
    <xf numFmtId="3" fontId="119" fillId="36" borderId="16" xfId="5" applyNumberFormat="1" applyFont="1" applyFill="1" applyBorder="1" applyProtection="1">
      <protection locked="0"/>
    </xf>
    <xf numFmtId="165" fontId="119" fillId="3" borderId="3" xfId="8" applyNumberFormat="1" applyFont="1" applyFill="1" applyBorder="1" applyAlignment="1" applyProtection="1">
      <alignment horizontal="right" wrapText="1"/>
      <protection locked="0"/>
    </xf>
    <xf numFmtId="165" fontId="119" fillId="4" borderId="3" xfId="8" applyNumberFormat="1" applyFont="1" applyFill="1" applyBorder="1" applyAlignment="1" applyProtection="1">
      <alignment horizontal="right" wrapText="1"/>
      <protection locked="0"/>
    </xf>
    <xf numFmtId="193" fontId="119" fillId="0" borderId="3" xfId="1" applyNumberFormat="1" applyFont="1" applyFill="1" applyBorder="1" applyProtection="1">
      <protection locked="0"/>
    </xf>
    <xf numFmtId="193" fontId="120" fillId="36" borderId="19" xfId="16" applyNumberFormat="1" applyFont="1" applyFill="1" applyBorder="1" applyAlignment="1" applyProtection="1">
      <protection locked="0"/>
    </xf>
    <xf numFmtId="3" fontId="120" fillId="36" borderId="19" xfId="16" applyNumberFormat="1" applyFont="1" applyFill="1" applyBorder="1" applyAlignment="1" applyProtection="1">
      <protection locked="0"/>
    </xf>
    <xf numFmtId="193" fontId="120" fillId="36" borderId="19" xfId="1" applyNumberFormat="1" applyFont="1" applyFill="1" applyBorder="1" applyAlignment="1" applyProtection="1">
      <protection locked="0"/>
    </xf>
    <xf numFmtId="193" fontId="119" fillId="3" borderId="19" xfId="5" applyNumberFormat="1" applyFont="1" applyFill="1" applyBorder="1" applyProtection="1">
      <protection locked="0"/>
    </xf>
    <xf numFmtId="164" fontId="120" fillId="36" borderId="20" xfId="1" applyNumberFormat="1" applyFont="1" applyFill="1" applyBorder="1" applyAlignment="1" applyProtection="1">
      <protection locked="0"/>
    </xf>
    <xf numFmtId="193" fontId="0" fillId="0" borderId="0" xfId="0" applyNumberFormat="1" applyFont="1"/>
    <xf numFmtId="0" fontId="88" fillId="0" borderId="0" xfId="0" applyFont="1"/>
    <xf numFmtId="14" fontId="88" fillId="0" borderId="0" xfId="0" applyNumberFormat="1" applyFont="1" applyAlignment="1">
      <alignment horizontal="left"/>
    </xf>
    <xf numFmtId="0" fontId="106" fillId="0" borderId="0" xfId="0" applyFont="1" applyFill="1" applyAlignment="1">
      <alignment horizontal="center"/>
    </xf>
    <xf numFmtId="0" fontId="124" fillId="3" borderId="69" xfId="0" applyFont="1" applyFill="1" applyBorder="1" applyAlignment="1">
      <alignment horizontal="left"/>
    </xf>
    <xf numFmtId="0" fontId="124" fillId="3" borderId="70" xfId="0" applyFont="1" applyFill="1" applyBorder="1" applyAlignment="1">
      <alignment horizontal="left"/>
    </xf>
    <xf numFmtId="0" fontId="89" fillId="0" borderId="3" xfId="0" applyFont="1" applyFill="1" applyBorder="1" applyAlignment="1">
      <alignment horizontal="center" vertical="center" wrapText="1"/>
    </xf>
    <xf numFmtId="0" fontId="106" fillId="3" borderId="73" xfId="0" applyFont="1" applyFill="1" applyBorder="1" applyAlignment="1">
      <alignment vertical="center"/>
    </xf>
    <xf numFmtId="0" fontId="0" fillId="3" borderId="74" xfId="0" applyFont="1" applyFill="1" applyBorder="1" applyAlignment="1">
      <alignment vertical="center"/>
    </xf>
    <xf numFmtId="0" fontId="0" fillId="3" borderId="75" xfId="0" applyFont="1" applyFill="1" applyBorder="1" applyAlignment="1">
      <alignment vertical="center"/>
    </xf>
    <xf numFmtId="0" fontId="0" fillId="0" borderId="58" xfId="0" applyFont="1" applyFill="1" applyBorder="1" applyAlignment="1">
      <alignment horizontal="center" vertical="center"/>
    </xf>
    <xf numFmtId="0" fontId="0" fillId="0" borderId="7" xfId="0" applyFont="1" applyFill="1" applyBorder="1" applyAlignment="1">
      <alignment vertical="center"/>
    </xf>
    <xf numFmtId="10" fontId="0" fillId="0" borderId="71" xfId="20962" applyNumberFormat="1" applyFont="1" applyFill="1" applyBorder="1" applyAlignment="1">
      <alignment vertical="center"/>
    </xf>
    <xf numFmtId="0" fontId="0" fillId="0" borderId="15" xfId="0" applyFont="1" applyFill="1" applyBorder="1" applyAlignment="1">
      <alignment horizontal="center" vertical="center"/>
    </xf>
    <xf numFmtId="0" fontId="0" fillId="0" borderId="71" xfId="0" applyFont="1" applyFill="1" applyBorder="1" applyAlignment="1">
      <alignment vertical="center"/>
    </xf>
    <xf numFmtId="0" fontId="106" fillId="0" borderId="71" xfId="0" applyFont="1" applyFill="1" applyBorder="1" applyAlignment="1">
      <alignment vertical="center"/>
    </xf>
    <xf numFmtId="0" fontId="0" fillId="0" borderId="18" xfId="0" applyFont="1" applyFill="1" applyBorder="1" applyAlignment="1">
      <alignment horizontal="center" vertical="center"/>
    </xf>
    <xf numFmtId="0" fontId="106" fillId="0" borderId="19" xfId="0" applyFont="1" applyFill="1" applyBorder="1" applyAlignment="1">
      <alignment vertical="center"/>
    </xf>
    <xf numFmtId="0" fontId="0" fillId="3" borderId="54" xfId="0" applyFont="1" applyFill="1" applyBorder="1" applyAlignment="1">
      <alignment horizontal="center" vertical="center"/>
    </xf>
    <xf numFmtId="0" fontId="0" fillId="3" borderId="0" xfId="0" applyFont="1" applyFill="1" applyBorder="1" applyAlignment="1">
      <alignment vertical="center"/>
    </xf>
    <xf numFmtId="0" fontId="0" fillId="0" borderId="12" xfId="0" applyFont="1" applyFill="1" applyBorder="1" applyAlignment="1">
      <alignment horizontal="center" vertical="center"/>
    </xf>
    <xf numFmtId="0" fontId="0" fillId="0" borderId="13" xfId="0" applyFont="1" applyFill="1" applyBorder="1" applyAlignment="1">
      <alignment vertical="center"/>
    </xf>
    <xf numFmtId="169" fontId="125" fillId="37" borderId="51" xfId="20" applyFont="1" applyBorder="1"/>
    <xf numFmtId="0" fontId="0" fillId="0" borderId="77" xfId="0" applyFont="1" applyFill="1" applyBorder="1" applyAlignment="1">
      <alignment horizontal="center" vertical="center"/>
    </xf>
    <xf numFmtId="0" fontId="0" fillId="0" borderId="78" xfId="0" applyFont="1" applyFill="1" applyBorder="1" applyAlignment="1">
      <alignment vertical="center"/>
    </xf>
    <xf numFmtId="169" fontId="125" fillId="37" borderId="21" xfId="20" applyFont="1" applyBorder="1"/>
    <xf numFmtId="169" fontId="125" fillId="37" borderId="79" xfId="20" applyFont="1" applyBorder="1"/>
    <xf numFmtId="169" fontId="125" fillId="37" borderId="22" xfId="20" applyFont="1" applyBorder="1"/>
    <xf numFmtId="0" fontId="0" fillId="0" borderId="81" xfId="0" applyFont="1" applyFill="1" applyBorder="1" applyAlignment="1">
      <alignment horizontal="center" vertical="center"/>
    </xf>
    <xf numFmtId="0" fontId="0" fillId="0" borderId="82" xfId="0" applyFont="1" applyFill="1" applyBorder="1" applyAlignment="1">
      <alignment vertical="center"/>
    </xf>
    <xf numFmtId="169" fontId="125" fillId="37" borderId="27" xfId="20" applyFont="1" applyBorder="1"/>
    <xf numFmtId="0" fontId="89" fillId="0" borderId="0" xfId="0" applyFont="1" applyAlignment="1">
      <alignment wrapText="1"/>
    </xf>
    <xf numFmtId="0" fontId="106" fillId="0" borderId="0" xfId="0" applyFont="1" applyAlignment="1">
      <alignment horizontal="center" wrapText="1"/>
    </xf>
    <xf numFmtId="0" fontId="0" fillId="3" borderId="50" xfId="0" applyFont="1" applyFill="1" applyBorder="1"/>
    <xf numFmtId="0" fontId="0" fillId="3" borderId="89" xfId="0" applyFont="1" applyFill="1" applyBorder="1" applyAlignment="1">
      <alignment wrapText="1"/>
    </xf>
    <xf numFmtId="0" fontId="0" fillId="3" borderId="90" xfId="0" applyFont="1" applyFill="1" applyBorder="1"/>
    <xf numFmtId="0" fontId="106" fillId="3" borderId="66" xfId="0" applyFont="1" applyFill="1" applyBorder="1" applyAlignment="1">
      <alignment horizontal="center" wrapText="1"/>
    </xf>
    <xf numFmtId="0" fontId="0" fillId="0" borderId="86" xfId="0" applyFont="1" applyFill="1" applyBorder="1" applyAlignment="1">
      <alignment horizontal="center"/>
    </xf>
    <xf numFmtId="0" fontId="0" fillId="0" borderId="86" xfId="0" applyFont="1" applyBorder="1" applyAlignment="1">
      <alignment horizontal="center"/>
    </xf>
    <xf numFmtId="0" fontId="0" fillId="3" borderId="54" xfId="0" applyFont="1" applyFill="1" applyBorder="1"/>
    <xf numFmtId="0" fontId="106" fillId="3" borderId="0" xfId="0" applyFont="1" applyFill="1" applyBorder="1" applyAlignment="1">
      <alignment horizontal="center" wrapText="1"/>
    </xf>
    <xf numFmtId="0" fontId="0" fillId="3" borderId="0" xfId="0" applyFont="1" applyFill="1" applyBorder="1" applyAlignment="1">
      <alignment horizontal="center"/>
    </xf>
    <xf numFmtId="0" fontId="0" fillId="3" borderId="83" xfId="0" applyFont="1" applyFill="1" applyBorder="1" applyAlignment="1">
      <alignment horizontal="center" vertical="center" wrapText="1"/>
    </xf>
    <xf numFmtId="0" fontId="0" fillId="0" borderId="15" xfId="0" applyFont="1" applyBorder="1"/>
    <xf numFmtId="0" fontId="0" fillId="0" borderId="86" xfId="0" applyFont="1" applyBorder="1" applyAlignment="1">
      <alignment wrapText="1"/>
    </xf>
    <xf numFmtId="164" fontId="0" fillId="0" borderId="86" xfId="7" applyNumberFormat="1" applyFont="1" applyBorder="1"/>
    <xf numFmtId="164" fontId="0" fillId="0" borderId="72" xfId="7" applyNumberFormat="1" applyFont="1" applyBorder="1"/>
    <xf numFmtId="0" fontId="124" fillId="0" borderId="86" xfId="0" applyFont="1" applyBorder="1" applyAlignment="1">
      <alignment horizontal="left" wrapText="1" indent="2"/>
    </xf>
    <xf numFmtId="169" fontId="125" fillId="37" borderId="86" xfId="20" applyFont="1" applyBorder="1"/>
    <xf numFmtId="164" fontId="0" fillId="0" borderId="86" xfId="7" applyNumberFormat="1" applyFont="1" applyBorder="1" applyAlignment="1">
      <alignment vertical="center"/>
    </xf>
    <xf numFmtId="0" fontId="106" fillId="0" borderId="15" xfId="0" applyFont="1" applyBorder="1"/>
    <xf numFmtId="0" fontId="106" fillId="0" borderId="86" xfId="0" applyFont="1" applyBorder="1" applyAlignment="1">
      <alignment wrapText="1"/>
    </xf>
    <xf numFmtId="164" fontId="106" fillId="0" borderId="72" xfId="7" applyNumberFormat="1" applyFont="1" applyBorder="1"/>
    <xf numFmtId="164" fontId="0" fillId="3" borderId="0" xfId="7" applyNumberFormat="1" applyFont="1" applyFill="1" applyBorder="1"/>
    <xf numFmtId="164" fontId="0" fillId="3" borderId="0" xfId="7" applyNumberFormat="1" applyFont="1" applyFill="1" applyBorder="1" applyAlignment="1">
      <alignment vertical="center"/>
    </xf>
    <xf numFmtId="164" fontId="0" fillId="3" borderId="83" xfId="7" applyNumberFormat="1" applyFont="1" applyFill="1" applyBorder="1"/>
    <xf numFmtId="0" fontId="124" fillId="0" borderId="86" xfId="0" applyFont="1" applyBorder="1" applyAlignment="1">
      <alignment horizontal="left" wrapText="1" indent="4"/>
    </xf>
    <xf numFmtId="0" fontId="0" fillId="3" borderId="0" xfId="0" applyFont="1" applyFill="1" applyBorder="1" applyAlignment="1">
      <alignment wrapText="1"/>
    </xf>
    <xf numFmtId="0" fontId="0" fillId="3" borderId="0" xfId="0" applyFont="1" applyFill="1" applyBorder="1"/>
    <xf numFmtId="0" fontId="0" fillId="3" borderId="83" xfId="0" applyFont="1" applyFill="1" applyBorder="1"/>
    <xf numFmtId="0" fontId="106" fillId="0" borderId="18" xfId="0" applyFont="1" applyBorder="1"/>
    <xf numFmtId="0" fontId="106" fillId="0" borderId="19" xfId="0" applyFont="1" applyBorder="1" applyAlignment="1">
      <alignment wrapText="1"/>
    </xf>
    <xf numFmtId="10" fontId="106" fillId="0" borderId="20" xfId="20962" applyNumberFormat="1" applyFont="1" applyBorder="1"/>
    <xf numFmtId="0" fontId="0" fillId="0" borderId="0" xfId="0" applyFont="1" applyAlignment="1">
      <alignment wrapText="1"/>
    </xf>
    <xf numFmtId="43" fontId="92" fillId="0" borderId="0" xfId="7" applyFont="1"/>
    <xf numFmtId="14" fontId="111" fillId="0" borderId="0" xfId="0" applyNumberFormat="1" applyFont="1" applyAlignment="1">
      <alignment horizontal="left"/>
    </xf>
    <xf numFmtId="164" fontId="108" fillId="0" borderId="114" xfId="7" applyNumberFormat="1" applyFont="1" applyBorder="1"/>
    <xf numFmtId="43" fontId="120" fillId="0" borderId="0" xfId="7" applyFont="1"/>
    <xf numFmtId="14" fontId="106" fillId="0" borderId="0" xfId="0" applyNumberFormat="1" applyFont="1" applyAlignment="1">
      <alignment horizontal="left"/>
    </xf>
    <xf numFmtId="0" fontId="126" fillId="0" borderId="0" xfId="11" applyFont="1" applyFill="1" applyBorder="1" applyAlignment="1" applyProtection="1"/>
    <xf numFmtId="0" fontId="106" fillId="0" borderId="114" xfId="0" applyFont="1" applyFill="1" applyBorder="1" applyAlignment="1">
      <alignment horizontal="center" vertical="center" wrapText="1"/>
    </xf>
    <xf numFmtId="0" fontId="120" fillId="0" borderId="114" xfId="0" applyFont="1" applyFill="1" applyBorder="1" applyAlignment="1">
      <alignment horizontal="left" indent="1"/>
    </xf>
    <xf numFmtId="0" fontId="120" fillId="0" borderId="114" xfId="0" applyFont="1" applyFill="1" applyBorder="1" applyAlignment="1">
      <alignment horizontal="left" wrapText="1" indent="1"/>
    </xf>
    <xf numFmtId="0" fontId="119" fillId="0" borderId="114" xfId="0" applyFont="1" applyFill="1" applyBorder="1" applyAlignment="1">
      <alignment horizontal="left" indent="1"/>
    </xf>
    <xf numFmtId="0" fontId="119" fillId="0" borderId="114" xfId="0" applyNumberFormat="1" applyFont="1" applyFill="1" applyBorder="1" applyAlignment="1">
      <alignment horizontal="left" indent="3"/>
    </xf>
    <xf numFmtId="0" fontId="119" fillId="0" borderId="114" xfId="0" applyFont="1" applyFill="1" applyBorder="1" applyAlignment="1">
      <alignment horizontal="left" wrapText="1" indent="4"/>
    </xf>
    <xf numFmtId="0" fontId="119" fillId="0" borderId="114" xfId="0" applyFont="1" applyFill="1" applyBorder="1" applyAlignment="1">
      <alignment horizontal="left" wrapText="1" indent="1"/>
    </xf>
    <xf numFmtId="0" fontId="120" fillId="0" borderId="114" xfId="0" applyFont="1" applyFill="1" applyBorder="1" applyAlignment="1">
      <alignment horizontal="left" vertical="center" indent="1"/>
    </xf>
    <xf numFmtId="0" fontId="106" fillId="0" borderId="114" xfId="0" applyFont="1" applyFill="1" applyBorder="1"/>
    <xf numFmtId="0" fontId="1" fillId="0" borderId="114" xfId="0" applyFont="1" applyFill="1" applyBorder="1"/>
    <xf numFmtId="0" fontId="1" fillId="0" borderId="114" xfId="0" applyFont="1" applyFill="1" applyBorder="1" applyAlignment="1">
      <alignment horizontal="left" wrapText="1"/>
    </xf>
    <xf numFmtId="0" fontId="1" fillId="0" borderId="114" xfId="0" applyFont="1" applyFill="1" applyBorder="1" applyAlignment="1">
      <alignment horizontal="left" wrapText="1" indent="2"/>
    </xf>
    <xf numFmtId="0" fontId="106" fillId="0" borderId="7" xfId="0" applyFont="1" applyBorder="1"/>
    <xf numFmtId="43" fontId="92" fillId="0" borderId="0" xfId="7" applyFont="1" applyAlignment="1">
      <alignment horizontal="left"/>
    </xf>
    <xf numFmtId="43" fontId="120" fillId="0" borderId="0" xfId="7" applyFont="1" applyAlignment="1">
      <alignment horizontal="left"/>
    </xf>
    <xf numFmtId="0" fontId="119" fillId="0" borderId="0" xfId="0" applyFont="1" applyAlignment="1">
      <alignment wrapText="1"/>
    </xf>
    <xf numFmtId="0" fontId="119" fillId="0" borderId="0" xfId="0" applyFont="1" applyBorder="1" applyAlignment="1">
      <alignment horizontal="center" vertical="center"/>
    </xf>
    <xf numFmtId="0" fontId="119" fillId="0" borderId="0" xfId="0" applyFont="1" applyBorder="1" applyAlignment="1">
      <alignment horizontal="center" vertical="center" wrapText="1"/>
    </xf>
    <xf numFmtId="0" fontId="119" fillId="0" borderId="114" xfId="0" applyFont="1" applyBorder="1" applyAlignment="1">
      <alignment horizontal="center"/>
    </xf>
    <xf numFmtId="0" fontId="120" fillId="0" borderId="114" xfId="0" applyFont="1" applyBorder="1"/>
    <xf numFmtId="0" fontId="119" fillId="0" borderId="114" xfId="0" applyFont="1" applyBorder="1"/>
    <xf numFmtId="0" fontId="119" fillId="0" borderId="114" xfId="0" applyFont="1" applyBorder="1" applyAlignment="1">
      <alignment horizontal="left" indent="1"/>
    </xf>
    <xf numFmtId="0" fontId="120" fillId="0" borderId="114" xfId="0" applyFont="1" applyFill="1" applyBorder="1"/>
    <xf numFmtId="0" fontId="120" fillId="76" borderId="114" xfId="0" applyFont="1" applyFill="1" applyBorder="1"/>
    <xf numFmtId="43" fontId="119" fillId="0" borderId="114" xfId="7" applyFont="1" applyBorder="1"/>
    <xf numFmtId="0" fontId="120" fillId="0" borderId="94" xfId="0" applyFont="1" applyFill="1" applyBorder="1" applyAlignment="1">
      <alignment horizontal="center" vertical="center" wrapText="1"/>
    </xf>
    <xf numFmtId="0" fontId="120" fillId="0" borderId="117" xfId="0" applyFont="1" applyFill="1" applyBorder="1" applyAlignment="1">
      <alignment horizontal="center" vertical="center" wrapText="1"/>
    </xf>
    <xf numFmtId="0" fontId="120" fillId="0" borderId="0" xfId="0" applyFont="1" applyFill="1" applyBorder="1" applyAlignment="1">
      <alignment horizontal="center" vertical="center" wrapText="1"/>
    </xf>
    <xf numFmtId="0" fontId="120" fillId="0" borderId="93" xfId="0" applyFont="1" applyFill="1" applyBorder="1" applyAlignment="1">
      <alignment horizontal="center" vertical="center" wrapText="1"/>
    </xf>
    <xf numFmtId="0" fontId="120" fillId="0" borderId="7" xfId="0" applyFont="1" applyBorder="1" applyAlignment="1">
      <alignment wrapText="1"/>
    </xf>
    <xf numFmtId="0" fontId="120" fillId="0" borderId="114" xfId="0" applyFont="1" applyFill="1" applyBorder="1" applyAlignment="1">
      <alignment horizontal="center" vertical="center" wrapText="1"/>
    </xf>
    <xf numFmtId="0" fontId="120" fillId="0" borderId="114" xfId="0" applyFont="1" applyBorder="1" applyAlignment="1">
      <alignment horizontal="center" vertical="center" wrapText="1"/>
    </xf>
    <xf numFmtId="0" fontId="120" fillId="0" borderId="114" xfId="0" applyFont="1" applyBorder="1" applyAlignment="1">
      <alignment horizontal="center" vertical="center"/>
    </xf>
    <xf numFmtId="0" fontId="120" fillId="0" borderId="0" xfId="0" applyFont="1" applyAlignment="1">
      <alignment wrapText="1"/>
    </xf>
    <xf numFmtId="0" fontId="120" fillId="0" borderId="7" xfId="0" applyFont="1" applyBorder="1" applyAlignment="1">
      <alignment horizontal="center" vertical="center" wrapText="1"/>
    </xf>
    <xf numFmtId="0" fontId="110" fillId="0" borderId="94" xfId="0" applyFont="1" applyFill="1" applyBorder="1" applyAlignment="1">
      <alignment horizontal="center" vertical="center" wrapText="1"/>
    </xf>
    <xf numFmtId="0" fontId="110" fillId="0" borderId="117" xfId="0" applyFont="1" applyFill="1" applyBorder="1" applyAlignment="1">
      <alignment horizontal="center" vertical="center" wrapText="1"/>
    </xf>
    <xf numFmtId="0" fontId="110" fillId="0" borderId="0" xfId="0" applyFont="1" applyFill="1" applyBorder="1" applyAlignment="1">
      <alignment horizontal="center" vertical="center" wrapText="1"/>
    </xf>
    <xf numFmtId="0" fontId="110" fillId="0" borderId="7" xfId="0" applyFont="1" applyBorder="1" applyAlignment="1">
      <alignment wrapText="1"/>
    </xf>
    <xf numFmtId="0" fontId="110" fillId="0" borderId="114" xfId="0" applyFont="1" applyFill="1" applyBorder="1" applyAlignment="1">
      <alignment horizontal="center" vertical="center" wrapText="1"/>
    </xf>
    <xf numFmtId="0" fontId="110" fillId="0" borderId="114" xfId="0" applyFont="1" applyBorder="1" applyAlignment="1">
      <alignment horizontal="center" vertical="center"/>
    </xf>
    <xf numFmtId="0" fontId="110" fillId="0" borderId="0" xfId="0" applyFont="1" applyBorder="1" applyAlignment="1">
      <alignment wrapText="1"/>
    </xf>
    <xf numFmtId="0" fontId="110" fillId="0" borderId="7" xfId="0" applyFont="1" applyBorder="1" applyAlignment="1">
      <alignment horizontal="center" vertical="center" wrapText="1"/>
    </xf>
    <xf numFmtId="0" fontId="110" fillId="0" borderId="72" xfId="0" applyFont="1" applyFill="1" applyBorder="1" applyAlignment="1">
      <alignment horizontal="center" vertical="center" wrapText="1"/>
    </xf>
    <xf numFmtId="0" fontId="110" fillId="0" borderId="66" xfId="0" applyFont="1" applyBorder="1" applyAlignment="1">
      <alignment horizontal="center" vertical="center" wrapText="1"/>
    </xf>
    <xf numFmtId="0" fontId="120" fillId="0" borderId="59" xfId="0" applyNumberFormat="1" applyFont="1" applyFill="1" applyBorder="1" applyAlignment="1">
      <alignment horizontal="left" vertical="center" wrapText="1"/>
    </xf>
    <xf numFmtId="0" fontId="119" fillId="0" borderId="114" xfId="0" applyFont="1" applyFill="1" applyBorder="1"/>
    <xf numFmtId="0" fontId="119" fillId="0" borderId="114" xfId="0" applyNumberFormat="1" applyFont="1" applyFill="1" applyBorder="1" applyAlignment="1">
      <alignment horizontal="left" vertical="center" wrapText="1"/>
    </xf>
    <xf numFmtId="0" fontId="120" fillId="0" borderId="114" xfId="0" applyNumberFormat="1" applyFont="1" applyFill="1" applyBorder="1" applyAlignment="1">
      <alignment horizontal="left" vertical="center" wrapText="1"/>
    </xf>
    <xf numFmtId="0" fontId="119" fillId="0" borderId="0" xfId="0" applyFont="1" applyAlignment="1">
      <alignment horizontal="center" vertical="center"/>
    </xf>
    <xf numFmtId="0" fontId="119" fillId="0" borderId="0" xfId="0" applyFont="1" applyBorder="1" applyAlignment="1">
      <alignment horizontal="left"/>
    </xf>
    <xf numFmtId="0" fontId="120" fillId="0" borderId="118" xfId="0" applyFont="1" applyFill="1" applyBorder="1" applyAlignment="1">
      <alignment horizontal="center" vertical="center" wrapText="1"/>
    </xf>
    <xf numFmtId="0" fontId="120" fillId="0" borderId="7" xfId="0" applyFont="1" applyFill="1" applyBorder="1" applyAlignment="1">
      <alignment horizontal="center" vertical="center" wrapText="1"/>
    </xf>
    <xf numFmtId="0" fontId="119" fillId="0" borderId="0" xfId="0" applyFont="1" applyFill="1" applyBorder="1" applyAlignment="1">
      <alignment wrapText="1"/>
    </xf>
    <xf numFmtId="0" fontId="2" fillId="0" borderId="114" xfId="0" applyFont="1" applyBorder="1" applyAlignment="1">
      <alignment wrapText="1"/>
    </xf>
    <xf numFmtId="0" fontId="84" fillId="0" borderId="75" xfId="0" applyFont="1" applyBorder="1" applyAlignment="1"/>
    <xf numFmtId="0" fontId="2" fillId="0" borderId="115" xfId="0" applyFont="1" applyBorder="1" applyAlignment="1">
      <alignment wrapText="1"/>
    </xf>
    <xf numFmtId="0" fontId="84" fillId="0" borderId="72" xfId="0" applyFont="1" applyBorder="1" applyAlignment="1"/>
    <xf numFmtId="0" fontId="2" fillId="0" borderId="75" xfId="0" applyFont="1" applyBorder="1" applyAlignment="1"/>
    <xf numFmtId="0" fontId="130" fillId="0" borderId="93" xfId="0" applyFont="1" applyBorder="1" applyAlignment="1">
      <alignment wrapText="1"/>
    </xf>
    <xf numFmtId="0" fontId="130" fillId="0" borderId="21" xfId="0" applyFont="1" applyBorder="1" applyAlignment="1">
      <alignment wrapText="1"/>
    </xf>
    <xf numFmtId="0" fontId="119" fillId="0" borderId="1" xfId="0" applyFont="1" applyBorder="1"/>
    <xf numFmtId="0" fontId="106" fillId="0" borderId="1" xfId="0" applyFont="1" applyBorder="1" applyAlignment="1">
      <alignment horizontal="center" vertical="center"/>
    </xf>
    <xf numFmtId="0" fontId="119" fillId="0" borderId="15" xfId="0" applyFont="1" applyBorder="1" applyAlignment="1">
      <alignment horizontal="right" vertical="center" wrapText="1"/>
    </xf>
    <xf numFmtId="0" fontId="119" fillId="0" borderId="13" xfId="0" applyFont="1" applyBorder="1" applyAlignment="1">
      <alignment vertical="center" wrapText="1"/>
    </xf>
    <xf numFmtId="0" fontId="119" fillId="0" borderId="12" xfId="0" applyNumberFormat="1" applyFont="1" applyFill="1" applyBorder="1" applyAlignment="1">
      <alignment horizontal="left" vertical="center" wrapText="1" indent="1"/>
    </xf>
    <xf numFmtId="0" fontId="120" fillId="0" borderId="3" xfId="0" applyFont="1" applyFill="1" applyBorder="1" applyAlignment="1">
      <alignment horizontal="center" vertical="center" wrapText="1"/>
    </xf>
    <xf numFmtId="169" fontId="119" fillId="37" borderId="0" xfId="20" applyFont="1" applyBorder="1"/>
    <xf numFmtId="169" fontId="119" fillId="37" borderId="83" xfId="20" applyFont="1" applyBorder="1"/>
    <xf numFmtId="169" fontId="119" fillId="37" borderId="54" xfId="20" applyFont="1" applyBorder="1"/>
    <xf numFmtId="0" fontId="119" fillId="0" borderId="15" xfId="0" applyFont="1" applyFill="1" applyBorder="1" applyAlignment="1">
      <alignment horizontal="center" vertical="center" wrapText="1"/>
    </xf>
    <xf numFmtId="0" fontId="132" fillId="0" borderId="3" xfId="0" applyFont="1" applyFill="1" applyBorder="1" applyAlignment="1">
      <alignment horizontal="left" vertical="center" wrapText="1"/>
    </xf>
    <xf numFmtId="0" fontId="119" fillId="0" borderId="15" xfId="0" applyFont="1" applyFill="1" applyBorder="1" applyAlignment="1">
      <alignment horizontal="right" vertical="center" wrapText="1"/>
    </xf>
    <xf numFmtId="0" fontId="119" fillId="0" borderId="3" xfId="0" applyFont="1" applyBorder="1" applyAlignment="1">
      <alignment vertical="center" wrapText="1"/>
    </xf>
    <xf numFmtId="193" fontId="1" fillId="0" borderId="15" xfId="0" applyNumberFormat="1" applyFont="1" applyFill="1" applyBorder="1" applyAlignment="1" applyProtection="1">
      <alignment vertical="center" wrapText="1"/>
      <protection locked="0"/>
    </xf>
    <xf numFmtId="193" fontId="1" fillId="0" borderId="114" xfId="0" applyNumberFormat="1" applyFont="1" applyFill="1" applyBorder="1" applyAlignment="1" applyProtection="1">
      <alignment vertical="center" wrapText="1"/>
      <protection locked="0"/>
    </xf>
    <xf numFmtId="193" fontId="1" fillId="0" borderId="72" xfId="0" applyNumberFormat="1" applyFont="1" applyFill="1" applyBorder="1" applyAlignment="1" applyProtection="1">
      <alignment vertical="center" wrapText="1"/>
      <protection locked="0"/>
    </xf>
    <xf numFmtId="193" fontId="1" fillId="0" borderId="15" xfId="0" applyNumberFormat="1" applyFont="1" applyBorder="1" applyAlignment="1" applyProtection="1">
      <alignment vertical="center" wrapText="1"/>
      <protection locked="0"/>
    </xf>
    <xf numFmtId="193" fontId="1" fillId="0" borderId="114" xfId="0" applyNumberFormat="1" applyFont="1" applyBorder="1" applyAlignment="1" applyProtection="1">
      <alignment vertical="center" wrapText="1"/>
      <protection locked="0"/>
    </xf>
    <xf numFmtId="193" fontId="1" fillId="0" borderId="72" xfId="0" applyNumberFormat="1" applyFont="1" applyBorder="1" applyAlignment="1" applyProtection="1">
      <alignment vertical="center" wrapText="1"/>
      <protection locked="0"/>
    </xf>
    <xf numFmtId="0" fontId="119" fillId="2" borderId="15" xfId="0" applyFont="1" applyFill="1" applyBorder="1" applyAlignment="1">
      <alignment horizontal="right" vertical="center"/>
    </xf>
    <xf numFmtId="193" fontId="133" fillId="2" borderId="15" xfId="0" applyNumberFormat="1" applyFont="1" applyFill="1" applyBorder="1" applyAlignment="1" applyProtection="1">
      <alignment vertical="center"/>
      <protection locked="0"/>
    </xf>
    <xf numFmtId="193" fontId="133" fillId="2" borderId="114" xfId="0" applyNumberFormat="1" applyFont="1" applyFill="1" applyBorder="1" applyAlignment="1" applyProtection="1">
      <alignment vertical="center"/>
      <protection locked="0"/>
    </xf>
    <xf numFmtId="193" fontId="133" fillId="2" borderId="72" xfId="0" applyNumberFormat="1" applyFont="1" applyFill="1" applyBorder="1" applyAlignment="1" applyProtection="1">
      <alignment vertical="center"/>
      <protection locked="0"/>
    </xf>
    <xf numFmtId="193" fontId="1" fillId="0" borderId="15" xfId="0" applyNumberFormat="1" applyFont="1" applyFill="1" applyBorder="1" applyAlignment="1" applyProtection="1">
      <alignment horizontal="center" vertical="center" wrapText="1"/>
      <protection locked="0"/>
    </xf>
    <xf numFmtId="193" fontId="1" fillId="0" borderId="114" xfId="0" applyNumberFormat="1" applyFont="1" applyFill="1" applyBorder="1" applyAlignment="1" applyProtection="1">
      <alignment horizontal="center" vertical="center" wrapText="1"/>
      <protection locked="0"/>
    </xf>
    <xf numFmtId="193" fontId="1" fillId="0" borderId="72" xfId="0" applyNumberFormat="1" applyFont="1" applyFill="1" applyBorder="1" applyAlignment="1" applyProtection="1">
      <alignment horizontal="center" vertical="center" wrapText="1"/>
      <protection locked="0"/>
    </xf>
    <xf numFmtId="0" fontId="120" fillId="0" borderId="15" xfId="0" applyFont="1" applyFill="1" applyBorder="1" applyAlignment="1">
      <alignment horizontal="center" vertical="center" wrapText="1"/>
    </xf>
    <xf numFmtId="0" fontId="119" fillId="2" borderId="77" xfId="0" applyFont="1" applyFill="1" applyBorder="1" applyAlignment="1">
      <alignment horizontal="right" vertical="center"/>
    </xf>
    <xf numFmtId="0" fontId="119" fillId="0" borderId="84" xfId="0" applyFont="1" applyBorder="1" applyAlignment="1">
      <alignment vertical="center" wrapText="1"/>
    </xf>
    <xf numFmtId="193" fontId="133" fillId="2" borderId="77" xfId="0" applyNumberFormat="1" applyFont="1" applyFill="1" applyBorder="1" applyAlignment="1" applyProtection="1">
      <alignment vertical="center"/>
      <protection locked="0"/>
    </xf>
    <xf numFmtId="193" fontId="133" fillId="2" borderId="118" xfId="0" applyNumberFormat="1" applyFont="1" applyFill="1" applyBorder="1" applyAlignment="1" applyProtection="1">
      <alignment vertical="center"/>
      <protection locked="0"/>
    </xf>
    <xf numFmtId="193" fontId="133" fillId="2" borderId="80" xfId="0" applyNumberFormat="1" applyFont="1" applyFill="1" applyBorder="1" applyAlignment="1" applyProtection="1">
      <alignment vertical="center"/>
      <protection locked="0"/>
    </xf>
    <xf numFmtId="0" fontId="119" fillId="2" borderId="18" xfId="0" applyFont="1" applyFill="1" applyBorder="1" applyAlignment="1">
      <alignment horizontal="right" vertical="center"/>
    </xf>
    <xf numFmtId="0" fontId="119" fillId="0" borderId="19" xfId="0" applyFont="1" applyBorder="1" applyAlignment="1">
      <alignment vertical="center" wrapText="1"/>
    </xf>
    <xf numFmtId="193" fontId="133" fillId="2" borderId="18" xfId="0" applyNumberFormat="1" applyFont="1" applyFill="1" applyBorder="1" applyAlignment="1" applyProtection="1">
      <alignment vertical="center"/>
      <protection locked="0"/>
    </xf>
    <xf numFmtId="193" fontId="133" fillId="2" borderId="19" xfId="0" applyNumberFormat="1" applyFont="1" applyFill="1" applyBorder="1" applyAlignment="1" applyProtection="1">
      <alignment vertical="center"/>
      <protection locked="0"/>
    </xf>
    <xf numFmtId="193" fontId="133" fillId="2" borderId="20" xfId="0" applyNumberFormat="1" applyFont="1" applyFill="1" applyBorder="1" applyAlignment="1" applyProtection="1">
      <alignment vertical="center"/>
      <protection locked="0"/>
    </xf>
    <xf numFmtId="0" fontId="119" fillId="0" borderId="0" xfId="0" applyFont="1" applyAlignment="1">
      <alignment horizontal="right"/>
    </xf>
    <xf numFmtId="0" fontId="120" fillId="0" borderId="13" xfId="0" applyNumberFormat="1" applyFont="1" applyFill="1" applyBorder="1" applyAlignment="1">
      <alignment horizontal="left" vertical="center" wrapText="1" indent="1"/>
    </xf>
    <xf numFmtId="0" fontId="120" fillId="0" borderId="14" xfId="0" applyNumberFormat="1" applyFont="1" applyFill="1" applyBorder="1" applyAlignment="1">
      <alignment horizontal="left" vertical="center" wrapText="1" indent="1"/>
    </xf>
    <xf numFmtId="193" fontId="93" fillId="0" borderId="114" xfId="0" applyNumberFormat="1" applyFont="1" applyFill="1" applyBorder="1" applyAlignment="1" applyProtection="1">
      <alignment vertical="center" wrapText="1"/>
      <protection locked="0"/>
    </xf>
    <xf numFmtId="193" fontId="3" fillId="0" borderId="114" xfId="0" applyNumberFormat="1" applyFont="1" applyFill="1" applyBorder="1" applyAlignment="1" applyProtection="1">
      <alignment vertical="center" wrapText="1"/>
      <protection locked="0"/>
    </xf>
    <xf numFmtId="193" fontId="3" fillId="0" borderId="72" xfId="0" applyNumberFormat="1" applyFont="1" applyFill="1" applyBorder="1" applyAlignment="1" applyProtection="1">
      <alignment vertical="center" wrapText="1"/>
      <protection locked="0"/>
    </xf>
    <xf numFmtId="169" fontId="9" fillId="37" borderId="0" xfId="20" applyBorder="1"/>
    <xf numFmtId="169" fontId="9" fillId="37" borderId="83" xfId="20" applyBorder="1"/>
    <xf numFmtId="193" fontId="93" fillId="0" borderId="114" xfId="0" applyNumberFormat="1" applyFont="1" applyFill="1" applyBorder="1" applyAlignment="1" applyProtection="1">
      <alignment horizontal="right" vertical="center" wrapText="1"/>
      <protection locked="0"/>
    </xf>
    <xf numFmtId="10" fontId="3" fillId="0" borderId="114" xfId="20962" applyNumberFormat="1" applyFont="1" applyFill="1" applyBorder="1" applyAlignment="1" applyProtection="1">
      <alignment horizontal="right" vertical="center" wrapText="1"/>
      <protection locked="0"/>
    </xf>
    <xf numFmtId="10" fontId="3" fillId="0" borderId="114" xfId="20962" applyNumberFormat="1" applyFont="1" applyBorder="1" applyAlignment="1" applyProtection="1">
      <alignment vertical="center" wrapText="1"/>
      <protection locked="0"/>
    </xf>
    <xf numFmtId="10" fontId="3" fillId="0" borderId="72" xfId="20962" applyNumberFormat="1" applyFont="1" applyBorder="1" applyAlignment="1" applyProtection="1">
      <alignment vertical="center" wrapText="1"/>
      <protection locked="0"/>
    </xf>
    <xf numFmtId="10" fontId="91" fillId="2" borderId="114" xfId="20962" applyNumberFormat="1" applyFont="1" applyFill="1" applyBorder="1" applyAlignment="1" applyProtection="1">
      <alignment vertical="center"/>
      <protection locked="0"/>
    </xf>
    <xf numFmtId="10" fontId="134" fillId="2" borderId="114" xfId="20962" applyNumberFormat="1" applyFont="1" applyFill="1" applyBorder="1" applyAlignment="1" applyProtection="1">
      <alignment vertical="center"/>
      <protection locked="0"/>
    </xf>
    <xf numFmtId="10" fontId="134" fillId="2" borderId="72" xfId="20962" applyNumberFormat="1" applyFont="1" applyFill="1" applyBorder="1" applyAlignment="1" applyProtection="1">
      <alignment vertical="center"/>
      <protection locked="0"/>
    </xf>
    <xf numFmtId="10" fontId="91" fillId="2" borderId="72" xfId="20962" applyNumberFormat="1" applyFont="1" applyFill="1" applyBorder="1" applyAlignment="1" applyProtection="1">
      <alignment vertical="center"/>
      <protection locked="0"/>
    </xf>
    <xf numFmtId="193" fontId="91" fillId="2" borderId="114" xfId="0" applyNumberFormat="1" applyFont="1" applyFill="1" applyBorder="1" applyAlignment="1" applyProtection="1">
      <alignment vertical="center"/>
      <protection locked="0"/>
    </xf>
    <xf numFmtId="193" fontId="91" fillId="2" borderId="72" xfId="0" applyNumberFormat="1" applyFont="1" applyFill="1" applyBorder="1" applyAlignment="1" applyProtection="1">
      <alignment vertical="center"/>
      <protection locked="0"/>
    </xf>
    <xf numFmtId="193" fontId="134" fillId="2" borderId="114" xfId="0" applyNumberFormat="1" applyFont="1" applyFill="1" applyBorder="1" applyAlignment="1" applyProtection="1">
      <alignment vertical="center"/>
      <protection locked="0"/>
    </xf>
    <xf numFmtId="193" fontId="134" fillId="2" borderId="72" xfId="0" applyNumberFormat="1" applyFont="1" applyFill="1" applyBorder="1" applyAlignment="1" applyProtection="1">
      <alignment vertical="center"/>
      <protection locked="0"/>
    </xf>
    <xf numFmtId="193" fontId="91" fillId="2" borderId="118" xfId="0" applyNumberFormat="1" applyFont="1" applyFill="1" applyBorder="1" applyAlignment="1" applyProtection="1">
      <alignment vertical="center"/>
      <protection locked="0"/>
    </xf>
    <xf numFmtId="193" fontId="134" fillId="2" borderId="118" xfId="0" applyNumberFormat="1" applyFont="1" applyFill="1" applyBorder="1" applyAlignment="1" applyProtection="1">
      <alignment vertical="center"/>
      <protection locked="0"/>
    </xf>
    <xf numFmtId="193" fontId="134" fillId="2" borderId="80" xfId="0" applyNumberFormat="1" applyFont="1" applyFill="1" applyBorder="1" applyAlignment="1" applyProtection="1">
      <alignment vertical="center"/>
      <protection locked="0"/>
    </xf>
    <xf numFmtId="10" fontId="91" fillId="2" borderId="19" xfId="20962" applyNumberFormat="1" applyFont="1" applyFill="1" applyBorder="1" applyAlignment="1" applyProtection="1">
      <alignment vertical="center"/>
      <protection locked="0"/>
    </xf>
    <xf numFmtId="10" fontId="134" fillId="2" borderId="19" xfId="20962" applyNumberFormat="1" applyFont="1" applyFill="1" applyBorder="1" applyAlignment="1" applyProtection="1">
      <alignment vertical="center"/>
      <protection locked="0"/>
    </xf>
    <xf numFmtId="10" fontId="134" fillId="2" borderId="20" xfId="20962" applyNumberFormat="1" applyFont="1" applyFill="1" applyBorder="1" applyAlignment="1" applyProtection="1">
      <alignment vertical="center"/>
      <protection locked="0"/>
    </xf>
    <xf numFmtId="194" fontId="84" fillId="0" borderId="17" xfId="20962" applyNumberFormat="1" applyFont="1" applyFill="1" applyBorder="1" applyAlignment="1"/>
    <xf numFmtId="0" fontId="2" fillId="0" borderId="77" xfId="0" applyFont="1" applyBorder="1" applyAlignment="1">
      <alignment vertical="center"/>
    </xf>
    <xf numFmtId="194" fontId="84" fillId="0" borderId="72" xfId="20962" applyNumberFormat="1" applyFont="1" applyFill="1" applyBorder="1" applyAlignment="1"/>
    <xf numFmtId="194" fontId="84" fillId="0" borderId="80" xfId="20962" applyNumberFormat="1" applyFont="1" applyFill="1" applyBorder="1" applyAlignment="1"/>
    <xf numFmtId="194" fontId="84" fillId="0" borderId="20" xfId="20962" applyNumberFormat="1" applyFont="1" applyFill="1" applyBorder="1" applyAlignment="1"/>
    <xf numFmtId="164" fontId="3" fillId="0" borderId="72" xfId="7" applyNumberFormat="1" applyFont="1" applyFill="1" applyBorder="1" applyAlignment="1">
      <alignment horizontal="right" vertical="center" wrapText="1"/>
    </xf>
    <xf numFmtId="164" fontId="4" fillId="36" borderId="72" xfId="7" applyNumberFormat="1" applyFont="1" applyFill="1" applyBorder="1" applyAlignment="1">
      <alignment horizontal="left" vertical="center" wrapText="1"/>
    </xf>
    <xf numFmtId="164" fontId="4" fillId="36" borderId="72" xfId="7" applyNumberFormat="1" applyFont="1" applyFill="1" applyBorder="1" applyAlignment="1">
      <alignment horizontal="center" vertical="center" wrapText="1"/>
    </xf>
    <xf numFmtId="164" fontId="3" fillId="0" borderId="20" xfId="7" applyNumberFormat="1" applyFont="1" applyFill="1" applyBorder="1" applyAlignment="1">
      <alignment horizontal="right" vertical="center" wrapText="1"/>
    </xf>
    <xf numFmtId="0" fontId="1" fillId="0" borderId="15" xfId="0" applyFont="1" applyBorder="1" applyAlignment="1">
      <alignment horizontal="center"/>
    </xf>
    <xf numFmtId="0" fontId="120" fillId="3" borderId="114" xfId="20966" applyFont="1" applyFill="1" applyBorder="1" applyAlignment="1">
      <alignment horizontal="left" vertical="center" wrapText="1"/>
    </xf>
    <xf numFmtId="0" fontId="121" fillId="0" borderId="114" xfId="20966" applyFont="1" applyFill="1" applyBorder="1" applyAlignment="1">
      <alignment horizontal="left" vertical="center" wrapText="1" indent="1"/>
    </xf>
    <xf numFmtId="0" fontId="1" fillId="0" borderId="72" xfId="0" applyFont="1" applyBorder="1"/>
    <xf numFmtId="0" fontId="1" fillId="0" borderId="18" xfId="0" applyFont="1" applyBorder="1" applyAlignment="1">
      <alignment horizontal="center"/>
    </xf>
    <xf numFmtId="0" fontId="116" fillId="0" borderId="19" xfId="0" applyFont="1" applyFill="1" applyBorder="1" applyAlignment="1">
      <alignment horizontal="left" vertical="center" wrapText="1"/>
    </xf>
    <xf numFmtId="164" fontId="1" fillId="0" borderId="19" xfId="7" applyNumberFormat="1" applyFont="1" applyBorder="1" applyAlignment="1">
      <alignment horizontal="center"/>
    </xf>
    <xf numFmtId="0" fontId="1" fillId="0" borderId="20" xfId="0" applyFont="1" applyBorder="1"/>
    <xf numFmtId="164" fontId="84" fillId="0" borderId="3" xfId="7" applyNumberFormat="1" applyFont="1" applyBorder="1" applyAlignment="1"/>
    <xf numFmtId="164" fontId="1" fillId="0" borderId="15" xfId="7" applyNumberFormat="1" applyFont="1" applyBorder="1" applyAlignment="1"/>
    <xf numFmtId="164" fontId="1" fillId="36" borderId="48" xfId="7" applyNumberFormat="1" applyFont="1" applyFill="1" applyBorder="1" applyAlignment="1"/>
    <xf numFmtId="164" fontId="1" fillId="36" borderId="18" xfId="7" applyNumberFormat="1" applyFont="1" applyFill="1" applyBorder="1"/>
    <xf numFmtId="164" fontId="1" fillId="36" borderId="19" xfId="7" applyNumberFormat="1" applyFont="1" applyFill="1" applyBorder="1"/>
    <xf numFmtId="164" fontId="1" fillId="36" borderId="20" xfId="7" applyNumberFormat="1" applyFont="1" applyFill="1" applyBorder="1"/>
    <xf numFmtId="164" fontId="1" fillId="36" borderId="49" xfId="7" applyNumberFormat="1" applyFont="1" applyFill="1" applyBorder="1"/>
    <xf numFmtId="164" fontId="1" fillId="0" borderId="117" xfId="7" applyNumberFormat="1" applyFont="1" applyBorder="1" applyAlignment="1"/>
    <xf numFmtId="164" fontId="1" fillId="0" borderId="114" xfId="7" applyNumberFormat="1" applyFont="1" applyBorder="1" applyAlignment="1"/>
    <xf numFmtId="164" fontId="1" fillId="0" borderId="73" xfId="7" applyNumberFormat="1" applyFont="1" applyBorder="1" applyAlignment="1"/>
    <xf numFmtId="164" fontId="119" fillId="3" borderId="117" xfId="1" applyNumberFormat="1" applyFont="1" applyFill="1" applyBorder="1" applyAlignment="1" applyProtection="1">
      <alignment horizontal="center" vertical="center" wrapText="1"/>
      <protection locked="0"/>
    </xf>
    <xf numFmtId="164" fontId="1" fillId="36" borderId="22" xfId="7" applyNumberFormat="1" applyFont="1" applyFill="1" applyBorder="1"/>
    <xf numFmtId="0" fontId="1" fillId="0" borderId="72" xfId="0" applyFont="1" applyBorder="1" applyAlignment="1">
      <alignment horizontal="center" vertical="center"/>
    </xf>
    <xf numFmtId="0" fontId="119" fillId="3" borderId="72" xfId="11" applyFont="1" applyFill="1" applyBorder="1" applyAlignment="1">
      <alignment horizontal="left" vertical="center" wrapText="1"/>
    </xf>
    <xf numFmtId="164" fontId="125" fillId="37" borderId="0" xfId="7" applyNumberFormat="1" applyFont="1" applyFill="1" applyBorder="1"/>
    <xf numFmtId="164" fontId="0" fillId="0" borderId="71" xfId="7" applyNumberFormat="1" applyFont="1" applyFill="1" applyBorder="1" applyAlignment="1">
      <alignment vertical="center"/>
    </xf>
    <xf numFmtId="164" fontId="0" fillId="3" borderId="74" xfId="7" applyNumberFormat="1" applyFont="1" applyFill="1" applyBorder="1" applyAlignment="1">
      <alignment vertical="center"/>
    </xf>
    <xf numFmtId="164" fontId="0" fillId="3" borderId="75" xfId="7" applyNumberFormat="1" applyFont="1" applyFill="1" applyBorder="1" applyAlignment="1">
      <alignment vertical="center"/>
    </xf>
    <xf numFmtId="10" fontId="100" fillId="0" borderId="86" xfId="20962" applyNumberFormat="1" applyFont="1" applyFill="1" applyBorder="1" applyAlignment="1" applyProtection="1">
      <alignment horizontal="right" vertical="center"/>
      <protection locked="0"/>
    </xf>
    <xf numFmtId="164" fontId="107" fillId="0" borderId="114" xfId="7" applyNumberFormat="1" applyFont="1" applyBorder="1"/>
    <xf numFmtId="164" fontId="107" fillId="36" borderId="114" xfId="7" applyNumberFormat="1" applyFont="1" applyFill="1" applyBorder="1"/>
    <xf numFmtId="164" fontId="110" fillId="0" borderId="114" xfId="7" applyNumberFormat="1" applyFont="1" applyBorder="1"/>
    <xf numFmtId="164" fontId="106" fillId="0" borderId="114" xfId="7" applyNumberFormat="1" applyFont="1" applyBorder="1"/>
    <xf numFmtId="164" fontId="1" fillId="78" borderId="114" xfId="7" applyNumberFormat="1" applyFont="1" applyFill="1" applyBorder="1"/>
    <xf numFmtId="164" fontId="107" fillId="0" borderId="15" xfId="7" applyNumberFormat="1" applyFont="1" applyBorder="1"/>
    <xf numFmtId="164" fontId="107" fillId="79" borderId="15" xfId="7" applyNumberFormat="1" applyFont="1" applyFill="1" applyBorder="1"/>
    <xf numFmtId="164" fontId="107" fillId="79" borderId="114" xfId="7" applyNumberFormat="1" applyFont="1" applyFill="1" applyBorder="1"/>
    <xf numFmtId="164" fontId="107" fillId="79" borderId="72" xfId="7" applyNumberFormat="1" applyFont="1" applyFill="1" applyBorder="1"/>
    <xf numFmtId="164" fontId="107" fillId="79" borderId="117" xfId="7" applyNumberFormat="1" applyFont="1" applyFill="1" applyBorder="1"/>
    <xf numFmtId="164" fontId="119" fillId="0" borderId="114" xfId="7" applyNumberFormat="1" applyFont="1" applyFill="1" applyBorder="1" applyAlignment="1">
      <alignment horizontal="left" vertical="center" wrapText="1"/>
    </xf>
    <xf numFmtId="164" fontId="119" fillId="0" borderId="114" xfId="7" applyNumberFormat="1" applyFont="1" applyBorder="1"/>
    <xf numFmtId="164" fontId="112" fillId="0" borderId="114" xfId="7" applyNumberFormat="1" applyFont="1" applyBorder="1"/>
    <xf numFmtId="9" fontId="112" fillId="0" borderId="114" xfId="20962" applyFont="1" applyBorder="1"/>
    <xf numFmtId="1" fontId="112" fillId="0" borderId="114" xfId="20962" applyNumberFormat="1" applyFont="1" applyBorder="1"/>
    <xf numFmtId="164" fontId="112" fillId="0" borderId="118" xfId="7" applyNumberFormat="1" applyFont="1" applyBorder="1"/>
    <xf numFmtId="0" fontId="112" fillId="0" borderId="118" xfId="0" applyFont="1" applyBorder="1"/>
    <xf numFmtId="9" fontId="112" fillId="0" borderId="118" xfId="20962" applyFont="1" applyBorder="1"/>
    <xf numFmtId="1" fontId="112" fillId="0" borderId="118" xfId="20962" applyNumberFormat="1" applyFont="1" applyBorder="1"/>
    <xf numFmtId="0" fontId="106" fillId="0" borderId="114" xfId="0" applyFont="1" applyFill="1" applyBorder="1" applyAlignment="1">
      <alignment horizontal="center" vertical="center" wrapText="1"/>
    </xf>
    <xf numFmtId="164" fontId="0" fillId="0" borderId="114" xfId="7" applyNumberFormat="1" applyFont="1" applyFill="1" applyBorder="1" applyAlignment="1">
      <alignment horizontal="center" vertical="center"/>
    </xf>
    <xf numFmtId="0" fontId="120" fillId="0" borderId="114" xfId="0" applyFont="1" applyFill="1" applyBorder="1" applyAlignment="1">
      <alignment horizontal="left" vertical="center" wrapText="1"/>
    </xf>
    <xf numFmtId="0" fontId="121" fillId="0" borderId="114" xfId="0" applyFont="1" applyFill="1" applyBorder="1" applyAlignment="1">
      <alignment horizontal="left" vertical="center" wrapText="1" indent="1"/>
    </xf>
    <xf numFmtId="0" fontId="0" fillId="0" borderId="15" xfId="0" applyFont="1" applyBorder="1" applyAlignment="1">
      <alignment horizontal="center"/>
    </xf>
    <xf numFmtId="43" fontId="0" fillId="0" borderId="72" xfId="7" applyFont="1" applyFill="1" applyBorder="1" applyAlignment="1">
      <alignment horizontal="center" vertical="center"/>
    </xf>
    <xf numFmtId="164" fontId="0" fillId="0" borderId="72" xfId="7" applyNumberFormat="1" applyFont="1" applyFill="1" applyBorder="1" applyAlignment="1">
      <alignment horizontal="center" vertical="center"/>
    </xf>
    <xf numFmtId="193" fontId="106" fillId="36" borderId="20" xfId="0" applyNumberFormat="1" applyFont="1" applyFill="1" applyBorder="1" applyAlignment="1">
      <alignment horizontal="center" vertical="center"/>
    </xf>
    <xf numFmtId="0" fontId="119" fillId="0" borderId="4" xfId="11" applyFont="1" applyFill="1" applyBorder="1" applyAlignment="1" applyProtection="1">
      <alignment vertical="center"/>
    </xf>
    <xf numFmtId="0" fontId="0" fillId="0" borderId="58" xfId="0" applyFont="1" applyFill="1" applyBorder="1"/>
    <xf numFmtId="0" fontId="0" fillId="0" borderId="0" xfId="0" applyFont="1" applyFill="1" applyBorder="1"/>
    <xf numFmtId="0" fontId="119" fillId="0" borderId="114" xfId="9" applyFont="1" applyFill="1" applyBorder="1" applyAlignment="1" applyProtection="1">
      <alignment horizontal="center" vertical="center"/>
      <protection locked="0"/>
    </xf>
    <xf numFmtId="0" fontId="106" fillId="36" borderId="114" xfId="0" applyFont="1" applyFill="1" applyBorder="1" applyAlignment="1">
      <alignment horizontal="left" vertical="top" wrapText="1"/>
    </xf>
    <xf numFmtId="0" fontId="119" fillId="3" borderId="114" xfId="13" applyFont="1" applyFill="1" applyBorder="1" applyAlignment="1" applyProtection="1">
      <alignment vertical="center" wrapText="1"/>
      <protection locked="0"/>
    </xf>
    <xf numFmtId="0" fontId="119" fillId="3" borderId="114" xfId="13" applyFont="1" applyFill="1" applyBorder="1" applyAlignment="1" applyProtection="1">
      <alignment horizontal="left" vertical="center" wrapText="1"/>
      <protection locked="0"/>
    </xf>
    <xf numFmtId="0" fontId="119" fillId="3" borderId="114" xfId="9" applyFont="1" applyFill="1" applyBorder="1" applyAlignment="1" applyProtection="1">
      <alignment horizontal="left" vertical="center" wrapText="1"/>
      <protection locked="0"/>
    </xf>
    <xf numFmtId="0" fontId="119" fillId="0" borderId="114" xfId="13" applyFont="1" applyBorder="1" applyAlignment="1" applyProtection="1">
      <alignment horizontal="left" vertical="center" wrapText="1"/>
      <protection locked="0"/>
    </xf>
    <xf numFmtId="0" fontId="119" fillId="0" borderId="114" xfId="13" applyFont="1" applyBorder="1" applyAlignment="1" applyProtection="1">
      <alignment wrapText="1"/>
      <protection locked="0"/>
    </xf>
    <xf numFmtId="0" fontId="119" fillId="0" borderId="114" xfId="13" applyFont="1" applyFill="1" applyBorder="1" applyAlignment="1" applyProtection="1">
      <alignment wrapText="1"/>
      <protection locked="0"/>
    </xf>
    <xf numFmtId="0" fontId="119" fillId="0" borderId="114" xfId="13" applyFont="1" applyFill="1" applyBorder="1" applyAlignment="1" applyProtection="1">
      <alignment horizontal="left" vertical="center" wrapText="1"/>
      <protection locked="0"/>
    </xf>
    <xf numFmtId="1" fontId="120" fillId="36" borderId="114" xfId="2" applyNumberFormat="1" applyFont="1" applyFill="1" applyBorder="1" applyAlignment="1" applyProtection="1">
      <alignment horizontal="left" vertical="top" wrapText="1"/>
    </xf>
    <xf numFmtId="0" fontId="119" fillId="0" borderId="114" xfId="9" applyFont="1" applyFill="1" applyBorder="1" applyAlignment="1" applyProtection="1">
      <alignment horizontal="center" vertical="center" wrapText="1"/>
      <protection locked="0"/>
    </xf>
    <xf numFmtId="0" fontId="120" fillId="3" borderId="114" xfId="13" applyFont="1" applyFill="1" applyBorder="1" applyAlignment="1" applyProtection="1">
      <alignment vertical="center" wrapText="1"/>
      <protection locked="0"/>
    </xf>
    <xf numFmtId="0" fontId="119" fillId="3" borderId="114" xfId="13" applyFont="1" applyFill="1" applyBorder="1" applyAlignment="1" applyProtection="1">
      <alignment horizontal="left" vertical="center" wrapText="1" indent="2"/>
      <protection locked="0"/>
    </xf>
    <xf numFmtId="0" fontId="120" fillId="36" borderId="114" xfId="13" applyFont="1" applyFill="1" applyBorder="1" applyAlignment="1" applyProtection="1">
      <alignment vertical="center" wrapText="1"/>
      <protection locked="0"/>
    </xf>
    <xf numFmtId="167" fontId="1" fillId="0" borderId="124" xfId="0" applyNumberFormat="1" applyFont="1" applyBorder="1" applyAlignment="1">
      <alignment horizontal="center"/>
    </xf>
    <xf numFmtId="167" fontId="1" fillId="0" borderId="124" xfId="0" applyNumberFormat="1" applyFont="1" applyFill="1" applyBorder="1" applyAlignment="1">
      <alignment horizontal="center"/>
    </xf>
    <xf numFmtId="167" fontId="124" fillId="0" borderId="124" xfId="0" applyNumberFormat="1" applyFont="1" applyFill="1" applyBorder="1" applyAlignment="1">
      <alignment horizontal="center"/>
    </xf>
    <xf numFmtId="167" fontId="124" fillId="0" borderId="125" xfId="0" applyNumberFormat="1" applyFont="1" applyFill="1" applyBorder="1" applyAlignment="1">
      <alignment horizontal="center"/>
    </xf>
    <xf numFmtId="167" fontId="123" fillId="0" borderId="124" xfId="0" applyNumberFormat="1" applyFont="1" applyFill="1" applyBorder="1" applyAlignment="1">
      <alignment horizontal="center"/>
    </xf>
    <xf numFmtId="167" fontId="1" fillId="0" borderId="126" xfId="0" applyNumberFormat="1" applyFont="1" applyFill="1" applyBorder="1" applyAlignment="1">
      <alignment horizontal="center"/>
    </xf>
    <xf numFmtId="167" fontId="106" fillId="0" borderId="75" xfId="0" applyNumberFormat="1" applyFont="1" applyFill="1" applyBorder="1" applyAlignment="1">
      <alignment horizontal="center"/>
    </xf>
    <xf numFmtId="167" fontId="1" fillId="0" borderId="126" xfId="0" applyNumberFormat="1" applyFont="1" applyBorder="1" applyAlignment="1">
      <alignment horizontal="center"/>
    </xf>
    <xf numFmtId="167" fontId="1" fillId="0" borderId="83" xfId="0" applyNumberFormat="1" applyFont="1" applyBorder="1" applyAlignment="1">
      <alignment horizontal="center"/>
    </xf>
    <xf numFmtId="167" fontId="1" fillId="0" borderId="75" xfId="0" applyNumberFormat="1" applyFont="1" applyBorder="1" applyAlignment="1">
      <alignment horizontal="center"/>
    </xf>
    <xf numFmtId="0" fontId="1" fillId="0" borderId="75" xfId="0" applyFont="1" applyBorder="1"/>
    <xf numFmtId="0" fontId="1" fillId="0" borderId="77" xfId="0" applyFont="1" applyBorder="1" applyAlignment="1">
      <alignment horizontal="center"/>
    </xf>
    <xf numFmtId="0" fontId="120" fillId="3" borderId="118" xfId="20966" applyFont="1" applyFill="1" applyBorder="1" applyAlignment="1">
      <alignment horizontal="left" vertical="center" wrapText="1"/>
    </xf>
    <xf numFmtId="164" fontId="1" fillId="0" borderId="127" xfId="7" applyNumberFormat="1" applyFont="1" applyBorder="1" applyAlignment="1">
      <alignment horizontal="center" vertical="center"/>
    </xf>
    <xf numFmtId="164" fontId="1" fillId="0" borderId="114" xfId="7" applyNumberFormat="1" applyFont="1" applyBorder="1" applyAlignment="1">
      <alignment horizontal="center" vertical="center"/>
    </xf>
    <xf numFmtId="164" fontId="124" fillId="0" borderId="114" xfId="7" applyNumberFormat="1" applyFont="1" applyFill="1" applyBorder="1" applyAlignment="1">
      <alignment horizontal="center" vertical="center"/>
    </xf>
    <xf numFmtId="164" fontId="1" fillId="0" borderId="114" xfId="7" applyNumberFormat="1" applyFont="1" applyFill="1" applyBorder="1" applyAlignment="1">
      <alignment horizontal="center" vertical="center"/>
    </xf>
    <xf numFmtId="0" fontId="90" fillId="0" borderId="57" xfId="0" applyFont="1" applyBorder="1" applyAlignment="1">
      <alignment horizontal="left" wrapText="1"/>
    </xf>
    <xf numFmtId="0" fontId="90" fillId="0" borderId="56" xfId="0" applyFont="1" applyBorder="1" applyAlignment="1">
      <alignment horizontal="left" wrapText="1"/>
    </xf>
    <xf numFmtId="0" fontId="131" fillId="0" borderId="122" xfId="0" applyFont="1" applyBorder="1" applyAlignment="1">
      <alignment horizontal="center" vertical="center"/>
    </xf>
    <xf numFmtId="0" fontId="131" fillId="0" borderId="27" xfId="0" applyFont="1" applyBorder="1" applyAlignment="1">
      <alignment horizontal="center" vertical="center"/>
    </xf>
    <xf numFmtId="0" fontId="131" fillId="0" borderId="123" xfId="0" applyFont="1" applyBorder="1" applyAlignment="1">
      <alignment horizontal="center" vertical="center"/>
    </xf>
    <xf numFmtId="0" fontId="131" fillId="0" borderId="122" xfId="0" applyFont="1" applyBorder="1" applyAlignment="1">
      <alignment horizontal="center"/>
    </xf>
    <xf numFmtId="0" fontId="131" fillId="0" borderId="27" xfId="0" applyFont="1" applyBorder="1" applyAlignment="1">
      <alignment horizontal="center"/>
    </xf>
    <xf numFmtId="0" fontId="131" fillId="0" borderId="123" xfId="0" applyFont="1" applyBorder="1" applyAlignment="1">
      <alignment horizontal="center"/>
    </xf>
    <xf numFmtId="164" fontId="1" fillId="0" borderId="115" xfId="7" applyNumberFormat="1" applyFont="1" applyBorder="1" applyAlignment="1">
      <alignment horizontal="center"/>
    </xf>
    <xf numFmtId="164" fontId="1" fillId="0" borderId="116" xfId="7" applyNumberFormat="1" applyFont="1" applyBorder="1" applyAlignment="1">
      <alignment horizontal="center"/>
    </xf>
    <xf numFmtId="164" fontId="1" fillId="0" borderId="117" xfId="7" applyNumberFormat="1" applyFont="1" applyBorder="1" applyAlignment="1">
      <alignment horizontal="center"/>
    </xf>
    <xf numFmtId="0" fontId="1" fillId="0" borderId="101" xfId="0" applyFont="1" applyBorder="1" applyAlignment="1">
      <alignment horizontal="center" vertical="center"/>
    </xf>
    <xf numFmtId="0" fontId="106" fillId="0" borderId="102" xfId="0" applyFont="1" applyBorder="1" applyAlignment="1">
      <alignment horizontal="center" vertical="center"/>
    </xf>
    <xf numFmtId="0" fontId="106" fillId="0" borderId="7" xfId="0" applyFont="1" applyBorder="1" applyAlignment="1">
      <alignment horizontal="center" vertical="center"/>
    </xf>
    <xf numFmtId="0" fontId="120" fillId="0" borderId="13" xfId="0" applyFont="1" applyFill="1" applyBorder="1" applyAlignment="1" applyProtection="1">
      <alignment horizontal="center" vertical="center"/>
    </xf>
    <xf numFmtId="0" fontId="120" fillId="0" borderId="14" xfId="0" applyFont="1" applyFill="1" applyBorder="1" applyAlignment="1" applyProtection="1">
      <alignment horizontal="center" vertical="center"/>
    </xf>
    <xf numFmtId="0" fontId="1" fillId="0" borderId="103" xfId="0" applyFont="1" applyBorder="1" applyAlignment="1">
      <alignment horizontal="center"/>
    </xf>
    <xf numFmtId="0" fontId="1" fillId="0" borderId="104" xfId="0" applyFont="1" applyBorder="1" applyAlignment="1">
      <alignment horizontal="center"/>
    </xf>
    <xf numFmtId="0" fontId="1" fillId="0" borderId="105" xfId="0" applyFont="1" applyBorder="1" applyAlignment="1">
      <alignment horizontal="center"/>
    </xf>
    <xf numFmtId="164" fontId="1" fillId="0" borderId="103" xfId="7" applyNumberFormat="1" applyFont="1" applyBorder="1" applyAlignment="1">
      <alignment horizontal="center"/>
    </xf>
    <xf numFmtId="164" fontId="1" fillId="0" borderId="104" xfId="7" applyNumberFormat="1" applyFont="1" applyBorder="1" applyAlignment="1">
      <alignment horizontal="center"/>
    </xf>
    <xf numFmtId="164" fontId="1" fillId="0" borderId="105" xfId="7" applyNumberFormat="1" applyFont="1" applyBorder="1" applyAlignment="1">
      <alignment horizontal="center"/>
    </xf>
    <xf numFmtId="0" fontId="1" fillId="0" borderId="59" xfId="0" applyFont="1" applyBorder="1" applyAlignment="1">
      <alignment horizontal="center" vertical="center"/>
    </xf>
    <xf numFmtId="0" fontId="1" fillId="0" borderId="66" xfId="0" applyFont="1" applyBorder="1" applyAlignment="1">
      <alignment horizontal="center" vertical="center"/>
    </xf>
    <xf numFmtId="0" fontId="106" fillId="0" borderId="118" xfId="0" applyFont="1" applyBorder="1" applyAlignment="1">
      <alignment horizontal="center" vertical="center" wrapText="1"/>
    </xf>
    <xf numFmtId="0" fontId="106" fillId="0" borderId="7" xfId="0" applyFont="1" applyBorder="1" applyAlignment="1">
      <alignment horizontal="center" vertical="center" wrapText="1"/>
    </xf>
    <xf numFmtId="0" fontId="1" fillId="0" borderId="114" xfId="0" applyFont="1" applyBorder="1" applyAlignment="1">
      <alignment horizontal="center" vertical="center"/>
    </xf>
    <xf numFmtId="0" fontId="1" fillId="0" borderId="114" xfId="0" applyFont="1" applyBorder="1" applyAlignment="1">
      <alignment horizontal="center" vertical="center" wrapText="1"/>
    </xf>
    <xf numFmtId="0" fontId="45" fillId="0" borderId="3" xfId="0" applyFont="1" applyBorder="1" applyAlignment="1">
      <alignment horizontal="center" vertical="center" wrapText="1"/>
    </xf>
    <xf numFmtId="0" fontId="45" fillId="0" borderId="16" xfId="0" applyFont="1" applyBorder="1" applyAlignment="1">
      <alignment horizontal="center" vertical="center" wrapText="1"/>
    </xf>
    <xf numFmtId="0" fontId="106" fillId="0" borderId="117" xfId="0" applyFont="1" applyFill="1" applyBorder="1" applyAlignment="1">
      <alignment horizontal="center" vertical="center" wrapText="1"/>
    </xf>
    <xf numFmtId="0" fontId="0" fillId="0" borderId="114" xfId="0" applyFont="1" applyFill="1" applyBorder="1" applyAlignment="1">
      <alignment horizontal="center" vertical="center" wrapText="1"/>
    </xf>
    <xf numFmtId="0" fontId="106" fillId="0" borderId="114" xfId="0" applyFont="1" applyFill="1" applyBorder="1" applyAlignment="1">
      <alignment horizontal="center" vertical="center" wrapText="1"/>
    </xf>
    <xf numFmtId="0" fontId="120" fillId="0" borderId="114" xfId="11" applyFont="1" applyFill="1" applyBorder="1" applyAlignment="1" applyProtection="1">
      <alignment horizontal="center" vertical="center" wrapText="1"/>
    </xf>
    <xf numFmtId="0" fontId="120" fillId="0" borderId="72" xfId="11" applyFont="1" applyFill="1" applyBorder="1" applyAlignment="1" applyProtection="1">
      <alignment horizontal="center" vertical="center" wrapText="1"/>
    </xf>
    <xf numFmtId="0" fontId="120" fillId="0" borderId="61" xfId="11" applyFont="1" applyFill="1" applyBorder="1" applyAlignment="1" applyProtection="1">
      <alignment horizontal="center" vertical="center" wrapText="1"/>
    </xf>
    <xf numFmtId="0" fontId="120" fillId="0" borderId="0" xfId="11" applyFont="1" applyFill="1" applyBorder="1" applyAlignment="1" applyProtection="1">
      <alignment horizontal="center" vertical="center" wrapText="1"/>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95" fillId="3" borderId="62" xfId="13" applyFont="1" applyFill="1" applyBorder="1" applyAlignment="1" applyProtection="1">
      <alignment horizontal="center" vertical="center" wrapText="1"/>
      <protection locked="0"/>
    </xf>
    <xf numFmtId="0" fontId="95" fillId="3" borderId="55"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4" fontId="120" fillId="3" borderId="24" xfId="1" applyNumberFormat="1" applyFont="1" applyFill="1" applyBorder="1" applyAlignment="1" applyProtection="1">
      <alignment horizontal="center"/>
      <protection locked="0"/>
    </xf>
    <xf numFmtId="164" fontId="120" fillId="3" borderId="25" xfId="1" applyNumberFormat="1" applyFont="1" applyFill="1" applyBorder="1" applyAlignment="1" applyProtection="1">
      <alignment horizontal="center"/>
      <protection locked="0"/>
    </xf>
    <xf numFmtId="164" fontId="120" fillId="0" borderId="12" xfId="1" applyNumberFormat="1" applyFont="1" applyFill="1" applyBorder="1" applyAlignment="1" applyProtection="1">
      <alignment horizontal="center"/>
      <protection locked="0"/>
    </xf>
    <xf numFmtId="164" fontId="120" fillId="0" borderId="13" xfId="1" applyNumberFormat="1" applyFont="1" applyFill="1" applyBorder="1" applyAlignment="1" applyProtection="1">
      <alignment horizontal="center"/>
      <protection locked="0"/>
    </xf>
    <xf numFmtId="164" fontId="120" fillId="0" borderId="14" xfId="1" applyNumberFormat="1" applyFont="1" applyFill="1" applyBorder="1" applyAlignment="1" applyProtection="1">
      <alignment horizontal="center"/>
      <protection locked="0"/>
    </xf>
    <xf numFmtId="0" fontId="106" fillId="0" borderId="47" xfId="0" applyFont="1" applyBorder="1" applyAlignment="1">
      <alignment horizontal="center" vertical="center" wrapText="1"/>
    </xf>
    <xf numFmtId="0" fontId="106" fillId="0" borderId="48" xfId="0" applyFont="1" applyBorder="1" applyAlignment="1">
      <alignment horizontal="center" vertical="center" wrapText="1"/>
    </xf>
    <xf numFmtId="164" fontId="120" fillId="0" borderId="63" xfId="1" applyNumberFormat="1" applyFont="1" applyFill="1" applyBorder="1" applyAlignment="1" applyProtection="1">
      <alignment horizontal="center" vertical="center" wrapText="1"/>
      <protection locked="0"/>
    </xf>
    <xf numFmtId="164" fontId="120" fillId="0" borderId="64" xfId="1" applyNumberFormat="1" applyFont="1" applyFill="1" applyBorder="1" applyAlignment="1" applyProtection="1">
      <alignment horizontal="center" vertical="center" wrapText="1"/>
      <protection locked="0"/>
    </xf>
    <xf numFmtId="0" fontId="1" fillId="0" borderId="62" xfId="0" applyFont="1" applyFill="1" applyBorder="1" applyAlignment="1">
      <alignment horizontal="center" vertical="center" wrapText="1"/>
    </xf>
    <xf numFmtId="0" fontId="1" fillId="0" borderId="55" xfId="0" applyFont="1" applyFill="1" applyBorder="1" applyAlignment="1">
      <alignment horizontal="center" vertical="center" wrapText="1"/>
    </xf>
    <xf numFmtId="0" fontId="106" fillId="0" borderId="65" xfId="0" applyFont="1" applyBorder="1" applyAlignment="1">
      <alignment horizontal="center"/>
    </xf>
    <xf numFmtId="0" fontId="106" fillId="0" borderId="66" xfId="0" applyFont="1" applyBorder="1" applyAlignment="1">
      <alignment horizontal="center"/>
    </xf>
    <xf numFmtId="0" fontId="1" fillId="0" borderId="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wrapText="1"/>
    </xf>
    <xf numFmtId="0" fontId="1" fillId="0" borderId="10" xfId="0" applyFont="1" applyFill="1" applyBorder="1" applyAlignment="1">
      <alignment horizontal="center" wrapText="1"/>
    </xf>
    <xf numFmtId="0" fontId="124" fillId="0" borderId="50" xfId="0" applyFont="1" applyFill="1" applyBorder="1" applyAlignment="1">
      <alignment horizontal="left" vertical="center"/>
    </xf>
    <xf numFmtId="0" fontId="124" fillId="0" borderId="51" xfId="0" applyFont="1" applyFill="1" applyBorder="1" applyAlignment="1">
      <alignment horizontal="left" vertical="center"/>
    </xf>
    <xf numFmtId="0" fontId="0" fillId="0" borderId="51" xfId="0" applyFont="1" applyFill="1" applyBorder="1" applyAlignment="1">
      <alignment horizontal="center" vertical="center" wrapText="1"/>
    </xf>
    <xf numFmtId="0" fontId="0" fillId="0" borderId="68"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0" fillId="0" borderId="13" xfId="0" applyFont="1" applyBorder="1" applyAlignment="1">
      <alignment horizontal="center"/>
    </xf>
    <xf numFmtId="0" fontId="0" fillId="0" borderId="14" xfId="0" applyFont="1" applyBorder="1" applyAlignment="1">
      <alignment horizontal="center" vertical="center" wrapText="1"/>
    </xf>
    <xf numFmtId="0" fontId="0" fillId="0" borderId="72" xfId="0" applyFont="1" applyBorder="1" applyAlignment="1">
      <alignment horizontal="center" vertical="center" wrapText="1"/>
    </xf>
    <xf numFmtId="0" fontId="110" fillId="0" borderId="91" xfId="0" applyNumberFormat="1" applyFont="1" applyFill="1" applyBorder="1" applyAlignment="1">
      <alignment horizontal="left" vertical="center" wrapText="1"/>
    </xf>
    <xf numFmtId="0" fontId="110" fillId="0" borderId="92" xfId="0" applyNumberFormat="1" applyFont="1" applyFill="1" applyBorder="1" applyAlignment="1">
      <alignment horizontal="left" vertical="center" wrapText="1"/>
    </xf>
    <xf numFmtId="0" fontId="110" fillId="0" borderId="96" xfId="0" applyNumberFormat="1" applyFont="1" applyFill="1" applyBorder="1" applyAlignment="1">
      <alignment horizontal="left" vertical="center" wrapText="1"/>
    </xf>
    <xf numFmtId="0" fontId="110" fillId="0" borderId="97" xfId="0" applyNumberFormat="1" applyFont="1" applyFill="1" applyBorder="1" applyAlignment="1">
      <alignment horizontal="left" vertical="center" wrapText="1"/>
    </xf>
    <xf numFmtId="0" fontId="110" fillId="0" borderId="99" xfId="0" applyNumberFormat="1" applyFont="1" applyFill="1" applyBorder="1" applyAlignment="1">
      <alignment horizontal="left" vertical="center" wrapText="1"/>
    </xf>
    <xf numFmtId="0" fontId="110" fillId="0" borderId="100" xfId="0" applyNumberFormat="1" applyFont="1" applyFill="1" applyBorder="1" applyAlignment="1">
      <alignment horizontal="left" vertical="center" wrapText="1"/>
    </xf>
    <xf numFmtId="0" fontId="111" fillId="0" borderId="93" xfId="0" applyFont="1" applyFill="1" applyBorder="1" applyAlignment="1">
      <alignment horizontal="center" vertical="center" wrapText="1"/>
    </xf>
    <xf numFmtId="0" fontId="111" fillId="0" borderId="94" xfId="0" applyFont="1" applyFill="1" applyBorder="1" applyAlignment="1">
      <alignment horizontal="center" vertical="center" wrapText="1"/>
    </xf>
    <xf numFmtId="0" fontId="111" fillId="0" borderId="95" xfId="0" applyFont="1" applyFill="1" applyBorder="1" applyAlignment="1">
      <alignment horizontal="center" vertical="center" wrapText="1"/>
    </xf>
    <xf numFmtId="0" fontId="111" fillId="0" borderId="76" xfId="0" applyFont="1" applyFill="1" applyBorder="1" applyAlignment="1">
      <alignment horizontal="center" vertical="center" wrapText="1"/>
    </xf>
    <xf numFmtId="0" fontId="111" fillId="0" borderId="98" xfId="0" applyFont="1" applyFill="1" applyBorder="1" applyAlignment="1">
      <alignment horizontal="center" vertical="center" wrapText="1"/>
    </xf>
    <xf numFmtId="0" fontId="111" fillId="0" borderId="66" xfId="0" applyFont="1" applyFill="1" applyBorder="1" applyAlignment="1">
      <alignment horizontal="center" vertical="center" wrapText="1"/>
    </xf>
    <xf numFmtId="0" fontId="107" fillId="0" borderId="118" xfId="0" applyFont="1" applyBorder="1" applyAlignment="1">
      <alignment horizontal="center" vertical="center" wrapText="1"/>
    </xf>
    <xf numFmtId="0" fontId="107" fillId="0" borderId="7" xfId="0" applyFont="1" applyBorder="1" applyAlignment="1">
      <alignment horizontal="center" vertical="center" wrapText="1"/>
    </xf>
    <xf numFmtId="0" fontId="107" fillId="0" borderId="114" xfId="0" applyFont="1" applyBorder="1" applyAlignment="1">
      <alignment horizontal="center" vertical="center" wrapText="1"/>
    </xf>
    <xf numFmtId="0" fontId="127" fillId="0" borderId="114" xfId="0" applyFont="1" applyFill="1" applyBorder="1" applyAlignment="1">
      <alignment horizontal="center" vertical="center"/>
    </xf>
    <xf numFmtId="0" fontId="127" fillId="0" borderId="93" xfId="0" applyFont="1" applyFill="1" applyBorder="1" applyAlignment="1">
      <alignment horizontal="center" vertical="center"/>
    </xf>
    <xf numFmtId="0" fontId="127" fillId="0" borderId="95" xfId="0" applyFont="1" applyFill="1" applyBorder="1" applyAlignment="1">
      <alignment horizontal="center" vertical="center"/>
    </xf>
    <xf numFmtId="0" fontId="127" fillId="0" borderId="76" xfId="0" applyFont="1" applyFill="1" applyBorder="1" applyAlignment="1">
      <alignment horizontal="center" vertical="center"/>
    </xf>
    <xf numFmtId="0" fontId="127" fillId="0" borderId="66" xfId="0" applyFont="1" applyFill="1" applyBorder="1" applyAlignment="1">
      <alignment horizontal="center" vertical="center"/>
    </xf>
    <xf numFmtId="0" fontId="120" fillId="0" borderId="117" xfId="0" applyFont="1" applyBorder="1" applyAlignment="1">
      <alignment horizontal="center" vertical="center" wrapText="1"/>
    </xf>
    <xf numFmtId="0" fontId="120" fillId="0" borderId="114" xfId="0" applyFont="1" applyBorder="1" applyAlignment="1">
      <alignment horizontal="center" vertical="center" wrapText="1"/>
    </xf>
    <xf numFmtId="0" fontId="120" fillId="0" borderId="93" xfId="0" applyFont="1" applyFill="1" applyBorder="1" applyAlignment="1">
      <alignment horizontal="center" vertical="center" wrapText="1"/>
    </xf>
    <xf numFmtId="0" fontId="120" fillId="0" borderId="95" xfId="0" applyFont="1" applyFill="1" applyBorder="1" applyAlignment="1">
      <alignment horizontal="center" vertical="center" wrapText="1"/>
    </xf>
    <xf numFmtId="0" fontId="120" fillId="0" borderId="61" xfId="0" applyFont="1" applyFill="1" applyBorder="1" applyAlignment="1">
      <alignment horizontal="center" vertical="center" wrapText="1"/>
    </xf>
    <xf numFmtId="0" fontId="120" fillId="0" borderId="59" xfId="0" applyFont="1" applyFill="1" applyBorder="1" applyAlignment="1">
      <alignment horizontal="center" vertical="center" wrapText="1"/>
    </xf>
    <xf numFmtId="0" fontId="120" fillId="0" borderId="76" xfId="0" applyFont="1" applyFill="1" applyBorder="1" applyAlignment="1">
      <alignment horizontal="center" vertical="center" wrapText="1"/>
    </xf>
    <xf numFmtId="0" fontId="120" fillId="0" borderId="66" xfId="0" applyFont="1" applyFill="1" applyBorder="1" applyAlignment="1">
      <alignment horizontal="center" vertical="center" wrapText="1"/>
    </xf>
    <xf numFmtId="0" fontId="120" fillId="0" borderId="115" xfId="0" applyFont="1" applyFill="1" applyBorder="1" applyAlignment="1">
      <alignment horizontal="center" vertical="center" wrapText="1"/>
    </xf>
    <xf numFmtId="0" fontId="120" fillId="0" borderId="116" xfId="0" applyFont="1" applyFill="1" applyBorder="1" applyAlignment="1">
      <alignment horizontal="center" vertical="center" wrapText="1"/>
    </xf>
    <xf numFmtId="0" fontId="120" fillId="0" borderId="67" xfId="0" applyFont="1" applyFill="1" applyBorder="1" applyAlignment="1">
      <alignment horizontal="center" vertical="center" wrapText="1"/>
    </xf>
    <xf numFmtId="0" fontId="120" fillId="0" borderId="7" xfId="0" applyFont="1" applyFill="1" applyBorder="1" applyAlignment="1">
      <alignment horizontal="center" vertical="center" wrapText="1"/>
    </xf>
    <xf numFmtId="0" fontId="120" fillId="0" borderId="66" xfId="0" applyFont="1" applyBorder="1" applyAlignment="1">
      <alignment horizontal="center" vertical="center" wrapText="1"/>
    </xf>
    <xf numFmtId="0" fontId="120" fillId="0" borderId="7" xfId="0" applyFont="1" applyBorder="1" applyAlignment="1">
      <alignment horizontal="center" vertical="center" wrapText="1"/>
    </xf>
    <xf numFmtId="0" fontId="110" fillId="0" borderId="117" xfId="0" applyFont="1" applyBorder="1" applyAlignment="1">
      <alignment horizontal="center" vertical="center" wrapText="1"/>
    </xf>
    <xf numFmtId="0" fontId="110" fillId="0" borderId="114" xfId="0" applyFont="1" applyBorder="1" applyAlignment="1">
      <alignment horizontal="center" vertical="center" wrapText="1"/>
    </xf>
    <xf numFmtId="0" fontId="110" fillId="0" borderId="50" xfId="0" applyNumberFormat="1" applyFont="1" applyFill="1" applyBorder="1" applyAlignment="1">
      <alignment horizontal="left" vertical="top" wrapText="1"/>
    </xf>
    <xf numFmtId="0" fontId="110" fillId="0" borderId="68" xfId="0" applyNumberFormat="1" applyFont="1" applyFill="1" applyBorder="1" applyAlignment="1">
      <alignment horizontal="left" vertical="top" wrapText="1"/>
    </xf>
    <xf numFmtId="0" fontId="110" fillId="0" borderId="54" xfId="0" applyNumberFormat="1" applyFont="1" applyFill="1" applyBorder="1" applyAlignment="1">
      <alignment horizontal="left" vertical="top" wrapText="1"/>
    </xf>
    <xf numFmtId="0" fontId="110" fillId="0" borderId="83" xfId="0" applyNumberFormat="1" applyFont="1" applyFill="1" applyBorder="1" applyAlignment="1">
      <alignment horizontal="left" vertical="top" wrapText="1"/>
    </xf>
    <xf numFmtId="0" fontId="110" fillId="0" borderId="90" xfId="0" applyNumberFormat="1" applyFont="1" applyFill="1" applyBorder="1" applyAlignment="1">
      <alignment horizontal="left" vertical="top" wrapText="1"/>
    </xf>
    <xf numFmtId="0" fontId="110" fillId="0" borderId="121" xfId="0" applyNumberFormat="1" applyFont="1" applyFill="1" applyBorder="1" applyAlignment="1">
      <alignment horizontal="left" vertical="top" wrapText="1"/>
    </xf>
    <xf numFmtId="0" fontId="110" fillId="0" borderId="67" xfId="0" applyFont="1" applyFill="1" applyBorder="1" applyAlignment="1">
      <alignment horizontal="center" vertical="center" wrapText="1"/>
    </xf>
    <xf numFmtId="0" fontId="110" fillId="0" borderId="77" xfId="0" applyFont="1" applyFill="1" applyBorder="1" applyAlignment="1">
      <alignment horizontal="center" vertical="center" wrapText="1"/>
    </xf>
    <xf numFmtId="0" fontId="110" fillId="0" borderId="58" xfId="0" applyFont="1" applyFill="1" applyBorder="1" applyAlignment="1">
      <alignment horizontal="center" vertical="center" wrapText="1"/>
    </xf>
    <xf numFmtId="0" fontId="110" fillId="0" borderId="66" xfId="0" applyFont="1" applyBorder="1" applyAlignment="1">
      <alignment horizontal="center" vertical="center" wrapText="1"/>
    </xf>
    <xf numFmtId="0" fontId="110" fillId="0" borderId="55" xfId="0" applyFont="1" applyBorder="1" applyAlignment="1">
      <alignment horizontal="center" vertical="center" wrapText="1"/>
    </xf>
    <xf numFmtId="0" fontId="110" fillId="0" borderId="60" xfId="0" applyFont="1" applyFill="1" applyBorder="1" applyAlignment="1">
      <alignment horizontal="center" vertical="center" wrapText="1"/>
    </xf>
    <xf numFmtId="0" fontId="110" fillId="0" borderId="24" xfId="0" applyFont="1" applyFill="1" applyBorder="1" applyAlignment="1">
      <alignment horizontal="center" vertical="center" wrapText="1"/>
    </xf>
    <xf numFmtId="0" fontId="110" fillId="0" borderId="25" xfId="0" applyFont="1" applyFill="1" applyBorder="1" applyAlignment="1">
      <alignment horizontal="center" vertical="center" wrapText="1"/>
    </xf>
    <xf numFmtId="0" fontId="120" fillId="0" borderId="91" xfId="0" applyNumberFormat="1" applyFont="1" applyFill="1" applyBorder="1" applyAlignment="1">
      <alignment horizontal="left" vertical="center"/>
    </xf>
    <xf numFmtId="0" fontId="120" fillId="0" borderId="92" xfId="0" applyNumberFormat="1" applyFont="1" applyFill="1" applyBorder="1" applyAlignment="1">
      <alignment horizontal="left" vertical="center"/>
    </xf>
    <xf numFmtId="0" fontId="120" fillId="0" borderId="99" xfId="0" applyNumberFormat="1" applyFont="1" applyFill="1" applyBorder="1" applyAlignment="1">
      <alignment horizontal="left" vertical="center"/>
    </xf>
    <xf numFmtId="0" fontId="120" fillId="0" borderId="100" xfId="0" applyNumberFormat="1" applyFont="1" applyFill="1" applyBorder="1" applyAlignment="1">
      <alignment horizontal="left" vertical="center"/>
    </xf>
    <xf numFmtId="0" fontId="120" fillId="0" borderId="93" xfId="0" applyFont="1" applyBorder="1" applyAlignment="1">
      <alignment horizontal="center" vertical="top" wrapText="1"/>
    </xf>
    <xf numFmtId="0" fontId="120" fillId="0" borderId="94" xfId="0" applyFont="1" applyBorder="1" applyAlignment="1">
      <alignment horizontal="center" vertical="top" wrapText="1"/>
    </xf>
    <xf numFmtId="0" fontId="120" fillId="0" borderId="93" xfId="0" applyFont="1" applyFill="1" applyBorder="1" applyAlignment="1">
      <alignment horizontal="center" vertical="top" wrapText="1"/>
    </xf>
    <xf numFmtId="0" fontId="120" fillId="0" borderId="116" xfId="0" applyFont="1" applyFill="1" applyBorder="1" applyAlignment="1">
      <alignment horizontal="center" vertical="top" wrapText="1"/>
    </xf>
    <xf numFmtId="0" fontId="120" fillId="0" borderId="117" xfId="0" applyFont="1" applyFill="1" applyBorder="1" applyAlignment="1">
      <alignment horizontal="center" vertical="top" wrapText="1"/>
    </xf>
    <xf numFmtId="0" fontId="120" fillId="0" borderId="106" xfId="0" applyNumberFormat="1" applyFont="1" applyFill="1" applyBorder="1" applyAlignment="1">
      <alignment horizontal="left" vertical="top" wrapText="1"/>
    </xf>
    <xf numFmtId="0" fontId="120" fillId="0" borderId="107" xfId="0" applyNumberFormat="1" applyFont="1" applyFill="1" applyBorder="1" applyAlignment="1">
      <alignment horizontal="left" vertical="top" wrapText="1"/>
    </xf>
    <xf numFmtId="0" fontId="113" fillId="0" borderId="93" xfId="0" applyFont="1" applyBorder="1" applyAlignment="1">
      <alignment horizontal="center" vertical="center"/>
    </xf>
    <xf numFmtId="0" fontId="113" fillId="0" borderId="95" xfId="0" applyFont="1" applyBorder="1" applyAlignment="1">
      <alignment horizontal="center" vertical="center"/>
    </xf>
    <xf numFmtId="0" fontId="113" fillId="0" borderId="76" xfId="0" applyFont="1" applyBorder="1" applyAlignment="1">
      <alignment horizontal="center" vertical="center"/>
    </xf>
    <xf numFmtId="0" fontId="113" fillId="0" borderId="66" xfId="0" applyFont="1" applyBorder="1" applyAlignment="1">
      <alignment horizontal="center" vertical="center"/>
    </xf>
    <xf numFmtId="0" fontId="112" fillId="0" borderId="114" xfId="0" applyFont="1" applyBorder="1" applyAlignment="1">
      <alignment horizontal="center" vertical="center" wrapText="1"/>
    </xf>
    <xf numFmtId="0" fontId="112" fillId="0" borderId="118" xfId="0" applyFont="1" applyBorder="1" applyAlignment="1">
      <alignment horizontal="center" vertical="center" wrapText="1"/>
    </xf>
  </cellXfs>
  <cellStyles count="20967">
    <cellStyle name="_RC VALUTEBIS WRILSI " xfId="18"/>
    <cellStyle name="=C:\WINNT35\SYSTEM32\COMMAND.COM" xfId="20964"/>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3" xfId="724"/>
    <cellStyle name="Calculation 2 10 4" xfId="725"/>
    <cellStyle name="Calculation 2 10 5" xfId="726"/>
    <cellStyle name="Calculation 2 11" xfId="727"/>
    <cellStyle name="Calculation 2 11 2" xfId="728"/>
    <cellStyle name="Calculation 2 11 3" xfId="729"/>
    <cellStyle name="Calculation 2 11 4" xfId="730"/>
    <cellStyle name="Calculation 2 11 5" xfId="731"/>
    <cellStyle name="Calculation 2 12" xfId="732"/>
    <cellStyle name="Calculation 2 12 2" xfId="733"/>
    <cellStyle name="Calculation 2 12 3" xfId="734"/>
    <cellStyle name="Calculation 2 12 4" xfId="735"/>
    <cellStyle name="Calculation 2 12 5" xfId="736"/>
    <cellStyle name="Calculation 2 13" xfId="737"/>
    <cellStyle name="Calculation 2 13 2" xfId="738"/>
    <cellStyle name="Calculation 2 13 3" xfId="739"/>
    <cellStyle name="Calculation 2 13 4" xfId="740"/>
    <cellStyle name="Calculation 2 14" xfId="741"/>
    <cellStyle name="Calculation 2 15" xfId="742"/>
    <cellStyle name="Calculation 2 16" xfId="743"/>
    <cellStyle name="Calculation 2 2" xfId="744"/>
    <cellStyle name="Calculation 2 2 2" xfId="745"/>
    <cellStyle name="Calculation 2 2 2 2" xfId="746"/>
    <cellStyle name="Calculation 2 2 2 3" xfId="747"/>
    <cellStyle name="Calculation 2 2 2 4" xfId="748"/>
    <cellStyle name="Calculation 2 2 3" xfId="749"/>
    <cellStyle name="Calculation 2 2 3 2" xfId="750"/>
    <cellStyle name="Calculation 2 2 3 3" xfId="751"/>
    <cellStyle name="Calculation 2 2 3 4" xfId="752"/>
    <cellStyle name="Calculation 2 2 4" xfId="753"/>
    <cellStyle name="Calculation 2 2 4 2" xfId="754"/>
    <cellStyle name="Calculation 2 2 4 3" xfId="755"/>
    <cellStyle name="Calculation 2 2 4 4" xfId="756"/>
    <cellStyle name="Calculation 2 2 5" xfId="757"/>
    <cellStyle name="Calculation 2 2 5 2" xfId="758"/>
    <cellStyle name="Calculation 2 2 5 3" xfId="759"/>
    <cellStyle name="Calculation 2 2 5 4" xfId="760"/>
    <cellStyle name="Calculation 2 2 6" xfId="761"/>
    <cellStyle name="Calculation 2 2 7" xfId="762"/>
    <cellStyle name="Calculation 2 2 8" xfId="763"/>
    <cellStyle name="Calculation 2 2 9" xfId="764"/>
    <cellStyle name="Calculation 2 3" xfId="765"/>
    <cellStyle name="Calculation 2 3 2" xfId="766"/>
    <cellStyle name="Calculation 2 3 3" xfId="767"/>
    <cellStyle name="Calculation 2 3 4" xfId="768"/>
    <cellStyle name="Calculation 2 3 5" xfId="769"/>
    <cellStyle name="Calculation 2 4" xfId="770"/>
    <cellStyle name="Calculation 2 4 2" xfId="771"/>
    <cellStyle name="Calculation 2 4 3" xfId="772"/>
    <cellStyle name="Calculation 2 4 4" xfId="773"/>
    <cellStyle name="Calculation 2 4 5" xfId="774"/>
    <cellStyle name="Calculation 2 5" xfId="775"/>
    <cellStyle name="Calculation 2 5 2" xfId="776"/>
    <cellStyle name="Calculation 2 5 3" xfId="777"/>
    <cellStyle name="Calculation 2 5 4" xfId="778"/>
    <cellStyle name="Calculation 2 5 5" xfId="779"/>
    <cellStyle name="Calculation 2 6" xfId="780"/>
    <cellStyle name="Calculation 2 6 2" xfId="781"/>
    <cellStyle name="Calculation 2 6 3" xfId="782"/>
    <cellStyle name="Calculation 2 6 4" xfId="783"/>
    <cellStyle name="Calculation 2 6 5" xfId="784"/>
    <cellStyle name="Calculation 2 7" xfId="785"/>
    <cellStyle name="Calculation 2 7 2" xfId="786"/>
    <cellStyle name="Calculation 2 7 3" xfId="787"/>
    <cellStyle name="Calculation 2 7 4" xfId="788"/>
    <cellStyle name="Calculation 2 7 5" xfId="789"/>
    <cellStyle name="Calculation 2 8" xfId="790"/>
    <cellStyle name="Calculation 2 8 2" xfId="791"/>
    <cellStyle name="Calculation 2 8 3" xfId="792"/>
    <cellStyle name="Calculation 2 8 4" xfId="793"/>
    <cellStyle name="Calculation 2 8 5" xfId="794"/>
    <cellStyle name="Calculation 2 9" xfId="795"/>
    <cellStyle name="Calculation 2 9 2" xfId="796"/>
    <cellStyle name="Calculation 2 9 3" xfId="797"/>
    <cellStyle name="Calculation 2 9 4" xfId="798"/>
    <cellStyle name="Calculation 2 9 5" xfId="799"/>
    <cellStyle name="Calculation 3" xfId="800"/>
    <cellStyle name="Calculation 3 2" xfId="801"/>
    <cellStyle name="Calculation 3 3" xfId="802"/>
    <cellStyle name="Calculation 4" xfId="803"/>
    <cellStyle name="Calculation 4 2" xfId="804"/>
    <cellStyle name="Calculation 4 3" xfId="805"/>
    <cellStyle name="Calculation 5" xfId="806"/>
    <cellStyle name="Calculation 5 2" xfId="807"/>
    <cellStyle name="Calculation 5 3" xfId="808"/>
    <cellStyle name="Calculation 6" xfId="809"/>
    <cellStyle name="Calculation 6 2" xfId="810"/>
    <cellStyle name="Calculation 6 3" xfId="811"/>
    <cellStyle name="Calculation 7" xfId="812"/>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11" xfId="20965"/>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2" xfId="9187"/>
    <cellStyle name="Gia's 3" xfId="9188"/>
    <cellStyle name="Gia's 4" xfId="9189"/>
    <cellStyle name="Gia's 5" xfId="9190"/>
    <cellStyle name="Gia's 6" xfId="9191"/>
    <cellStyle name="Gia's 7" xfId="9192"/>
    <cellStyle name="Gia's 8" xfId="9193"/>
    <cellStyle name="Gia's 9" xfId="9194"/>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Header1" xfId="9222"/>
    <cellStyle name="Header1 2" xfId="9223"/>
    <cellStyle name="Header1 3" xfId="9224"/>
    <cellStyle name="Header2" xfId="9225"/>
    <cellStyle name="Header2 2" xfId="9226"/>
    <cellStyle name="Header2 3" xfId="9227"/>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ighlightExposure" xfId="9323"/>
    <cellStyle name="highlightPercentage" xfId="9324"/>
    <cellStyle name="highlightText" xfId="9325"/>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3" xfId="9336"/>
    <cellStyle name="Input 2 10 4" xfId="9337"/>
    <cellStyle name="Input 2 10 5" xfId="9338"/>
    <cellStyle name="Input 2 11" xfId="9339"/>
    <cellStyle name="Input 2 11 2" xfId="9340"/>
    <cellStyle name="Input 2 11 3" xfId="9341"/>
    <cellStyle name="Input 2 11 4" xfId="9342"/>
    <cellStyle name="Input 2 11 5" xfId="9343"/>
    <cellStyle name="Input 2 12" xfId="9344"/>
    <cellStyle name="Input 2 12 2" xfId="9345"/>
    <cellStyle name="Input 2 12 3" xfId="9346"/>
    <cellStyle name="Input 2 12 4" xfId="9347"/>
    <cellStyle name="Input 2 12 5" xfId="9348"/>
    <cellStyle name="Input 2 13" xfId="9349"/>
    <cellStyle name="Input 2 13 2" xfId="9350"/>
    <cellStyle name="Input 2 13 3" xfId="9351"/>
    <cellStyle name="Input 2 13 4" xfId="9352"/>
    <cellStyle name="Input 2 14" xfId="9353"/>
    <cellStyle name="Input 2 15" xfId="9354"/>
    <cellStyle name="Input 2 16" xfId="9355"/>
    <cellStyle name="Input 2 2" xfId="9356"/>
    <cellStyle name="Input 2 2 2" xfId="9357"/>
    <cellStyle name="Input 2 2 2 2" xfId="9358"/>
    <cellStyle name="Input 2 2 2 3" xfId="9359"/>
    <cellStyle name="Input 2 2 2 4" xfId="9360"/>
    <cellStyle name="Input 2 2 3" xfId="9361"/>
    <cellStyle name="Input 2 2 3 2" xfId="9362"/>
    <cellStyle name="Input 2 2 3 3" xfId="9363"/>
    <cellStyle name="Input 2 2 3 4" xfId="9364"/>
    <cellStyle name="Input 2 2 4" xfId="9365"/>
    <cellStyle name="Input 2 2 4 2" xfId="9366"/>
    <cellStyle name="Input 2 2 4 3" xfId="9367"/>
    <cellStyle name="Input 2 2 4 4" xfId="9368"/>
    <cellStyle name="Input 2 2 5" xfId="9369"/>
    <cellStyle name="Input 2 2 5 2" xfId="9370"/>
    <cellStyle name="Input 2 2 5 3" xfId="9371"/>
    <cellStyle name="Input 2 2 5 4" xfId="9372"/>
    <cellStyle name="Input 2 2 6" xfId="9373"/>
    <cellStyle name="Input 2 2 7" xfId="9374"/>
    <cellStyle name="Input 2 2 8" xfId="9375"/>
    <cellStyle name="Input 2 2 9" xfId="9376"/>
    <cellStyle name="Input 2 3" xfId="9377"/>
    <cellStyle name="Input 2 3 2" xfId="9378"/>
    <cellStyle name="Input 2 3 3" xfId="9379"/>
    <cellStyle name="Input 2 3 4" xfId="9380"/>
    <cellStyle name="Input 2 3 5" xfId="9381"/>
    <cellStyle name="Input 2 4" xfId="9382"/>
    <cellStyle name="Input 2 4 2" xfId="9383"/>
    <cellStyle name="Input 2 4 3" xfId="9384"/>
    <cellStyle name="Input 2 4 4" xfId="9385"/>
    <cellStyle name="Input 2 4 5" xfId="9386"/>
    <cellStyle name="Input 2 5" xfId="9387"/>
    <cellStyle name="Input 2 5 2" xfId="9388"/>
    <cellStyle name="Input 2 5 3" xfId="9389"/>
    <cellStyle name="Input 2 5 4" xfId="9390"/>
    <cellStyle name="Input 2 5 5" xfId="9391"/>
    <cellStyle name="Input 2 6" xfId="9392"/>
    <cellStyle name="Input 2 6 2" xfId="9393"/>
    <cellStyle name="Input 2 6 3" xfId="9394"/>
    <cellStyle name="Input 2 6 4" xfId="9395"/>
    <cellStyle name="Input 2 6 5" xfId="9396"/>
    <cellStyle name="Input 2 7" xfId="9397"/>
    <cellStyle name="Input 2 7 2" xfId="9398"/>
    <cellStyle name="Input 2 7 3" xfId="9399"/>
    <cellStyle name="Input 2 7 4" xfId="9400"/>
    <cellStyle name="Input 2 7 5" xfId="9401"/>
    <cellStyle name="Input 2 8" xfId="9402"/>
    <cellStyle name="Input 2 8 2" xfId="9403"/>
    <cellStyle name="Input 2 8 3" xfId="9404"/>
    <cellStyle name="Input 2 8 4" xfId="9405"/>
    <cellStyle name="Input 2 8 5" xfId="9406"/>
    <cellStyle name="Input 2 9" xfId="9407"/>
    <cellStyle name="Input 2 9 2" xfId="9408"/>
    <cellStyle name="Input 2 9 3" xfId="9409"/>
    <cellStyle name="Input 2 9 4" xfId="9410"/>
    <cellStyle name="Input 2 9 5" xfId="9411"/>
    <cellStyle name="Input 3" xfId="9412"/>
    <cellStyle name="Input 3 2" xfId="9413"/>
    <cellStyle name="Input 3 3" xfId="9414"/>
    <cellStyle name="Input 4" xfId="9415"/>
    <cellStyle name="Input 4 2" xfId="9416"/>
    <cellStyle name="Input 4 3" xfId="9417"/>
    <cellStyle name="Input 5" xfId="9418"/>
    <cellStyle name="Input 5 2" xfId="9419"/>
    <cellStyle name="Input 5 3" xfId="9420"/>
    <cellStyle name="Input 6" xfId="9421"/>
    <cellStyle name="Input 6 2" xfId="9422"/>
    <cellStyle name="Input 6 3" xfId="9423"/>
    <cellStyle name="Input 7" xfId="9424"/>
    <cellStyle name="inputExposure" xfId="9425"/>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0963"/>
    <cellStyle name="Normal 122" xfId="20960"/>
    <cellStyle name="Normal 123" xfId="20966"/>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pital &amp; RWA N 2 2" xfId="20961"/>
    <cellStyle name="Normal_Casestdy draft" xfId="15"/>
    <cellStyle name="Normal_Casestdy draft 2" xfId="9"/>
    <cellStyle name="Normalny_Eksport 2000 - F" xfId="20382"/>
    <cellStyle name="Note 2" xfId="20383"/>
    <cellStyle name="Note 2 10" xfId="20384"/>
    <cellStyle name="Note 2 10 2" xfId="20385"/>
    <cellStyle name="Note 2 10 3" xfId="20386"/>
    <cellStyle name="Note 2 10 4" xfId="20387"/>
    <cellStyle name="Note 2 10 5" xfId="20388"/>
    <cellStyle name="Note 2 11" xfId="20389"/>
    <cellStyle name="Note 2 11 2" xfId="20390"/>
    <cellStyle name="Note 2 11 3" xfId="20391"/>
    <cellStyle name="Note 2 11 4" xfId="20392"/>
    <cellStyle name="Note 2 11 5" xfId="20393"/>
    <cellStyle name="Note 2 12" xfId="20394"/>
    <cellStyle name="Note 2 12 2" xfId="20395"/>
    <cellStyle name="Note 2 12 3" xfId="20396"/>
    <cellStyle name="Note 2 12 4" xfId="20397"/>
    <cellStyle name="Note 2 12 5" xfId="20398"/>
    <cellStyle name="Note 2 13" xfId="20399"/>
    <cellStyle name="Note 2 13 2" xfId="20400"/>
    <cellStyle name="Note 2 13 3" xfId="20401"/>
    <cellStyle name="Note 2 13 4" xfId="20402"/>
    <cellStyle name="Note 2 13 5" xfId="20403"/>
    <cellStyle name="Note 2 14" xfId="20404"/>
    <cellStyle name="Note 2 14 2" xfId="20405"/>
    <cellStyle name="Note 2 15" xfId="20406"/>
    <cellStyle name="Note 2 15 2" xfId="20407"/>
    <cellStyle name="Note 2 16" xfId="20408"/>
    <cellStyle name="Note 2 17" xfId="20409"/>
    <cellStyle name="Note 2 2" xfId="20410"/>
    <cellStyle name="Note 2 2 10" xfId="20411"/>
    <cellStyle name="Note 2 2 2" xfId="20412"/>
    <cellStyle name="Note 2 2 2 2" xfId="20413"/>
    <cellStyle name="Note 2 2 2 3" xfId="20414"/>
    <cellStyle name="Note 2 2 2 4" xfId="20415"/>
    <cellStyle name="Note 2 2 2 5" xfId="20416"/>
    <cellStyle name="Note 2 2 3" xfId="20417"/>
    <cellStyle name="Note 2 2 3 2" xfId="20418"/>
    <cellStyle name="Note 2 2 3 3" xfId="20419"/>
    <cellStyle name="Note 2 2 3 4" xfId="20420"/>
    <cellStyle name="Note 2 2 3 5" xfId="20421"/>
    <cellStyle name="Note 2 2 4" xfId="20422"/>
    <cellStyle name="Note 2 2 4 2" xfId="20423"/>
    <cellStyle name="Note 2 2 4 3" xfId="20424"/>
    <cellStyle name="Note 2 2 4 4" xfId="20425"/>
    <cellStyle name="Note 2 2 5" xfId="20426"/>
    <cellStyle name="Note 2 2 5 2" xfId="20427"/>
    <cellStyle name="Note 2 2 5 3" xfId="20428"/>
    <cellStyle name="Note 2 2 5 4" xfId="20429"/>
    <cellStyle name="Note 2 2 6" xfId="20430"/>
    <cellStyle name="Note 2 2 7" xfId="20431"/>
    <cellStyle name="Note 2 2 8" xfId="20432"/>
    <cellStyle name="Note 2 2 9" xfId="20433"/>
    <cellStyle name="Note 2 3" xfId="20434"/>
    <cellStyle name="Note 2 3 2" xfId="20435"/>
    <cellStyle name="Note 2 3 3" xfId="20436"/>
    <cellStyle name="Note 2 3 4" xfId="20437"/>
    <cellStyle name="Note 2 3 5" xfId="20438"/>
    <cellStyle name="Note 2 4" xfId="20439"/>
    <cellStyle name="Note 2 4 2" xfId="20440"/>
    <cellStyle name="Note 2 4 2 2" xfId="20441"/>
    <cellStyle name="Note 2 4 3" xfId="20442"/>
    <cellStyle name="Note 2 4 3 2" xfId="20443"/>
    <cellStyle name="Note 2 4 4" xfId="20444"/>
    <cellStyle name="Note 2 4 4 2" xfId="20445"/>
    <cellStyle name="Note 2 4 5" xfId="20446"/>
    <cellStyle name="Note 2 4 6" xfId="20447"/>
    <cellStyle name="Note 2 4 7" xfId="20448"/>
    <cellStyle name="Note 2 5" xfId="20449"/>
    <cellStyle name="Note 2 5 2" xfId="20450"/>
    <cellStyle name="Note 2 5 2 2" xfId="20451"/>
    <cellStyle name="Note 2 5 3" xfId="20452"/>
    <cellStyle name="Note 2 5 3 2" xfId="20453"/>
    <cellStyle name="Note 2 5 4" xfId="20454"/>
    <cellStyle name="Note 2 5 4 2" xfId="20455"/>
    <cellStyle name="Note 2 5 5" xfId="20456"/>
    <cellStyle name="Note 2 5 6" xfId="20457"/>
    <cellStyle name="Note 2 5 7" xfId="20458"/>
    <cellStyle name="Note 2 6" xfId="20459"/>
    <cellStyle name="Note 2 6 2" xfId="20460"/>
    <cellStyle name="Note 2 6 2 2" xfId="20461"/>
    <cellStyle name="Note 2 6 3" xfId="20462"/>
    <cellStyle name="Note 2 6 3 2" xfId="20463"/>
    <cellStyle name="Note 2 6 4" xfId="20464"/>
    <cellStyle name="Note 2 6 4 2" xfId="20465"/>
    <cellStyle name="Note 2 6 5" xfId="20466"/>
    <cellStyle name="Note 2 6 6" xfId="20467"/>
    <cellStyle name="Note 2 6 7" xfId="20468"/>
    <cellStyle name="Note 2 7" xfId="20469"/>
    <cellStyle name="Note 2 7 2" xfId="20470"/>
    <cellStyle name="Note 2 7 2 2" xfId="20471"/>
    <cellStyle name="Note 2 7 3" xfId="20472"/>
    <cellStyle name="Note 2 7 3 2" xfId="20473"/>
    <cellStyle name="Note 2 7 4" xfId="20474"/>
    <cellStyle name="Note 2 7 4 2" xfId="20475"/>
    <cellStyle name="Note 2 7 5" xfId="20476"/>
    <cellStyle name="Note 2 7 6" xfId="20477"/>
    <cellStyle name="Note 2 7 7" xfId="20478"/>
    <cellStyle name="Note 2 8" xfId="20479"/>
    <cellStyle name="Note 2 8 2" xfId="20480"/>
    <cellStyle name="Note 2 8 3" xfId="20481"/>
    <cellStyle name="Note 2 8 4" xfId="20482"/>
    <cellStyle name="Note 2 8 5" xfId="20483"/>
    <cellStyle name="Note 2 9" xfId="20484"/>
    <cellStyle name="Note 2 9 2" xfId="20485"/>
    <cellStyle name="Note 2 9 3" xfId="20486"/>
    <cellStyle name="Note 2 9 4" xfId="20487"/>
    <cellStyle name="Note 2 9 5" xfId="20488"/>
    <cellStyle name="Note 3 2" xfId="20489"/>
    <cellStyle name="Note 3 2 2" xfId="20490"/>
    <cellStyle name="Note 3 2 3" xfId="20491"/>
    <cellStyle name="Note 3 3" xfId="20492"/>
    <cellStyle name="Note 3 3 2" xfId="20493"/>
    <cellStyle name="Note 3 4" xfId="20494"/>
    <cellStyle name="Note 3 5" xfId="20495"/>
    <cellStyle name="Note 4 2" xfId="20496"/>
    <cellStyle name="Note 4 2 2" xfId="20497"/>
    <cellStyle name="Note 4 2 3" xfId="20498"/>
    <cellStyle name="Note 4 3" xfId="20499"/>
    <cellStyle name="Note 4 4" xfId="20500"/>
    <cellStyle name="Note 4 5" xfId="20501"/>
    <cellStyle name="Note 5" xfId="20502"/>
    <cellStyle name="Note 5 2" xfId="20503"/>
    <cellStyle name="Note 5 2 2" xfId="20504"/>
    <cellStyle name="Note 5 3" xfId="20505"/>
    <cellStyle name="Note 5 3 2" xfId="20506"/>
    <cellStyle name="Note 5 4" xfId="20507"/>
    <cellStyle name="Note 5 5" xfId="20508"/>
    <cellStyle name="Note 6" xfId="20509"/>
    <cellStyle name="Note 6 2" xfId="20510"/>
    <cellStyle name="Note 6 2 2" xfId="20511"/>
    <cellStyle name="Note 6 3" xfId="20512"/>
    <cellStyle name="Note 6 4" xfId="20513"/>
    <cellStyle name="Note 7" xfId="20514"/>
    <cellStyle name="Note 8" xfId="20515"/>
    <cellStyle name="Note 8 2" xfId="20516"/>
    <cellStyle name="Note 9" xfId="20517"/>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Heading" xfId="20525"/>
    <cellStyle name="OptionHeading 2" xfId="20526"/>
    <cellStyle name="OptionHeading 3" xfId="20527"/>
    <cellStyle name="Output 2" xfId="20528"/>
    <cellStyle name="Output 2 10" xfId="20529"/>
    <cellStyle name="Output 2 10 2" xfId="20530"/>
    <cellStyle name="Output 2 10 3" xfId="20531"/>
    <cellStyle name="Output 2 10 4" xfId="20532"/>
    <cellStyle name="Output 2 10 5" xfId="20533"/>
    <cellStyle name="Output 2 11" xfId="20534"/>
    <cellStyle name="Output 2 11 2" xfId="20535"/>
    <cellStyle name="Output 2 11 3" xfId="20536"/>
    <cellStyle name="Output 2 11 4" xfId="20537"/>
    <cellStyle name="Output 2 11 5" xfId="20538"/>
    <cellStyle name="Output 2 12" xfId="20539"/>
    <cellStyle name="Output 2 12 2" xfId="20540"/>
    <cellStyle name="Output 2 12 3" xfId="20541"/>
    <cellStyle name="Output 2 12 4" xfId="20542"/>
    <cellStyle name="Output 2 12 5" xfId="20543"/>
    <cellStyle name="Output 2 13" xfId="20544"/>
    <cellStyle name="Output 2 13 2" xfId="20545"/>
    <cellStyle name="Output 2 13 3" xfId="20546"/>
    <cellStyle name="Output 2 13 4" xfId="20547"/>
    <cellStyle name="Output 2 14" xfId="20548"/>
    <cellStyle name="Output 2 15" xfId="20549"/>
    <cellStyle name="Output 2 16" xfId="20550"/>
    <cellStyle name="Output 2 2" xfId="20551"/>
    <cellStyle name="Output 2 2 2" xfId="20552"/>
    <cellStyle name="Output 2 2 2 2" xfId="20553"/>
    <cellStyle name="Output 2 2 2 3" xfId="20554"/>
    <cellStyle name="Output 2 2 2 4" xfId="20555"/>
    <cellStyle name="Output 2 2 3" xfId="20556"/>
    <cellStyle name="Output 2 2 3 2" xfId="20557"/>
    <cellStyle name="Output 2 2 3 3" xfId="20558"/>
    <cellStyle name="Output 2 2 3 4" xfId="20559"/>
    <cellStyle name="Output 2 2 4" xfId="20560"/>
    <cellStyle name="Output 2 2 4 2" xfId="20561"/>
    <cellStyle name="Output 2 2 4 3" xfId="20562"/>
    <cellStyle name="Output 2 2 4 4" xfId="20563"/>
    <cellStyle name="Output 2 2 5" xfId="20564"/>
    <cellStyle name="Output 2 2 5 2" xfId="20565"/>
    <cellStyle name="Output 2 2 5 3" xfId="20566"/>
    <cellStyle name="Output 2 2 5 4" xfId="20567"/>
    <cellStyle name="Output 2 2 6" xfId="20568"/>
    <cellStyle name="Output 2 2 7" xfId="20569"/>
    <cellStyle name="Output 2 2 8" xfId="20570"/>
    <cellStyle name="Output 2 2 9" xfId="20571"/>
    <cellStyle name="Output 2 3" xfId="20572"/>
    <cellStyle name="Output 2 3 2" xfId="20573"/>
    <cellStyle name="Output 2 3 3" xfId="20574"/>
    <cellStyle name="Output 2 3 4" xfId="20575"/>
    <cellStyle name="Output 2 3 5" xfId="20576"/>
    <cellStyle name="Output 2 4" xfId="20577"/>
    <cellStyle name="Output 2 4 2" xfId="20578"/>
    <cellStyle name="Output 2 4 3" xfId="20579"/>
    <cellStyle name="Output 2 4 4" xfId="20580"/>
    <cellStyle name="Output 2 4 5" xfId="20581"/>
    <cellStyle name="Output 2 5" xfId="20582"/>
    <cellStyle name="Output 2 5 2" xfId="20583"/>
    <cellStyle name="Output 2 5 3" xfId="20584"/>
    <cellStyle name="Output 2 5 4" xfId="20585"/>
    <cellStyle name="Output 2 5 5" xfId="20586"/>
    <cellStyle name="Output 2 6" xfId="20587"/>
    <cellStyle name="Output 2 6 2" xfId="20588"/>
    <cellStyle name="Output 2 6 3" xfId="20589"/>
    <cellStyle name="Output 2 6 4" xfId="20590"/>
    <cellStyle name="Output 2 6 5" xfId="20591"/>
    <cellStyle name="Output 2 7" xfId="20592"/>
    <cellStyle name="Output 2 7 2" xfId="20593"/>
    <cellStyle name="Output 2 7 3" xfId="20594"/>
    <cellStyle name="Output 2 7 4" xfId="20595"/>
    <cellStyle name="Output 2 7 5" xfId="20596"/>
    <cellStyle name="Output 2 8" xfId="20597"/>
    <cellStyle name="Output 2 8 2" xfId="20598"/>
    <cellStyle name="Output 2 8 3" xfId="20599"/>
    <cellStyle name="Output 2 8 4" xfId="20600"/>
    <cellStyle name="Output 2 8 5" xfId="20601"/>
    <cellStyle name="Output 2 9" xfId="20602"/>
    <cellStyle name="Output 2 9 2" xfId="20603"/>
    <cellStyle name="Output 2 9 3" xfId="20604"/>
    <cellStyle name="Output 2 9 4" xfId="20605"/>
    <cellStyle name="Output 2 9 5" xfId="20606"/>
    <cellStyle name="Output 3" xfId="20607"/>
    <cellStyle name="Output 3 2" xfId="20608"/>
    <cellStyle name="Output 3 3" xfId="20609"/>
    <cellStyle name="Output 4" xfId="20610"/>
    <cellStyle name="Output 4 2" xfId="20611"/>
    <cellStyle name="Output 4 3" xfId="20612"/>
    <cellStyle name="Output 5" xfId="20613"/>
    <cellStyle name="Output 5 2" xfId="20614"/>
    <cellStyle name="Output 5 3" xfId="20615"/>
    <cellStyle name="Output 6" xfId="20616"/>
    <cellStyle name="Output 6 2" xfId="20617"/>
    <cellStyle name="Output 6 3" xfId="20618"/>
    <cellStyle name="Output 7" xfId="20619"/>
    <cellStyle name="Percen - Style1" xfId="20620"/>
    <cellStyle name="Percent" xfId="20962"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ParameterE" xfId="20787"/>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3" xfId="20826"/>
    <cellStyle name="Total 2 10 4" xfId="20827"/>
    <cellStyle name="Total 2 10 5" xfId="20828"/>
    <cellStyle name="Total 2 11" xfId="20829"/>
    <cellStyle name="Total 2 11 2" xfId="20830"/>
    <cellStyle name="Total 2 11 3" xfId="20831"/>
    <cellStyle name="Total 2 11 4" xfId="20832"/>
    <cellStyle name="Total 2 11 5" xfId="20833"/>
    <cellStyle name="Total 2 12" xfId="20834"/>
    <cellStyle name="Total 2 12 2" xfId="20835"/>
    <cellStyle name="Total 2 12 3" xfId="20836"/>
    <cellStyle name="Total 2 12 4" xfId="20837"/>
    <cellStyle name="Total 2 12 5" xfId="20838"/>
    <cellStyle name="Total 2 13" xfId="20839"/>
    <cellStyle name="Total 2 13 2" xfId="20840"/>
    <cellStyle name="Total 2 13 3" xfId="20841"/>
    <cellStyle name="Total 2 13 4" xfId="20842"/>
    <cellStyle name="Total 2 14" xfId="20843"/>
    <cellStyle name="Total 2 15" xfId="20844"/>
    <cellStyle name="Total 2 16" xfId="20845"/>
    <cellStyle name="Total 2 2" xfId="20846"/>
    <cellStyle name="Total 2 2 2" xfId="20847"/>
    <cellStyle name="Total 2 2 2 2" xfId="20848"/>
    <cellStyle name="Total 2 2 2 3" xfId="20849"/>
    <cellStyle name="Total 2 2 2 4" xfId="20850"/>
    <cellStyle name="Total 2 2 3" xfId="20851"/>
    <cellStyle name="Total 2 2 3 2" xfId="20852"/>
    <cellStyle name="Total 2 2 3 3" xfId="20853"/>
    <cellStyle name="Total 2 2 3 4" xfId="20854"/>
    <cellStyle name="Total 2 2 4" xfId="20855"/>
    <cellStyle name="Total 2 2 4 2" xfId="20856"/>
    <cellStyle name="Total 2 2 4 3" xfId="20857"/>
    <cellStyle name="Total 2 2 4 4" xfId="20858"/>
    <cellStyle name="Total 2 2 5" xfId="20859"/>
    <cellStyle name="Total 2 2 5 2" xfId="20860"/>
    <cellStyle name="Total 2 2 5 3" xfId="20861"/>
    <cellStyle name="Total 2 2 5 4" xfId="20862"/>
    <cellStyle name="Total 2 2 6" xfId="20863"/>
    <cellStyle name="Total 2 2 7" xfId="20864"/>
    <cellStyle name="Total 2 2 8" xfId="20865"/>
    <cellStyle name="Total 2 2 9" xfId="20866"/>
    <cellStyle name="Total 2 3" xfId="20867"/>
    <cellStyle name="Total 2 3 2" xfId="20868"/>
    <cellStyle name="Total 2 3 3" xfId="20869"/>
    <cellStyle name="Total 2 3 4" xfId="20870"/>
    <cellStyle name="Total 2 3 5" xfId="20871"/>
    <cellStyle name="Total 2 4" xfId="20872"/>
    <cellStyle name="Total 2 4 2" xfId="20873"/>
    <cellStyle name="Total 2 4 3" xfId="20874"/>
    <cellStyle name="Total 2 4 4" xfId="20875"/>
    <cellStyle name="Total 2 4 5" xfId="20876"/>
    <cellStyle name="Total 2 5" xfId="20877"/>
    <cellStyle name="Total 2 5 2" xfId="20878"/>
    <cellStyle name="Total 2 5 3" xfId="20879"/>
    <cellStyle name="Total 2 5 4" xfId="20880"/>
    <cellStyle name="Total 2 5 5" xfId="20881"/>
    <cellStyle name="Total 2 6" xfId="20882"/>
    <cellStyle name="Total 2 6 2" xfId="20883"/>
    <cellStyle name="Total 2 6 3" xfId="20884"/>
    <cellStyle name="Total 2 6 4" xfId="20885"/>
    <cellStyle name="Total 2 6 5" xfId="20886"/>
    <cellStyle name="Total 2 7" xfId="20887"/>
    <cellStyle name="Total 2 7 2" xfId="20888"/>
    <cellStyle name="Total 2 7 3" xfId="20889"/>
    <cellStyle name="Total 2 7 4" xfId="20890"/>
    <cellStyle name="Total 2 7 5" xfId="20891"/>
    <cellStyle name="Total 2 8" xfId="20892"/>
    <cellStyle name="Total 2 8 2" xfId="20893"/>
    <cellStyle name="Total 2 8 3" xfId="20894"/>
    <cellStyle name="Total 2 8 4" xfId="20895"/>
    <cellStyle name="Total 2 8 5" xfId="20896"/>
    <cellStyle name="Total 2 9" xfId="20897"/>
    <cellStyle name="Total 2 9 2" xfId="20898"/>
    <cellStyle name="Total 2 9 3" xfId="20899"/>
    <cellStyle name="Total 2 9 4" xfId="20900"/>
    <cellStyle name="Total 2 9 5" xfId="20901"/>
    <cellStyle name="Total 3" xfId="20902"/>
    <cellStyle name="Total 3 2" xfId="20903"/>
    <cellStyle name="Total 3 3" xfId="20904"/>
    <cellStyle name="Total 4" xfId="20905"/>
    <cellStyle name="Total 4 2" xfId="20906"/>
    <cellStyle name="Total 4 3" xfId="20907"/>
    <cellStyle name="Total 5" xfId="20908"/>
    <cellStyle name="Total 5 2" xfId="20909"/>
    <cellStyle name="Total 5 3" xfId="20910"/>
    <cellStyle name="Total 6" xfId="20911"/>
    <cellStyle name="Total 6 2" xfId="20912"/>
    <cellStyle name="Total 6 3" xfId="20913"/>
    <cellStyle name="Total 7" xfId="20914"/>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 val="Trial Balance"/>
      <sheetName val="Deposit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zoomScaleNormal="100" workbookViewId="0">
      <selection activeCell="C9" sqref="C9"/>
    </sheetView>
  </sheetViews>
  <sheetFormatPr defaultColWidth="9.28515625" defaultRowHeight="14.25"/>
  <cols>
    <col min="1" max="1" width="10.28515625" style="3" customWidth="1"/>
    <col min="2" max="2" width="104" style="4" customWidth="1"/>
    <col min="3" max="3" width="39.42578125" style="4" customWidth="1"/>
    <col min="4" max="6" width="9.28515625" style="4"/>
    <col min="7" max="7" width="25" style="4" customWidth="1"/>
    <col min="8" max="16384" width="9.28515625" style="4"/>
  </cols>
  <sheetData>
    <row r="1" spans="1:3" ht="15">
      <c r="A1" s="32"/>
      <c r="B1" s="33" t="s">
        <v>222</v>
      </c>
      <c r="C1" s="32"/>
    </row>
    <row r="2" spans="1:3">
      <c r="A2" s="34">
        <v>1</v>
      </c>
      <c r="B2" s="93" t="s">
        <v>223</v>
      </c>
      <c r="C2" s="22" t="s">
        <v>708</v>
      </c>
    </row>
    <row r="3" spans="1:3">
      <c r="A3" s="34">
        <v>2</v>
      </c>
      <c r="B3" s="94" t="s">
        <v>219</v>
      </c>
      <c r="C3" s="22" t="s">
        <v>709</v>
      </c>
    </row>
    <row r="4" spans="1:3">
      <c r="A4" s="34">
        <v>3</v>
      </c>
      <c r="B4" s="95" t="s">
        <v>224</v>
      </c>
      <c r="C4" s="22" t="s">
        <v>710</v>
      </c>
    </row>
    <row r="5" spans="1:3">
      <c r="A5" s="35">
        <v>4</v>
      </c>
      <c r="B5" s="96" t="s">
        <v>220</v>
      </c>
      <c r="C5" s="22" t="s">
        <v>711</v>
      </c>
    </row>
    <row r="6" spans="1:3" s="36" customFormat="1" ht="45.75" customHeight="1">
      <c r="A6" s="731" t="s">
        <v>296</v>
      </c>
      <c r="B6" s="732"/>
      <c r="C6" s="732"/>
    </row>
    <row r="7" spans="1:3" ht="15">
      <c r="A7" s="37" t="s">
        <v>29</v>
      </c>
      <c r="B7" s="33" t="s">
        <v>221</v>
      </c>
    </row>
    <row r="8" spans="1:3">
      <c r="A8" s="32">
        <v>1</v>
      </c>
      <c r="B8" s="59" t="s">
        <v>20</v>
      </c>
    </row>
    <row r="9" spans="1:3">
      <c r="A9" s="32">
        <v>2</v>
      </c>
      <c r="B9" s="60" t="s">
        <v>21</v>
      </c>
    </row>
    <row r="10" spans="1:3">
      <c r="A10" s="32">
        <v>3</v>
      </c>
      <c r="B10" s="60" t="s">
        <v>22</v>
      </c>
    </row>
    <row r="11" spans="1:3">
      <c r="A11" s="32">
        <v>4</v>
      </c>
      <c r="B11" s="60" t="s">
        <v>23</v>
      </c>
      <c r="C11" s="24"/>
    </row>
    <row r="12" spans="1:3">
      <c r="A12" s="32">
        <v>5</v>
      </c>
      <c r="B12" s="60" t="s">
        <v>24</v>
      </c>
    </row>
    <row r="13" spans="1:3">
      <c r="A13" s="32">
        <v>6</v>
      </c>
      <c r="B13" s="61" t="s">
        <v>231</v>
      </c>
    </row>
    <row r="14" spans="1:3">
      <c r="A14" s="32">
        <v>7</v>
      </c>
      <c r="B14" s="60" t="s">
        <v>225</v>
      </c>
    </row>
    <row r="15" spans="1:3">
      <c r="A15" s="32">
        <v>8</v>
      </c>
      <c r="B15" s="60" t="s">
        <v>226</v>
      </c>
    </row>
    <row r="16" spans="1:3">
      <c r="A16" s="32">
        <v>9</v>
      </c>
      <c r="B16" s="60" t="s">
        <v>25</v>
      </c>
    </row>
    <row r="17" spans="1:2">
      <c r="A17" s="92" t="s">
        <v>295</v>
      </c>
      <c r="B17" s="91" t="s">
        <v>282</v>
      </c>
    </row>
    <row r="18" spans="1:2">
      <c r="A18" s="32">
        <v>10</v>
      </c>
      <c r="B18" s="60" t="s">
        <v>26</v>
      </c>
    </row>
    <row r="19" spans="1:2">
      <c r="A19" s="32">
        <v>11</v>
      </c>
      <c r="B19" s="61" t="s">
        <v>227</v>
      </c>
    </row>
    <row r="20" spans="1:2">
      <c r="A20" s="32">
        <v>12</v>
      </c>
      <c r="B20" s="61" t="s">
        <v>27</v>
      </c>
    </row>
    <row r="21" spans="1:2">
      <c r="A21" s="142">
        <v>13</v>
      </c>
      <c r="B21" s="143" t="s">
        <v>228</v>
      </c>
    </row>
    <row r="22" spans="1:2">
      <c r="A22" s="142">
        <v>14</v>
      </c>
      <c r="B22" s="144" t="s">
        <v>253</v>
      </c>
    </row>
    <row r="23" spans="1:2">
      <c r="A23" s="145">
        <v>15</v>
      </c>
      <c r="B23" s="146" t="s">
        <v>28</v>
      </c>
    </row>
    <row r="24" spans="1:2">
      <c r="A24" s="145">
        <v>15.1</v>
      </c>
      <c r="B24" s="147" t="s">
        <v>309</v>
      </c>
    </row>
    <row r="25" spans="1:2">
      <c r="A25" s="145">
        <v>16</v>
      </c>
      <c r="B25" s="147" t="s">
        <v>369</v>
      </c>
    </row>
    <row r="26" spans="1:2">
      <c r="A26" s="145">
        <v>17</v>
      </c>
      <c r="B26" s="147" t="s">
        <v>410</v>
      </c>
    </row>
    <row r="27" spans="1:2">
      <c r="A27" s="145">
        <v>18</v>
      </c>
      <c r="B27" s="147" t="s">
        <v>699</v>
      </c>
    </row>
    <row r="28" spans="1:2">
      <c r="A28" s="145">
        <v>19</v>
      </c>
      <c r="B28" s="147" t="s">
        <v>700</v>
      </c>
    </row>
    <row r="29" spans="1:2">
      <c r="A29" s="145">
        <v>20</v>
      </c>
      <c r="B29" s="158" t="s">
        <v>701</v>
      </c>
    </row>
    <row r="30" spans="1:2">
      <c r="A30" s="145">
        <v>21</v>
      </c>
      <c r="B30" s="147" t="s">
        <v>526</v>
      </c>
    </row>
    <row r="31" spans="1:2">
      <c r="A31" s="145">
        <v>22</v>
      </c>
      <c r="B31" s="147" t="s">
        <v>702</v>
      </c>
    </row>
    <row r="32" spans="1:2">
      <c r="A32" s="145">
        <v>23</v>
      </c>
      <c r="B32" s="147" t="s">
        <v>703</v>
      </c>
    </row>
    <row r="33" spans="1:2">
      <c r="A33" s="145">
        <v>24</v>
      </c>
      <c r="B33" s="147" t="s">
        <v>704</v>
      </c>
    </row>
    <row r="34" spans="1:2">
      <c r="A34" s="145">
        <v>25</v>
      </c>
      <c r="B34" s="147" t="s">
        <v>411</v>
      </c>
    </row>
    <row r="35" spans="1:2">
      <c r="A35" s="145">
        <v>26</v>
      </c>
      <c r="B35" s="147" t="s">
        <v>548</v>
      </c>
    </row>
  </sheetData>
  <mergeCells count="1">
    <mergeCell ref="A6:C6"/>
  </mergeCells>
  <hyperlinks>
    <hyperlink ref="B9" location="'2. SOFP'!A1" display="Balance Sheet"/>
    <hyperlink ref="B12" location="'5. RWA '!A1" display="Risk-Weighted Assets (RWA)"/>
    <hyperlink ref="B8" location="'1. key ratios '!A1" display="Key ratios"/>
    <hyperlink ref="B10" location="'3. SOPL'!A1" display="Income statement"/>
    <hyperlink ref="B11" location="'4. Off-Balance'!A1" display="Off-balance sheet"/>
    <hyperlink ref="B13" location="'6. Administrators-shareholders'!A1" display="Info about supervisory board, senior management and shareholders"/>
    <hyperlink ref="B14" location="'7. LI1 '!A1" display="Linkages between financial statements and regulatory exposures"/>
    <hyperlink ref="B15" location="'8. LI2'!A1" display="Differences between carrying values per standardized balance sheet used for regulatory reporting purposes and the exposure amounts used for capital adequacy calculation"/>
    <hyperlink ref="B16" location="'9.Capital'!A1" display="Regulatory Capital"/>
    <hyperlink ref="B18" location="'10. CC2'!A1" display="Reconciliation of regulatory capital to balance sheet "/>
    <hyperlink ref="B19" location="'11. CRWA '!A1" display="Credit risk weighted risk exposures"/>
    <hyperlink ref="B20" location="'12. CRM'!A1" display="Credit risk mitigation"/>
    <hyperlink ref="B21" location="'13. CRME '!A1" display="Standardized approach: Credit risk, effect of credit risk mitigation"/>
    <hyperlink ref="B23" location="'15. CCR '!A1" display="Counterparty credit risk"/>
    <hyperlink ref="B22" location="'14. LCR'!A1" display="Liquidity Coverage Ratio"/>
    <hyperlink ref="B17" location="'9.1. Capital Requirements'!A1" display="Capital Adequacy Requirements"/>
    <hyperlink ref="B24" location="'15.1 LR'!A1" display="Leverage Ratio"/>
    <hyperlink ref="B25" location="'16. NSFR'!A1" display="Net Stable Funding Ratio"/>
    <hyperlink ref="B26" location="' 17. Residual Maturity'!A1" display="Exposures distributed by residual maturity and Risk Classes"/>
    <hyperlink ref="B27" location="'18. Assets by Exposure classes'!A1" display="Gross carrying value, book value, reserves, write-offs and reserve charges by risk classes"/>
    <hyperlink ref="B28" location="'19. Assets by Risk Sectors'!A1" display="Gross carrying value, book value, reserves, write-offs and reserve charges by Sectors of income source"/>
    <hyperlink ref="B30" location="'21. NPL'!A1" display="Changes in the stock of non-performing loans"/>
    <hyperlink ref="B31" location="'22. Quality'!A1" display="Distribution of loans, Debt securities  and Off-balance-sheet items according to  Risk classification and Past due days"/>
    <hyperlink ref="B32" location="'23. LTV'!A1" display="Loans Distributed according to LTV ratio, Loan reserves, Value of collateral for loans and loans secured by guarantees according to Risk classification and past due days"/>
    <hyperlink ref="B33" location="'24. Risk Sector'!A1" display="Loans and reserves on loans distributed according to Sectors of income source and risk classification"/>
    <hyperlink ref="B34" location="'25. Collateral'!A1" display="Loans, corporate debt securities and Off-balance-sheet items distributed by type of collateral"/>
    <hyperlink ref="B29" location="'20. Reserves'!A1" display="Change in reserve for loans and Corporate debt securities"/>
    <hyperlink ref="B35" location="'26. Retail Products'!A1" display="General information on retail product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tabSelected="1" zoomScale="80" zoomScaleNormal="80" workbookViewId="0">
      <pane xSplit="1" ySplit="5" topLeftCell="B6" activePane="bottomRight" state="frozen"/>
      <selection activeCell="B9" sqref="B9"/>
      <selection pane="topRight" activeCell="B9" sqref="B9"/>
      <selection pane="bottomLeft" activeCell="B9" sqref="B9"/>
      <selection pane="bottomRight" activeCell="V25" sqref="V25"/>
    </sheetView>
  </sheetViews>
  <sheetFormatPr defaultColWidth="9.28515625" defaultRowHeight="15"/>
  <cols>
    <col min="1" max="1" width="9.5703125" style="218" bestFit="1" customWidth="1"/>
    <col min="2" max="2" width="70.85546875" style="218" customWidth="1"/>
    <col min="3" max="3" width="13.7109375" style="218" bestFit="1" customWidth="1"/>
    <col min="4" max="7" width="13.7109375" style="234" bestFit="1" customWidth="1"/>
    <col min="8" max="8" width="6.7109375" style="234" customWidth="1"/>
    <col min="9" max="9" width="10.28515625" style="234" hidden="1" customWidth="1"/>
    <col min="10" max="10" width="8.7109375" style="234" hidden="1" customWidth="1"/>
    <col min="11" max="12" width="10.7109375" style="234" hidden="1" customWidth="1"/>
    <col min="13" max="13" width="6.7109375" style="234" customWidth="1"/>
    <col min="14" max="16384" width="9.28515625" style="234"/>
  </cols>
  <sheetData>
    <row r="1" spans="1:12">
      <c r="A1" s="232" t="s">
        <v>30</v>
      </c>
      <c r="B1" s="233" t="str">
        <f>'Info '!C2</f>
        <v>JSC "BASISBANK"</v>
      </c>
    </row>
    <row r="2" spans="1:12">
      <c r="A2" s="232" t="s">
        <v>31</v>
      </c>
      <c r="B2" s="235">
        <v>45473</v>
      </c>
      <c r="C2" s="236"/>
      <c r="D2" s="237"/>
      <c r="E2" s="237"/>
      <c r="F2" s="237"/>
      <c r="G2" s="237"/>
      <c r="H2" s="237"/>
    </row>
    <row r="3" spans="1:12" ht="15.75" thickBot="1">
      <c r="A3" s="232"/>
      <c r="B3" s="236"/>
      <c r="C3" s="236"/>
      <c r="D3" s="237"/>
      <c r="E3" s="237"/>
      <c r="F3" s="237"/>
      <c r="G3" s="237"/>
      <c r="H3" s="237"/>
    </row>
    <row r="4" spans="1:12" ht="15" customHeight="1" thickBot="1">
      <c r="A4" s="571" t="s">
        <v>93</v>
      </c>
      <c r="B4" s="572" t="s">
        <v>92</v>
      </c>
      <c r="C4" s="572"/>
      <c r="D4" s="733" t="s">
        <v>696</v>
      </c>
      <c r="E4" s="734"/>
      <c r="F4" s="734"/>
      <c r="G4" s="735"/>
      <c r="H4" s="237"/>
      <c r="I4" s="736" t="s">
        <v>697</v>
      </c>
      <c r="J4" s="737"/>
      <c r="K4" s="737"/>
      <c r="L4" s="738"/>
    </row>
    <row r="5" spans="1:12" ht="30">
      <c r="A5" s="573" t="s">
        <v>6</v>
      </c>
      <c r="B5" s="574"/>
      <c r="C5" s="609" t="str">
        <f>INT((MONTH($B$2))/3)&amp;"Q"&amp;"-"&amp;YEAR($B$2)</f>
        <v>2Q-2024</v>
      </c>
      <c r="D5" s="609" t="str">
        <f>IF(INT(MONTH($B$2))=3, "4"&amp;"Q"&amp;"-"&amp;YEAR($B$2)-1, IF(INT(MONTH($B$2))=6, "1"&amp;"Q"&amp;"-"&amp;YEAR($B$2), IF(INT(MONTH($B$2))=9, "2"&amp;"Q"&amp;"-"&amp;YEAR($B$2),IF(INT(MONTH($B$2))=12, "3"&amp;"Q"&amp;"-"&amp;YEAR($B$2), 0))))</f>
        <v>1Q-2024</v>
      </c>
      <c r="E5" s="609" t="str">
        <f>IF(INT(MONTH($B$2))=3, "3"&amp;"Q"&amp;"-"&amp;YEAR($B$2)-1, IF(INT(MONTH($B$2))=6, "4"&amp;"Q"&amp;"-"&amp;YEAR($B$2)-1, IF(INT(MONTH($B$2))=9, "1"&amp;"Q"&amp;"-"&amp;YEAR($B$2),IF(INT(MONTH($B$2))=12, "2"&amp;"Q"&amp;"-"&amp;YEAR($B$2), 0))))</f>
        <v>4Q-2023</v>
      </c>
      <c r="F5" s="609" t="str">
        <f>IF(INT(MONTH($B$2))=3, "2"&amp;"Q"&amp;"-"&amp;YEAR($B$2)-1, IF(INT(MONTH($B$2))=6, "3"&amp;"Q"&amp;"-"&amp;YEAR($B$2)-1, IF(INT(MONTH($B$2))=9, "4"&amp;"Q"&amp;"-"&amp;YEAR($B$2)-1,IF(INT(MONTH($B$2))=12, "1"&amp;"Q"&amp;"-"&amp;YEAR($B$2), 0))))</f>
        <v>3Q-2023</v>
      </c>
      <c r="G5" s="610" t="str">
        <f>IF(INT(MONTH($B$2))=3, "1"&amp;"Q"&amp;"-"&amp;YEAR($B$2)-1, IF(INT(MONTH($B$2))=6, "2"&amp;"Q"&amp;"-"&amp;YEAR($B$2)-1, IF(INT(MONTH($B$2))=9, "3"&amp;"Q"&amp;"-"&amp;YEAR($B$2)-1,IF(INT(MONTH($B$2))=12, "4"&amp;"Q"&amp;"-"&amp;YEAR($B$2)-1, 0))))</f>
        <v>2Q-2023</v>
      </c>
      <c r="I5" s="575" t="str">
        <f>D5</f>
        <v>1Q-2024</v>
      </c>
      <c r="J5" s="310" t="str">
        <f t="shared" ref="J5:L5" si="0">E5</f>
        <v>4Q-2023</v>
      </c>
      <c r="K5" s="310" t="str">
        <f t="shared" si="0"/>
        <v>3Q-2023</v>
      </c>
      <c r="L5" s="311" t="str">
        <f t="shared" si="0"/>
        <v>2Q-2023</v>
      </c>
    </row>
    <row r="6" spans="1:12">
      <c r="B6" s="576" t="s">
        <v>91</v>
      </c>
      <c r="C6" s="577"/>
      <c r="D6" s="577"/>
      <c r="E6" s="577"/>
      <c r="F6" s="577"/>
      <c r="G6" s="578"/>
      <c r="I6" s="579"/>
      <c r="J6" s="577"/>
      <c r="K6" s="577"/>
      <c r="L6" s="578"/>
    </row>
    <row r="7" spans="1:12">
      <c r="A7" s="580"/>
      <c r="B7" s="581" t="s">
        <v>89</v>
      </c>
      <c r="C7" s="577"/>
      <c r="D7" s="577"/>
      <c r="E7" s="577"/>
      <c r="F7" s="577"/>
      <c r="G7" s="578"/>
      <c r="I7" s="579"/>
      <c r="J7" s="577"/>
      <c r="K7" s="577"/>
      <c r="L7" s="578"/>
    </row>
    <row r="8" spans="1:12">
      <c r="A8" s="582">
        <v>1</v>
      </c>
      <c r="B8" s="583" t="s">
        <v>359</v>
      </c>
      <c r="C8" s="611">
        <v>532096320.00999993</v>
      </c>
      <c r="D8" s="612">
        <v>512154216</v>
      </c>
      <c r="E8" s="612">
        <v>476428970.03999996</v>
      </c>
      <c r="F8" s="612">
        <v>453154210.89000005</v>
      </c>
      <c r="G8" s="613">
        <v>445115335.93825936</v>
      </c>
      <c r="I8" s="584"/>
      <c r="J8" s="585"/>
      <c r="K8" s="585"/>
      <c r="L8" s="586"/>
    </row>
    <row r="9" spans="1:12">
      <c r="A9" s="582">
        <v>2</v>
      </c>
      <c r="B9" s="583" t="s">
        <v>360</v>
      </c>
      <c r="C9" s="611">
        <v>532096320.00999993</v>
      </c>
      <c r="D9" s="612">
        <v>512154216</v>
      </c>
      <c r="E9" s="612">
        <v>476428970.03999996</v>
      </c>
      <c r="F9" s="612">
        <v>453154210.89000005</v>
      </c>
      <c r="G9" s="613">
        <v>445115335.93825936</v>
      </c>
      <c r="I9" s="584"/>
      <c r="J9" s="585"/>
      <c r="K9" s="585"/>
      <c r="L9" s="586"/>
    </row>
    <row r="10" spans="1:12">
      <c r="A10" s="582">
        <v>3</v>
      </c>
      <c r="B10" s="583" t="s">
        <v>142</v>
      </c>
      <c r="C10" s="611">
        <v>640862464.80999994</v>
      </c>
      <c r="D10" s="612">
        <v>616791870.39999998</v>
      </c>
      <c r="E10" s="612">
        <v>573361921.24000001</v>
      </c>
      <c r="F10" s="612">
        <v>534751119.29000008</v>
      </c>
      <c r="G10" s="613">
        <v>521874873.93825936</v>
      </c>
      <c r="I10" s="584"/>
      <c r="J10" s="585"/>
      <c r="K10" s="585"/>
      <c r="L10" s="586"/>
    </row>
    <row r="11" spans="1:12">
      <c r="A11" s="582">
        <v>4</v>
      </c>
      <c r="B11" s="583" t="s">
        <v>362</v>
      </c>
      <c r="C11" s="611">
        <v>401075634.81195629</v>
      </c>
      <c r="D11" s="612">
        <v>379227485.24288857</v>
      </c>
      <c r="E11" s="612">
        <v>368524978.06736279</v>
      </c>
      <c r="F11" s="612">
        <v>341302614.29620999</v>
      </c>
      <c r="G11" s="613">
        <v>325364451.34217179</v>
      </c>
      <c r="I11" s="584"/>
      <c r="J11" s="585"/>
      <c r="K11" s="585"/>
      <c r="L11" s="586"/>
    </row>
    <row r="12" spans="1:12">
      <c r="A12" s="582">
        <v>5</v>
      </c>
      <c r="B12" s="583" t="s">
        <v>363</v>
      </c>
      <c r="C12" s="611">
        <v>479222953.51613927</v>
      </c>
      <c r="D12" s="612">
        <v>453195340.13400471</v>
      </c>
      <c r="E12" s="612">
        <v>442485079.25660384</v>
      </c>
      <c r="F12" s="612">
        <v>408828981.37057674</v>
      </c>
      <c r="G12" s="613">
        <v>389479131.5761655</v>
      </c>
      <c r="I12" s="584"/>
      <c r="J12" s="585"/>
      <c r="K12" s="585"/>
      <c r="L12" s="586"/>
    </row>
    <row r="13" spans="1:12">
      <c r="A13" s="582">
        <v>6</v>
      </c>
      <c r="B13" s="583" t="s">
        <v>361</v>
      </c>
      <c r="C13" s="611">
        <v>582921508.16596568</v>
      </c>
      <c r="D13" s="612">
        <v>551353096.0023793</v>
      </c>
      <c r="E13" s="612">
        <v>540631473.86406767</v>
      </c>
      <c r="F13" s="612">
        <v>498428854.0397352</v>
      </c>
      <c r="G13" s="613">
        <v>474572995.43655455</v>
      </c>
      <c r="I13" s="584"/>
      <c r="J13" s="585"/>
      <c r="K13" s="585"/>
      <c r="L13" s="586"/>
    </row>
    <row r="14" spans="1:12">
      <c r="A14" s="580"/>
      <c r="B14" s="576" t="s">
        <v>365</v>
      </c>
      <c r="C14" s="614"/>
      <c r="D14" s="614"/>
      <c r="E14" s="614"/>
      <c r="F14" s="614"/>
      <c r="G14" s="615"/>
      <c r="I14" s="579"/>
      <c r="J14" s="577"/>
      <c r="K14" s="577"/>
      <c r="L14" s="578"/>
    </row>
    <row r="15" spans="1:12" ht="15" customHeight="1">
      <c r="A15" s="582">
        <v>7</v>
      </c>
      <c r="B15" s="583" t="s">
        <v>364</v>
      </c>
      <c r="C15" s="616">
        <v>3317914148.425674</v>
      </c>
      <c r="D15" s="612">
        <v>3160197844.2422433</v>
      </c>
      <c r="E15" s="612">
        <v>3155793562.1569538</v>
      </c>
      <c r="F15" s="612">
        <v>2847680770.9680362</v>
      </c>
      <c r="G15" s="613">
        <v>2783281499.5093827</v>
      </c>
      <c r="I15" s="584"/>
      <c r="J15" s="585"/>
      <c r="K15" s="585"/>
      <c r="L15" s="586"/>
    </row>
    <row r="16" spans="1:12">
      <c r="A16" s="580"/>
      <c r="B16" s="576" t="s">
        <v>366</v>
      </c>
      <c r="C16" s="614"/>
      <c r="D16" s="614"/>
      <c r="E16" s="614"/>
      <c r="F16" s="614"/>
      <c r="G16" s="615"/>
      <c r="I16" s="579"/>
      <c r="J16" s="577"/>
      <c r="K16" s="577"/>
      <c r="L16" s="578"/>
    </row>
    <row r="17" spans="1:12" s="394" customFormat="1">
      <c r="A17" s="582"/>
      <c r="B17" s="581" t="s">
        <v>354</v>
      </c>
      <c r="C17" s="614"/>
      <c r="D17" s="614"/>
      <c r="E17" s="614"/>
      <c r="F17" s="614"/>
      <c r="G17" s="615"/>
      <c r="I17" s="584"/>
      <c r="J17" s="585"/>
      <c r="K17" s="585"/>
      <c r="L17" s="586"/>
    </row>
    <row r="18" spans="1:12">
      <c r="A18" s="573">
        <v>8</v>
      </c>
      <c r="B18" s="583" t="s">
        <v>359</v>
      </c>
      <c r="C18" s="617">
        <v>0.16037073179318873</v>
      </c>
      <c r="D18" s="618">
        <v>0.16206397233424005</v>
      </c>
      <c r="E18" s="618">
        <v>0.15096962480472437</v>
      </c>
      <c r="F18" s="618">
        <v>0.15913097265321474</v>
      </c>
      <c r="G18" s="619">
        <v>0.15992465584840096</v>
      </c>
      <c r="I18" s="587"/>
      <c r="J18" s="588"/>
      <c r="K18" s="588"/>
      <c r="L18" s="589"/>
    </row>
    <row r="19" spans="1:12" ht="15" customHeight="1">
      <c r="A19" s="573">
        <v>9</v>
      </c>
      <c r="B19" s="583" t="s">
        <v>360</v>
      </c>
      <c r="C19" s="617">
        <v>0.16037073179318873</v>
      </c>
      <c r="D19" s="618">
        <v>0.16206397233424005</v>
      </c>
      <c r="E19" s="618">
        <v>0.15096962480472437</v>
      </c>
      <c r="F19" s="618">
        <v>0.15913097265321474</v>
      </c>
      <c r="G19" s="619">
        <v>0.15992465584840096</v>
      </c>
      <c r="I19" s="587"/>
      <c r="J19" s="588"/>
      <c r="K19" s="588"/>
      <c r="L19" s="589"/>
    </row>
    <row r="20" spans="1:12">
      <c r="A20" s="573">
        <v>10</v>
      </c>
      <c r="B20" s="583" t="s">
        <v>142</v>
      </c>
      <c r="C20" s="617">
        <v>0.19315221435554156</v>
      </c>
      <c r="D20" s="618">
        <v>0.19517508105505818</v>
      </c>
      <c r="E20" s="618">
        <v>0.18168549683209087</v>
      </c>
      <c r="F20" s="618">
        <v>0.18778478428543013</v>
      </c>
      <c r="G20" s="619">
        <v>0.18750344657205956</v>
      </c>
      <c r="I20" s="587"/>
      <c r="J20" s="588"/>
      <c r="K20" s="588"/>
      <c r="L20" s="589"/>
    </row>
    <row r="21" spans="1:12">
      <c r="A21" s="573">
        <v>11</v>
      </c>
      <c r="B21" s="583" t="s">
        <v>362</v>
      </c>
      <c r="C21" s="617">
        <v>0.12088186037069817</v>
      </c>
      <c r="D21" s="618">
        <v>0.1200011847150096</v>
      </c>
      <c r="E21" s="618">
        <v>0.11677727671624996</v>
      </c>
      <c r="F21" s="618">
        <v>0.11985283525308496</v>
      </c>
      <c r="G21" s="619">
        <v>0.11689958468071761</v>
      </c>
      <c r="I21" s="587"/>
      <c r="J21" s="588"/>
      <c r="K21" s="588"/>
      <c r="L21" s="589"/>
    </row>
    <row r="22" spans="1:12">
      <c r="A22" s="573">
        <v>12</v>
      </c>
      <c r="B22" s="583" t="s">
        <v>363</v>
      </c>
      <c r="C22" s="617">
        <v>0.1444350070792299</v>
      </c>
      <c r="D22" s="618">
        <v>0.14340726830116313</v>
      </c>
      <c r="E22" s="618">
        <v>0.1402135692786475</v>
      </c>
      <c r="F22" s="618">
        <v>0.14356559398741878</v>
      </c>
      <c r="G22" s="619">
        <v>0.13993522812723763</v>
      </c>
      <c r="I22" s="587"/>
      <c r="J22" s="588"/>
      <c r="K22" s="588"/>
      <c r="L22" s="589"/>
    </row>
    <row r="23" spans="1:12">
      <c r="A23" s="573">
        <v>13</v>
      </c>
      <c r="B23" s="583" t="s">
        <v>361</v>
      </c>
      <c r="C23" s="617">
        <v>0.17568914748519268</v>
      </c>
      <c r="D23" s="618">
        <v>0.1744679045987336</v>
      </c>
      <c r="E23" s="618">
        <v>0.17131395422917062</v>
      </c>
      <c r="F23" s="618">
        <v>0.17502975021680539</v>
      </c>
      <c r="G23" s="619">
        <v>0.17050844318844821</v>
      </c>
      <c r="I23" s="587"/>
      <c r="J23" s="588"/>
      <c r="K23" s="588"/>
      <c r="L23" s="589"/>
    </row>
    <row r="24" spans="1:12">
      <c r="A24" s="580"/>
      <c r="B24" s="576" t="s">
        <v>88</v>
      </c>
      <c r="C24" s="614"/>
      <c r="D24" s="614"/>
      <c r="E24" s="614"/>
      <c r="F24" s="614"/>
      <c r="G24" s="615"/>
      <c r="I24" s="579"/>
      <c r="J24" s="577"/>
      <c r="K24" s="577"/>
      <c r="L24" s="578"/>
    </row>
    <row r="25" spans="1:12" ht="15" customHeight="1">
      <c r="A25" s="590">
        <v>14</v>
      </c>
      <c r="B25" s="583" t="s">
        <v>87</v>
      </c>
      <c r="C25" s="620">
        <v>9.9499756259403438E-2</v>
      </c>
      <c r="D25" s="621">
        <v>9.9708946413309962E-2</v>
      </c>
      <c r="E25" s="621">
        <v>9.8211175855056995E-2</v>
      </c>
      <c r="F25" s="621">
        <v>9.7355388790294525E-2</v>
      </c>
      <c r="G25" s="622">
        <v>9.5775556145357515E-2</v>
      </c>
      <c r="I25" s="591"/>
      <c r="J25" s="592"/>
      <c r="K25" s="592"/>
      <c r="L25" s="593"/>
    </row>
    <row r="26" spans="1:12">
      <c r="A26" s="590">
        <v>15</v>
      </c>
      <c r="B26" s="583" t="s">
        <v>86</v>
      </c>
      <c r="C26" s="620">
        <v>5.4756665172613149E-2</v>
      </c>
      <c r="D26" s="621">
        <v>5.6448982543540534E-2</v>
      </c>
      <c r="E26" s="621">
        <v>5.4247427594864069E-2</v>
      </c>
      <c r="F26" s="621">
        <v>5.4186647043338358E-2</v>
      </c>
      <c r="G26" s="622">
        <v>5.3520754469327213E-2</v>
      </c>
      <c r="I26" s="591"/>
      <c r="J26" s="592"/>
      <c r="K26" s="592"/>
      <c r="L26" s="593"/>
    </row>
    <row r="27" spans="1:12">
      <c r="A27" s="590">
        <v>16</v>
      </c>
      <c r="B27" s="583" t="s">
        <v>85</v>
      </c>
      <c r="C27" s="620">
        <v>2.5613744960157409E-2</v>
      </c>
      <c r="D27" s="621">
        <v>2.391461613382638E-2</v>
      </c>
      <c r="E27" s="621">
        <v>2.4338494608996581E-2</v>
      </c>
      <c r="F27" s="621">
        <v>2.1806802432076708E-2</v>
      </c>
      <c r="G27" s="622">
        <v>2.1822665246928108E-2</v>
      </c>
      <c r="I27" s="591"/>
      <c r="J27" s="592"/>
      <c r="K27" s="592"/>
      <c r="L27" s="593"/>
    </row>
    <row r="28" spans="1:12">
      <c r="A28" s="590">
        <v>17</v>
      </c>
      <c r="B28" s="583" t="s">
        <v>84</v>
      </c>
      <c r="C28" s="620">
        <v>4.4743091086790254E-2</v>
      </c>
      <c r="D28" s="621">
        <v>4.3259963869769415E-2</v>
      </c>
      <c r="E28" s="621">
        <v>4.3963748260192934E-2</v>
      </c>
      <c r="F28" s="621">
        <v>4.3168741746956167E-2</v>
      </c>
      <c r="G28" s="622">
        <v>4.225480167603031E-2</v>
      </c>
      <c r="I28" s="591"/>
      <c r="J28" s="592"/>
      <c r="K28" s="592"/>
      <c r="L28" s="593"/>
    </row>
    <row r="29" spans="1:12">
      <c r="A29" s="590">
        <v>18</v>
      </c>
      <c r="B29" s="583" t="s">
        <v>166</v>
      </c>
      <c r="C29" s="620">
        <v>2.100718043991515E-2</v>
      </c>
      <c r="D29" s="621">
        <v>1.9577095674339861E-2</v>
      </c>
      <c r="E29" s="621">
        <v>2.2515049406805765E-2</v>
      </c>
      <c r="F29" s="621">
        <v>1.9907761911036083E-2</v>
      </c>
      <c r="G29" s="622">
        <v>2.0036965276823311E-2</v>
      </c>
      <c r="I29" s="591"/>
      <c r="J29" s="592"/>
      <c r="K29" s="592"/>
      <c r="L29" s="593"/>
    </row>
    <row r="30" spans="1:12">
      <c r="A30" s="590">
        <v>19</v>
      </c>
      <c r="B30" s="583" t="s">
        <v>167</v>
      </c>
      <c r="C30" s="620">
        <v>0.13748433713763458</v>
      </c>
      <c r="D30" s="621">
        <v>0.12984715293765947</v>
      </c>
      <c r="E30" s="621">
        <v>0.15227680314405592</v>
      </c>
      <c r="F30" s="621">
        <v>0.13406327033247054</v>
      </c>
      <c r="G30" s="622">
        <v>0.13604871275995889</v>
      </c>
      <c r="I30" s="591"/>
      <c r="J30" s="592"/>
      <c r="K30" s="592"/>
      <c r="L30" s="593"/>
    </row>
    <row r="31" spans="1:12">
      <c r="A31" s="580"/>
      <c r="B31" s="576" t="s">
        <v>229</v>
      </c>
      <c r="C31" s="614"/>
      <c r="D31" s="614"/>
      <c r="E31" s="614"/>
      <c r="F31" s="614"/>
      <c r="G31" s="615"/>
      <c r="I31" s="579"/>
      <c r="J31" s="577"/>
      <c r="K31" s="577"/>
      <c r="L31" s="578"/>
    </row>
    <row r="32" spans="1:12">
      <c r="A32" s="590">
        <v>20</v>
      </c>
      <c r="B32" s="583" t="s">
        <v>83</v>
      </c>
      <c r="C32" s="620">
        <v>3.5933680115919096E-2</v>
      </c>
      <c r="D32" s="621">
        <v>3.8808937934478961E-2</v>
      </c>
      <c r="E32" s="621">
        <v>3.6423211350659464E-2</v>
      </c>
      <c r="F32" s="621">
        <v>3.7242193833393861E-2</v>
      </c>
      <c r="G32" s="622">
        <v>3.6603522915351565E-2</v>
      </c>
      <c r="I32" s="591"/>
      <c r="J32" s="592"/>
      <c r="K32" s="592"/>
      <c r="L32" s="593"/>
    </row>
    <row r="33" spans="1:12" ht="15" customHeight="1">
      <c r="A33" s="590">
        <v>21</v>
      </c>
      <c r="B33" s="583" t="s">
        <v>707</v>
      </c>
      <c r="C33" s="620">
        <v>1.1888414318102536E-2</v>
      </c>
      <c r="D33" s="621">
        <v>1.2836577204769738E-2</v>
      </c>
      <c r="E33" s="621">
        <v>1.3021104553201712E-2</v>
      </c>
      <c r="F33" s="621">
        <v>1.329917257424631E-2</v>
      </c>
      <c r="G33" s="622">
        <v>1.4909994646560983E-2</v>
      </c>
      <c r="I33" s="591"/>
      <c r="J33" s="592"/>
      <c r="K33" s="592"/>
      <c r="L33" s="593"/>
    </row>
    <row r="34" spans="1:12">
      <c r="A34" s="590">
        <v>22</v>
      </c>
      <c r="B34" s="583" t="s">
        <v>82</v>
      </c>
      <c r="C34" s="620">
        <v>0.49684947790584655</v>
      </c>
      <c r="D34" s="621">
        <v>0.48146422678554091</v>
      </c>
      <c r="E34" s="621">
        <v>0.47768658995782459</v>
      </c>
      <c r="F34" s="621">
        <v>0.4895533411455909</v>
      </c>
      <c r="G34" s="622">
        <v>0.49800161154736583</v>
      </c>
      <c r="I34" s="591"/>
      <c r="J34" s="592"/>
      <c r="K34" s="592"/>
      <c r="L34" s="593"/>
    </row>
    <row r="35" spans="1:12" ht="15" customHeight="1">
      <c r="A35" s="590">
        <v>23</v>
      </c>
      <c r="B35" s="583" t="s">
        <v>81</v>
      </c>
      <c r="C35" s="620">
        <v>0.45688115569298959</v>
      </c>
      <c r="D35" s="621">
        <v>0.44978565398193421</v>
      </c>
      <c r="E35" s="621">
        <v>0.44708031131754566</v>
      </c>
      <c r="F35" s="621">
        <v>0.44100488039545699</v>
      </c>
      <c r="G35" s="622">
        <v>0.44537867759907968</v>
      </c>
      <c r="I35" s="591"/>
      <c r="J35" s="592"/>
      <c r="K35" s="592"/>
      <c r="L35" s="593"/>
    </row>
    <row r="36" spans="1:12">
      <c r="A36" s="590">
        <v>24</v>
      </c>
      <c r="B36" s="583" t="s">
        <v>80</v>
      </c>
      <c r="C36" s="620">
        <v>6.1673816350302085E-2</v>
      </c>
      <c r="D36" s="621">
        <v>-1.7111225178346255E-3</v>
      </c>
      <c r="E36" s="621">
        <v>0.19101772653178514</v>
      </c>
      <c r="F36" s="621">
        <v>9.6988480949989228E-2</v>
      </c>
      <c r="G36" s="622">
        <v>7.6122517113249674E-2</v>
      </c>
      <c r="I36" s="591"/>
      <c r="J36" s="592"/>
      <c r="K36" s="592"/>
      <c r="L36" s="593"/>
    </row>
    <row r="37" spans="1:12" ht="15" customHeight="1">
      <c r="A37" s="580"/>
      <c r="B37" s="576" t="s">
        <v>230</v>
      </c>
      <c r="C37" s="614"/>
      <c r="D37" s="614"/>
      <c r="E37" s="614"/>
      <c r="F37" s="614"/>
      <c r="G37" s="615"/>
      <c r="I37" s="579"/>
      <c r="J37" s="577"/>
      <c r="K37" s="577"/>
      <c r="L37" s="578"/>
    </row>
    <row r="38" spans="1:12" ht="15" customHeight="1">
      <c r="A38" s="590">
        <v>25</v>
      </c>
      <c r="B38" s="583" t="s">
        <v>79</v>
      </c>
      <c r="C38" s="620">
        <v>0.16913805333444926</v>
      </c>
      <c r="D38" s="620">
        <v>0.14145106524532383</v>
      </c>
      <c r="E38" s="620">
        <v>0.15956233480727589</v>
      </c>
      <c r="F38" s="620">
        <v>0.1891602333928139</v>
      </c>
      <c r="G38" s="623">
        <v>0.21283484054922294</v>
      </c>
      <c r="I38" s="594"/>
      <c r="J38" s="595"/>
      <c r="K38" s="595"/>
      <c r="L38" s="596"/>
    </row>
    <row r="39" spans="1:12" ht="15" customHeight="1">
      <c r="A39" s="590">
        <v>26</v>
      </c>
      <c r="B39" s="583" t="s">
        <v>78</v>
      </c>
      <c r="C39" s="620">
        <v>0.53866493616844935</v>
      </c>
      <c r="D39" s="620">
        <v>0.5338899548314846</v>
      </c>
      <c r="E39" s="620">
        <v>0.52432271008236597</v>
      </c>
      <c r="F39" s="620">
        <v>0.53288711483076001</v>
      </c>
      <c r="G39" s="623">
        <v>0.54280657846636404</v>
      </c>
      <c r="I39" s="594"/>
      <c r="J39" s="595"/>
      <c r="K39" s="595"/>
      <c r="L39" s="596"/>
    </row>
    <row r="40" spans="1:12" ht="15" customHeight="1">
      <c r="A40" s="590">
        <v>27</v>
      </c>
      <c r="B40" s="583" t="s">
        <v>77</v>
      </c>
      <c r="C40" s="620">
        <v>0.20773243785004336</v>
      </c>
      <c r="D40" s="620">
        <v>0.20674576983371806</v>
      </c>
      <c r="E40" s="620">
        <v>0.2220491231543272</v>
      </c>
      <c r="F40" s="620">
        <v>0.24273818892988661</v>
      </c>
      <c r="G40" s="623">
        <v>0.25144611573216824</v>
      </c>
      <c r="I40" s="594"/>
      <c r="J40" s="595"/>
      <c r="K40" s="595"/>
      <c r="L40" s="596"/>
    </row>
    <row r="41" spans="1:12" ht="15" customHeight="1">
      <c r="A41" s="597"/>
      <c r="B41" s="576" t="s">
        <v>271</v>
      </c>
      <c r="C41" s="614"/>
      <c r="D41" s="614"/>
      <c r="E41" s="614"/>
      <c r="F41" s="614"/>
      <c r="G41" s="615"/>
      <c r="I41" s="579"/>
      <c r="J41" s="577"/>
      <c r="K41" s="577"/>
      <c r="L41" s="578"/>
    </row>
    <row r="42" spans="1:12">
      <c r="A42" s="590">
        <v>28</v>
      </c>
      <c r="B42" s="583" t="s">
        <v>254</v>
      </c>
      <c r="C42" s="624">
        <v>705922509.07989001</v>
      </c>
      <c r="D42" s="624">
        <v>708161383.25076926</v>
      </c>
      <c r="E42" s="624">
        <v>658773305.30141282</v>
      </c>
      <c r="F42" s="624">
        <v>693418691.63684762</v>
      </c>
      <c r="G42" s="625">
        <v>653298128.05857146</v>
      </c>
      <c r="I42" s="591"/>
      <c r="J42" s="592"/>
      <c r="K42" s="592"/>
      <c r="L42" s="593"/>
    </row>
    <row r="43" spans="1:12" ht="15" customHeight="1">
      <c r="A43" s="590">
        <v>29</v>
      </c>
      <c r="B43" s="583" t="s">
        <v>266</v>
      </c>
      <c r="C43" s="624">
        <v>497591368.31372273</v>
      </c>
      <c r="D43" s="626">
        <v>522441784.47548997</v>
      </c>
      <c r="E43" s="626">
        <v>531016682.68527639</v>
      </c>
      <c r="F43" s="626">
        <v>553633699.96863961</v>
      </c>
      <c r="G43" s="627">
        <v>543844990.14697814</v>
      </c>
      <c r="I43" s="591"/>
      <c r="J43" s="592"/>
      <c r="K43" s="592"/>
      <c r="L43" s="593"/>
    </row>
    <row r="44" spans="1:12" ht="15" customHeight="1">
      <c r="A44" s="598">
        <v>30</v>
      </c>
      <c r="B44" s="599" t="s">
        <v>255</v>
      </c>
      <c r="C44" s="620">
        <v>1.4232142816815261</v>
      </c>
      <c r="D44" s="620">
        <v>1.3609883656663559</v>
      </c>
      <c r="E44" s="620">
        <v>1.2283510532087381</v>
      </c>
      <c r="F44" s="620">
        <v>1.2549761314975569</v>
      </c>
      <c r="G44" s="623">
        <v>1.2046968252518779</v>
      </c>
      <c r="I44" s="600"/>
      <c r="J44" s="601"/>
      <c r="K44" s="601"/>
      <c r="L44" s="602"/>
    </row>
    <row r="45" spans="1:12" ht="15" customHeight="1">
      <c r="A45" s="598"/>
      <c r="B45" s="576" t="s">
        <v>369</v>
      </c>
      <c r="C45" s="614"/>
      <c r="D45" s="614"/>
      <c r="E45" s="614"/>
      <c r="F45" s="614"/>
      <c r="G45" s="615"/>
      <c r="I45" s="600"/>
      <c r="J45" s="601"/>
      <c r="K45" s="601"/>
      <c r="L45" s="602"/>
    </row>
    <row r="46" spans="1:12" ht="15" customHeight="1">
      <c r="A46" s="598">
        <v>31</v>
      </c>
      <c r="B46" s="599" t="s">
        <v>376</v>
      </c>
      <c r="C46" s="628">
        <v>2569285003.8629999</v>
      </c>
      <c r="D46" s="629">
        <v>2410957221.1029997</v>
      </c>
      <c r="E46" s="629">
        <v>2236886567.776</v>
      </c>
      <c r="F46" s="629">
        <v>2236886567.776</v>
      </c>
      <c r="G46" s="630">
        <v>2072090070.0900011</v>
      </c>
      <c r="I46" s="600"/>
      <c r="J46" s="601"/>
      <c r="K46" s="601"/>
      <c r="L46" s="602"/>
    </row>
    <row r="47" spans="1:12" ht="15" customHeight="1">
      <c r="A47" s="598">
        <v>32</v>
      </c>
      <c r="B47" s="599" t="s">
        <v>391</v>
      </c>
      <c r="C47" s="628">
        <v>2144259965.9707484</v>
      </c>
      <c r="D47" s="629">
        <v>2006381021.8740532</v>
      </c>
      <c r="E47" s="629">
        <v>1869814470.9814999</v>
      </c>
      <c r="F47" s="629">
        <v>1869814470.9814999</v>
      </c>
      <c r="G47" s="630">
        <v>1852086892.4175873</v>
      </c>
      <c r="I47" s="600"/>
      <c r="J47" s="601"/>
      <c r="K47" s="601"/>
      <c r="L47" s="602"/>
    </row>
    <row r="48" spans="1:12" ht="15.75" thickBot="1">
      <c r="A48" s="603">
        <v>33</v>
      </c>
      <c r="B48" s="604" t="s">
        <v>409</v>
      </c>
      <c r="C48" s="631">
        <v>1.1982152559099029</v>
      </c>
      <c r="D48" s="632">
        <v>1.2016447498347316</v>
      </c>
      <c r="E48" s="632">
        <v>1.1963147159738352</v>
      </c>
      <c r="F48" s="632">
        <v>1.1963147159738352</v>
      </c>
      <c r="G48" s="633">
        <v>1.1187866393164938</v>
      </c>
      <c r="I48" s="605"/>
      <c r="J48" s="606"/>
      <c r="K48" s="606"/>
      <c r="L48" s="607"/>
    </row>
    <row r="49" spans="1:2">
      <c r="A49" s="608"/>
    </row>
    <row r="50" spans="1:2">
      <c r="B50" s="525"/>
    </row>
    <row r="51" spans="1:2" ht="75">
      <c r="B51" s="525" t="s">
        <v>270</v>
      </c>
    </row>
    <row r="53" spans="1:2">
      <c r="B53" s="525"/>
    </row>
  </sheetData>
  <mergeCells count="2">
    <mergeCell ref="D4:G4"/>
    <mergeCell ref="I4:L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showGridLines="0" topLeftCell="A37" zoomScale="80" zoomScaleNormal="80" workbookViewId="0">
      <selection activeCell="B24" sqref="B23:B24"/>
    </sheetView>
  </sheetViews>
  <sheetFormatPr defaultColWidth="8.85546875" defaultRowHeight="15"/>
  <cols>
    <col min="1" max="1" width="8.7109375" style="264"/>
    <col min="2" max="2" width="62.28515625" style="265" customWidth="1"/>
    <col min="3" max="8" width="15.28515625" style="234" customWidth="1"/>
    <col min="9" max="16384" width="8.85546875" style="234"/>
  </cols>
  <sheetData>
    <row r="1" spans="1:15">
      <c r="A1" s="232" t="s">
        <v>30</v>
      </c>
      <c r="B1" s="233" t="str">
        <f>'Info '!C2</f>
        <v>JSC "BASISBANK"</v>
      </c>
      <c r="C1" s="218"/>
    </row>
    <row r="2" spans="1:15">
      <c r="A2" s="232" t="s">
        <v>31</v>
      </c>
      <c r="B2" s="235">
        <f>'1. key ratios '!B2</f>
        <v>45473</v>
      </c>
      <c r="C2" s="236"/>
      <c r="D2" s="237"/>
      <c r="E2" s="237"/>
      <c r="F2" s="237"/>
      <c r="G2" s="237"/>
      <c r="H2" s="237"/>
    </row>
    <row r="3" spans="1:15">
      <c r="A3" s="232"/>
      <c r="B3" s="236"/>
      <c r="C3" s="236"/>
      <c r="D3" s="237"/>
      <c r="E3" s="237"/>
      <c r="F3" s="237"/>
      <c r="G3" s="237"/>
      <c r="H3" s="237"/>
    </row>
    <row r="4" spans="1:15" ht="21" customHeight="1">
      <c r="A4" s="742" t="s">
        <v>6</v>
      </c>
      <c r="B4" s="743" t="s">
        <v>553</v>
      </c>
      <c r="C4" s="745" t="s">
        <v>554</v>
      </c>
      <c r="D4" s="745"/>
      <c r="E4" s="745"/>
      <c r="F4" s="745" t="s">
        <v>555</v>
      </c>
      <c r="G4" s="745"/>
      <c r="H4" s="746"/>
    </row>
    <row r="5" spans="1:15" ht="21" customHeight="1">
      <c r="A5" s="742"/>
      <c r="B5" s="744"/>
      <c r="C5" s="266" t="s">
        <v>32</v>
      </c>
      <c r="D5" s="266" t="s">
        <v>33</v>
      </c>
      <c r="E5" s="266" t="s">
        <v>34</v>
      </c>
      <c r="F5" s="266" t="s">
        <v>32</v>
      </c>
      <c r="G5" s="266" t="s">
        <v>33</v>
      </c>
      <c r="H5" s="266" t="s">
        <v>34</v>
      </c>
    </row>
    <row r="6" spans="1:15" ht="26.65" customHeight="1">
      <c r="A6" s="742"/>
      <c r="B6" s="160" t="s">
        <v>556</v>
      </c>
      <c r="C6" s="747"/>
      <c r="D6" s="748"/>
      <c r="E6" s="748"/>
      <c r="F6" s="748"/>
      <c r="G6" s="748"/>
      <c r="H6" s="749"/>
    </row>
    <row r="7" spans="1:15" ht="22.9" customHeight="1">
      <c r="A7" s="258">
        <v>1</v>
      </c>
      <c r="B7" s="267" t="s">
        <v>557</v>
      </c>
      <c r="C7" s="259">
        <f>SUM(C8:C10)</f>
        <v>102332299.4799</v>
      </c>
      <c r="D7" s="259">
        <f>SUM(D8:D10)</f>
        <v>326241549.77850002</v>
      </c>
      <c r="E7" s="260">
        <f>C7+D7</f>
        <v>428573849.25840002</v>
      </c>
      <c r="F7" s="259">
        <f>SUM(F8:F10)</f>
        <v>76109457.769999996</v>
      </c>
      <c r="G7" s="259">
        <f>SUM(G8:G10)</f>
        <v>313868894.57999998</v>
      </c>
      <c r="H7" s="260">
        <f>F7+G7</f>
        <v>389978352.34999996</v>
      </c>
      <c r="J7" s="243"/>
      <c r="K7" s="243"/>
      <c r="L7" s="243"/>
      <c r="M7" s="243"/>
      <c r="N7" s="243"/>
      <c r="O7" s="243"/>
    </row>
    <row r="8" spans="1:15">
      <c r="A8" s="258">
        <v>1.1000000000000001</v>
      </c>
      <c r="B8" s="268" t="s">
        <v>558</v>
      </c>
      <c r="C8" s="259">
        <v>27550187.900000002</v>
      </c>
      <c r="D8" s="259">
        <v>29727818.694399998</v>
      </c>
      <c r="E8" s="260">
        <f t="shared" ref="E8:E36" si="0">C8+D8</f>
        <v>57278006.594400004</v>
      </c>
      <c r="F8" s="259">
        <v>35480054.049999997</v>
      </c>
      <c r="G8" s="259">
        <v>30140883.189999998</v>
      </c>
      <c r="H8" s="260">
        <f t="shared" ref="H8:H36" si="1">F8+G8</f>
        <v>65620937.239999995</v>
      </c>
      <c r="J8" s="243"/>
      <c r="K8" s="243"/>
      <c r="L8" s="243"/>
      <c r="M8" s="243"/>
      <c r="N8" s="243"/>
      <c r="O8" s="243"/>
    </row>
    <row r="9" spans="1:15">
      <c r="A9" s="258">
        <v>1.2</v>
      </c>
      <c r="B9" s="268" t="s">
        <v>559</v>
      </c>
      <c r="C9" s="259">
        <v>63624622.452999994</v>
      </c>
      <c r="D9" s="259">
        <v>209493401.7791</v>
      </c>
      <c r="E9" s="260">
        <f t="shared" si="0"/>
        <v>273118024.23210001</v>
      </c>
      <c r="F9" s="259">
        <v>17736898.300000001</v>
      </c>
      <c r="G9" s="259">
        <v>217181913.64999998</v>
      </c>
      <c r="H9" s="260">
        <f t="shared" si="1"/>
        <v>234918811.94999999</v>
      </c>
      <c r="J9" s="243"/>
      <c r="K9" s="243"/>
      <c r="L9" s="243"/>
      <c r="M9" s="243"/>
      <c r="N9" s="243"/>
      <c r="O9" s="243"/>
    </row>
    <row r="10" spans="1:15">
      <c r="A10" s="258">
        <v>1.3</v>
      </c>
      <c r="B10" s="268" t="s">
        <v>560</v>
      </c>
      <c r="C10" s="259">
        <v>11157489.1269</v>
      </c>
      <c r="D10" s="259">
        <v>87020329.305000007</v>
      </c>
      <c r="E10" s="260">
        <f t="shared" si="0"/>
        <v>98177818.43190001</v>
      </c>
      <c r="F10" s="259">
        <v>22892505.420000002</v>
      </c>
      <c r="G10" s="259">
        <v>66546097.740000002</v>
      </c>
      <c r="H10" s="260">
        <f t="shared" si="1"/>
        <v>89438603.159999996</v>
      </c>
      <c r="J10" s="243"/>
      <c r="K10" s="243"/>
      <c r="L10" s="243"/>
      <c r="M10" s="243"/>
      <c r="N10" s="243"/>
      <c r="O10" s="243"/>
    </row>
    <row r="11" spans="1:15">
      <c r="A11" s="258">
        <v>2</v>
      </c>
      <c r="B11" s="269" t="s">
        <v>561</v>
      </c>
      <c r="C11" s="259">
        <v>0</v>
      </c>
      <c r="D11" s="259">
        <v>0</v>
      </c>
      <c r="E11" s="260">
        <f t="shared" si="0"/>
        <v>0</v>
      </c>
      <c r="F11" s="259">
        <v>183000</v>
      </c>
      <c r="G11" s="259">
        <v>0</v>
      </c>
      <c r="H11" s="260">
        <f t="shared" si="1"/>
        <v>183000</v>
      </c>
      <c r="J11" s="243"/>
      <c r="K11" s="243"/>
      <c r="L11" s="243"/>
      <c r="M11" s="243"/>
      <c r="N11" s="243"/>
      <c r="O11" s="243"/>
    </row>
    <row r="12" spans="1:15">
      <c r="A12" s="258">
        <v>2.1</v>
      </c>
      <c r="B12" s="270" t="s">
        <v>562</v>
      </c>
      <c r="C12" s="259">
        <v>0</v>
      </c>
      <c r="D12" s="259">
        <v>0</v>
      </c>
      <c r="E12" s="260">
        <f t="shared" si="0"/>
        <v>0</v>
      </c>
      <c r="F12" s="259">
        <v>183000</v>
      </c>
      <c r="G12" s="259">
        <v>0</v>
      </c>
      <c r="H12" s="260">
        <f t="shared" si="1"/>
        <v>183000</v>
      </c>
      <c r="J12" s="243"/>
      <c r="K12" s="243"/>
      <c r="L12" s="243"/>
      <c r="M12" s="243"/>
      <c r="N12" s="243"/>
      <c r="O12" s="243"/>
    </row>
    <row r="13" spans="1:15" ht="26.65" customHeight="1">
      <c r="A13" s="258">
        <v>3</v>
      </c>
      <c r="B13" s="271" t="s">
        <v>563</v>
      </c>
      <c r="C13" s="259">
        <v>0</v>
      </c>
      <c r="D13" s="259">
        <v>0</v>
      </c>
      <c r="E13" s="260">
        <f t="shared" si="0"/>
        <v>0</v>
      </c>
      <c r="F13" s="259">
        <v>0</v>
      </c>
      <c r="G13" s="259">
        <v>0</v>
      </c>
      <c r="H13" s="260">
        <f t="shared" si="1"/>
        <v>0</v>
      </c>
      <c r="J13" s="243"/>
      <c r="K13" s="243"/>
      <c r="L13" s="243"/>
      <c r="M13" s="243"/>
      <c r="N13" s="243"/>
      <c r="O13" s="243"/>
    </row>
    <row r="14" spans="1:15" ht="26.65" customHeight="1">
      <c r="A14" s="258">
        <v>4</v>
      </c>
      <c r="B14" s="252" t="s">
        <v>564</v>
      </c>
      <c r="C14" s="259">
        <v>0</v>
      </c>
      <c r="D14" s="259">
        <v>0</v>
      </c>
      <c r="E14" s="260">
        <f t="shared" si="0"/>
        <v>0</v>
      </c>
      <c r="F14" s="259">
        <v>0</v>
      </c>
      <c r="G14" s="259">
        <v>0</v>
      </c>
      <c r="H14" s="260">
        <f t="shared" si="1"/>
        <v>0</v>
      </c>
      <c r="J14" s="243"/>
      <c r="K14" s="243"/>
      <c r="L14" s="243"/>
      <c r="M14" s="243"/>
      <c r="N14" s="243"/>
      <c r="O14" s="243"/>
    </row>
    <row r="15" spans="1:15" ht="24.4" customHeight="1">
      <c r="A15" s="258">
        <v>5</v>
      </c>
      <c r="B15" s="272" t="s">
        <v>565</v>
      </c>
      <c r="C15" s="261">
        <f>SUM(C16:C18)</f>
        <v>216490634.88</v>
      </c>
      <c r="D15" s="261">
        <f>SUM(D16:D18)</f>
        <v>0</v>
      </c>
      <c r="E15" s="262">
        <f t="shared" si="0"/>
        <v>216490634.88</v>
      </c>
      <c r="F15" s="261">
        <f>SUM(F16:F18)</f>
        <v>224231362.63</v>
      </c>
      <c r="G15" s="261">
        <f>SUM(G16:G18)</f>
        <v>0</v>
      </c>
      <c r="H15" s="262">
        <f t="shared" si="1"/>
        <v>224231362.63</v>
      </c>
      <c r="J15" s="243"/>
      <c r="K15" s="243"/>
      <c r="L15" s="243"/>
      <c r="M15" s="243"/>
      <c r="N15" s="243"/>
      <c r="O15" s="243"/>
    </row>
    <row r="16" spans="1:15">
      <c r="A16" s="258">
        <v>5.0999999999999996</v>
      </c>
      <c r="B16" s="251" t="s">
        <v>566</v>
      </c>
      <c r="C16" s="259">
        <v>0</v>
      </c>
      <c r="D16" s="259">
        <v>0</v>
      </c>
      <c r="E16" s="260">
        <f t="shared" si="0"/>
        <v>0</v>
      </c>
      <c r="F16" s="259">
        <v>0</v>
      </c>
      <c r="G16" s="259">
        <v>0</v>
      </c>
      <c r="H16" s="260">
        <f t="shared" si="1"/>
        <v>0</v>
      </c>
      <c r="J16" s="243"/>
      <c r="K16" s="243"/>
      <c r="L16" s="243"/>
      <c r="M16" s="243"/>
      <c r="N16" s="243"/>
      <c r="O16" s="243"/>
    </row>
    <row r="17" spans="1:15">
      <c r="A17" s="258">
        <v>5.2</v>
      </c>
      <c r="B17" s="251" t="s">
        <v>567</v>
      </c>
      <c r="C17" s="259">
        <v>216490634.88</v>
      </c>
      <c r="D17" s="259">
        <v>0</v>
      </c>
      <c r="E17" s="260">
        <f t="shared" si="0"/>
        <v>216490634.88</v>
      </c>
      <c r="F17" s="259">
        <v>224231362.63</v>
      </c>
      <c r="G17" s="259">
        <v>0</v>
      </c>
      <c r="H17" s="260">
        <f t="shared" si="1"/>
        <v>224231362.63</v>
      </c>
      <c r="J17" s="243"/>
      <c r="K17" s="243"/>
      <c r="L17" s="243"/>
      <c r="M17" s="243"/>
      <c r="N17" s="243"/>
      <c r="O17" s="243"/>
    </row>
    <row r="18" spans="1:15">
      <c r="A18" s="258">
        <v>5.3</v>
      </c>
      <c r="B18" s="273" t="s">
        <v>568</v>
      </c>
      <c r="C18" s="259">
        <v>0</v>
      </c>
      <c r="D18" s="259">
        <v>0</v>
      </c>
      <c r="E18" s="260">
        <f t="shared" si="0"/>
        <v>0</v>
      </c>
      <c r="F18" s="259">
        <v>0</v>
      </c>
      <c r="G18" s="259">
        <v>0</v>
      </c>
      <c r="H18" s="260">
        <f t="shared" si="1"/>
        <v>0</v>
      </c>
      <c r="J18" s="243"/>
      <c r="K18" s="243"/>
      <c r="L18" s="243"/>
      <c r="M18" s="243"/>
      <c r="N18" s="243"/>
      <c r="O18" s="243"/>
    </row>
    <row r="19" spans="1:15">
      <c r="A19" s="258">
        <v>6</v>
      </c>
      <c r="B19" s="271" t="s">
        <v>569</v>
      </c>
      <c r="C19" s="259">
        <f>SUM(C20:C21)</f>
        <v>1454855718.1005998</v>
      </c>
      <c r="D19" s="259">
        <f>SUM(D20:D21)</f>
        <v>1319555168.2399998</v>
      </c>
      <c r="E19" s="260">
        <f t="shared" si="0"/>
        <v>2774410886.3405995</v>
      </c>
      <c r="F19" s="259">
        <f>SUM(F20:F21)</f>
        <v>1273540585.4100001</v>
      </c>
      <c r="G19" s="259">
        <f>SUM(G20:G21)</f>
        <v>1088478632.8700001</v>
      </c>
      <c r="H19" s="260">
        <f t="shared" si="1"/>
        <v>2362019218.2800002</v>
      </c>
      <c r="J19" s="243"/>
      <c r="K19" s="243"/>
      <c r="L19" s="243"/>
      <c r="M19" s="243"/>
      <c r="N19" s="243"/>
      <c r="O19" s="243"/>
    </row>
    <row r="20" spans="1:15">
      <c r="A20" s="258">
        <v>6.1</v>
      </c>
      <c r="B20" s="251" t="s">
        <v>567</v>
      </c>
      <c r="C20" s="259">
        <v>122697443.7306</v>
      </c>
      <c r="D20" s="259">
        <v>0</v>
      </c>
      <c r="E20" s="260">
        <f t="shared" si="0"/>
        <v>122697443.7306</v>
      </c>
      <c r="F20" s="259">
        <v>189289133.44999999</v>
      </c>
      <c r="G20" s="259">
        <v>0</v>
      </c>
      <c r="H20" s="260">
        <f t="shared" si="1"/>
        <v>189289133.44999999</v>
      </c>
      <c r="J20" s="243"/>
      <c r="K20" s="243"/>
      <c r="L20" s="243"/>
      <c r="M20" s="243"/>
      <c r="N20" s="243"/>
      <c r="O20" s="243"/>
    </row>
    <row r="21" spans="1:15">
      <c r="A21" s="258">
        <v>6.2</v>
      </c>
      <c r="B21" s="273" t="s">
        <v>568</v>
      </c>
      <c r="C21" s="259">
        <v>1332158274.3699999</v>
      </c>
      <c r="D21" s="259">
        <v>1319555168.2399998</v>
      </c>
      <c r="E21" s="260">
        <f t="shared" si="0"/>
        <v>2651713442.6099997</v>
      </c>
      <c r="F21" s="259">
        <v>1084251451.96</v>
      </c>
      <c r="G21" s="259">
        <v>1088478632.8700001</v>
      </c>
      <c r="H21" s="260">
        <f t="shared" si="1"/>
        <v>2172730084.8299999</v>
      </c>
      <c r="J21" s="243"/>
      <c r="K21" s="243"/>
      <c r="L21" s="243"/>
      <c r="M21" s="243"/>
      <c r="N21" s="243"/>
      <c r="O21" s="243"/>
    </row>
    <row r="22" spans="1:15">
      <c r="A22" s="258">
        <v>7</v>
      </c>
      <c r="B22" s="269" t="s">
        <v>570</v>
      </c>
      <c r="C22" s="259">
        <v>27859354.66</v>
      </c>
      <c r="D22" s="259">
        <v>0</v>
      </c>
      <c r="E22" s="260">
        <f t="shared" si="0"/>
        <v>27859354.66</v>
      </c>
      <c r="F22" s="259">
        <v>20859355.100000001</v>
      </c>
      <c r="G22" s="259">
        <v>0</v>
      </c>
      <c r="H22" s="260">
        <f t="shared" si="1"/>
        <v>20859355.100000001</v>
      </c>
      <c r="J22" s="243"/>
      <c r="K22" s="243"/>
      <c r="L22" s="243"/>
      <c r="M22" s="243"/>
      <c r="N22" s="243"/>
      <c r="O22" s="243"/>
    </row>
    <row r="23" spans="1:15">
      <c r="A23" s="258">
        <v>8</v>
      </c>
      <c r="B23" s="274" t="s">
        <v>571</v>
      </c>
      <c r="C23" s="259">
        <v>390568.08847110043</v>
      </c>
      <c r="D23" s="259">
        <v>0</v>
      </c>
      <c r="E23" s="260">
        <f t="shared" si="0"/>
        <v>390568.08847110043</v>
      </c>
      <c r="F23" s="259">
        <v>490281.32</v>
      </c>
      <c r="G23" s="259">
        <v>0</v>
      </c>
      <c r="H23" s="260">
        <f t="shared" si="1"/>
        <v>490281.32</v>
      </c>
      <c r="J23" s="243"/>
      <c r="K23" s="243"/>
      <c r="L23" s="243"/>
      <c r="M23" s="243"/>
      <c r="N23" s="243"/>
      <c r="O23" s="243"/>
    </row>
    <row r="24" spans="1:15">
      <c r="A24" s="258">
        <v>9</v>
      </c>
      <c r="B24" s="252" t="s">
        <v>572</v>
      </c>
      <c r="C24" s="259">
        <f>SUM(C25:C26)</f>
        <v>111351455.01999998</v>
      </c>
      <c r="D24" s="259">
        <f>SUM(D25:D26)</f>
        <v>0</v>
      </c>
      <c r="E24" s="260">
        <f t="shared" si="0"/>
        <v>111351455.01999998</v>
      </c>
      <c r="F24" s="259">
        <f>SUM(F25:F26)</f>
        <v>115553112.81</v>
      </c>
      <c r="G24" s="259">
        <f>SUM(G25:G26)</f>
        <v>0</v>
      </c>
      <c r="H24" s="260">
        <f t="shared" si="1"/>
        <v>115553112.81</v>
      </c>
      <c r="J24" s="243"/>
      <c r="K24" s="243"/>
      <c r="L24" s="243"/>
      <c r="M24" s="243"/>
      <c r="N24" s="243"/>
      <c r="O24" s="243"/>
    </row>
    <row r="25" spans="1:15">
      <c r="A25" s="258">
        <v>9.1</v>
      </c>
      <c r="B25" s="251" t="s">
        <v>573</v>
      </c>
      <c r="C25" s="259">
        <v>111351455.01999998</v>
      </c>
      <c r="D25" s="259">
        <v>0</v>
      </c>
      <c r="E25" s="260">
        <f t="shared" si="0"/>
        <v>111351455.01999998</v>
      </c>
      <c r="F25" s="259">
        <v>115553112.81</v>
      </c>
      <c r="G25" s="259">
        <v>0</v>
      </c>
      <c r="H25" s="260">
        <f t="shared" si="1"/>
        <v>115553112.81</v>
      </c>
      <c r="J25" s="243"/>
      <c r="K25" s="243"/>
      <c r="L25" s="243"/>
      <c r="M25" s="243"/>
      <c r="N25" s="243"/>
      <c r="O25" s="243"/>
    </row>
    <row r="26" spans="1:15">
      <c r="A26" s="258">
        <v>9.1999999999999993</v>
      </c>
      <c r="B26" s="251" t="s">
        <v>574</v>
      </c>
      <c r="C26" s="259">
        <v>0</v>
      </c>
      <c r="D26" s="259">
        <v>0</v>
      </c>
      <c r="E26" s="260">
        <f t="shared" si="0"/>
        <v>0</v>
      </c>
      <c r="F26" s="259">
        <v>0</v>
      </c>
      <c r="G26" s="259">
        <v>0</v>
      </c>
      <c r="H26" s="260">
        <f t="shared" si="1"/>
        <v>0</v>
      </c>
      <c r="J26" s="243"/>
      <c r="K26" s="243"/>
      <c r="L26" s="243"/>
      <c r="M26" s="243"/>
      <c r="N26" s="243"/>
      <c r="O26" s="243"/>
    </row>
    <row r="27" spans="1:15">
      <c r="A27" s="258">
        <v>10</v>
      </c>
      <c r="B27" s="252" t="s">
        <v>575</v>
      </c>
      <c r="C27" s="259">
        <f>SUM(C28:C29)</f>
        <v>12120508.469999999</v>
      </c>
      <c r="D27" s="259">
        <f>SUM(D28:D29)</f>
        <v>0</v>
      </c>
      <c r="E27" s="260">
        <f t="shared" si="0"/>
        <v>12120508.469999999</v>
      </c>
      <c r="F27" s="259">
        <f>SUM(F28:F29)</f>
        <v>9998685.1899999995</v>
      </c>
      <c r="G27" s="259">
        <f>SUM(G28:G29)</f>
        <v>0</v>
      </c>
      <c r="H27" s="260">
        <f t="shared" si="1"/>
        <v>9998685.1899999995</v>
      </c>
      <c r="J27" s="243"/>
      <c r="K27" s="243"/>
      <c r="L27" s="243"/>
      <c r="M27" s="243"/>
      <c r="N27" s="243"/>
      <c r="O27" s="243"/>
    </row>
    <row r="28" spans="1:15">
      <c r="A28" s="258">
        <v>10.1</v>
      </c>
      <c r="B28" s="251" t="s">
        <v>576</v>
      </c>
      <c r="C28" s="259">
        <v>0</v>
      </c>
      <c r="D28" s="259">
        <v>0</v>
      </c>
      <c r="E28" s="260">
        <f t="shared" si="0"/>
        <v>0</v>
      </c>
      <c r="F28" s="259">
        <v>0</v>
      </c>
      <c r="G28" s="259">
        <v>0</v>
      </c>
      <c r="H28" s="260">
        <f t="shared" si="1"/>
        <v>0</v>
      </c>
      <c r="J28" s="243"/>
      <c r="K28" s="243"/>
      <c r="L28" s="243"/>
      <c r="M28" s="243"/>
      <c r="N28" s="243"/>
      <c r="O28" s="243"/>
    </row>
    <row r="29" spans="1:15">
      <c r="A29" s="258">
        <v>10.199999999999999</v>
      </c>
      <c r="B29" s="251" t="s">
        <v>577</v>
      </c>
      <c r="C29" s="259">
        <v>12120508.469999999</v>
      </c>
      <c r="D29" s="259">
        <v>0</v>
      </c>
      <c r="E29" s="260">
        <f t="shared" si="0"/>
        <v>12120508.469999999</v>
      </c>
      <c r="F29" s="259">
        <v>9998685.1899999995</v>
      </c>
      <c r="G29" s="259">
        <v>0</v>
      </c>
      <c r="H29" s="260">
        <f t="shared" si="1"/>
        <v>9998685.1899999995</v>
      </c>
      <c r="J29" s="243"/>
      <c r="K29" s="243"/>
      <c r="L29" s="243"/>
      <c r="M29" s="243"/>
      <c r="N29" s="243"/>
      <c r="O29" s="243"/>
    </row>
    <row r="30" spans="1:15">
      <c r="A30" s="258">
        <v>11</v>
      </c>
      <c r="B30" s="252" t="s">
        <v>578</v>
      </c>
      <c r="C30" s="259">
        <f>SUM(C31:C32)</f>
        <v>5607447.2300000004</v>
      </c>
      <c r="D30" s="259">
        <f>SUM(D31:D32)</f>
        <v>0</v>
      </c>
      <c r="E30" s="260">
        <f t="shared" si="0"/>
        <v>5607447.2300000004</v>
      </c>
      <c r="F30" s="259">
        <f>SUM(F31:F32)</f>
        <v>1110812.58</v>
      </c>
      <c r="G30" s="259">
        <f>SUM(G31:G32)</f>
        <v>0</v>
      </c>
      <c r="H30" s="260">
        <f t="shared" si="1"/>
        <v>1110812.58</v>
      </c>
      <c r="J30" s="243"/>
      <c r="K30" s="243"/>
      <c r="L30" s="243"/>
      <c r="M30" s="243"/>
      <c r="N30" s="243"/>
      <c r="O30" s="243"/>
    </row>
    <row r="31" spans="1:15">
      <c r="A31" s="258">
        <v>11.1</v>
      </c>
      <c r="B31" s="251" t="s">
        <v>579</v>
      </c>
      <c r="C31" s="259">
        <v>5607447.2300000004</v>
      </c>
      <c r="D31" s="259">
        <v>0</v>
      </c>
      <c r="E31" s="260">
        <f t="shared" si="0"/>
        <v>5607447.2300000004</v>
      </c>
      <c r="F31" s="259">
        <v>1110812.58</v>
      </c>
      <c r="G31" s="259">
        <v>0</v>
      </c>
      <c r="H31" s="260">
        <f t="shared" si="1"/>
        <v>1110812.58</v>
      </c>
      <c r="J31" s="243"/>
      <c r="K31" s="243"/>
      <c r="L31" s="243"/>
      <c r="M31" s="243"/>
      <c r="N31" s="243"/>
      <c r="O31" s="243"/>
    </row>
    <row r="32" spans="1:15">
      <c r="A32" s="258">
        <v>11.2</v>
      </c>
      <c r="B32" s="251" t="s">
        <v>580</v>
      </c>
      <c r="C32" s="259">
        <v>0</v>
      </c>
      <c r="D32" s="259">
        <v>0</v>
      </c>
      <c r="E32" s="260">
        <f t="shared" si="0"/>
        <v>0</v>
      </c>
      <c r="F32" s="259">
        <v>0</v>
      </c>
      <c r="G32" s="259">
        <v>0</v>
      </c>
      <c r="H32" s="260">
        <f t="shared" si="1"/>
        <v>0</v>
      </c>
      <c r="J32" s="243"/>
      <c r="K32" s="243"/>
      <c r="L32" s="243"/>
      <c r="M32" s="243"/>
      <c r="N32" s="243"/>
      <c r="O32" s="243"/>
    </row>
    <row r="33" spans="1:15">
      <c r="A33" s="258">
        <v>13</v>
      </c>
      <c r="B33" s="252" t="s">
        <v>581</v>
      </c>
      <c r="C33" s="259">
        <v>30185847.039999999</v>
      </c>
      <c r="D33" s="259">
        <v>3994141.4537313888</v>
      </c>
      <c r="E33" s="260">
        <f t="shared" si="0"/>
        <v>34179988.493731387</v>
      </c>
      <c r="F33" s="259">
        <v>37652737.140000001</v>
      </c>
      <c r="G33" s="259">
        <v>10771508.859999999</v>
      </c>
      <c r="H33" s="260">
        <f t="shared" si="1"/>
        <v>48424246</v>
      </c>
      <c r="J33" s="243"/>
      <c r="K33" s="243"/>
      <c r="L33" s="243"/>
      <c r="M33" s="243"/>
      <c r="N33" s="243"/>
      <c r="O33" s="243"/>
    </row>
    <row r="34" spans="1:15">
      <c r="A34" s="258">
        <v>13.1</v>
      </c>
      <c r="B34" s="275" t="s">
        <v>582</v>
      </c>
      <c r="C34" s="259">
        <v>20573266.57</v>
      </c>
      <c r="D34" s="259">
        <v>0</v>
      </c>
      <c r="E34" s="260">
        <f t="shared" si="0"/>
        <v>20573266.57</v>
      </c>
      <c r="F34" s="259">
        <v>23901714.733409338</v>
      </c>
      <c r="G34" s="259">
        <v>0</v>
      </c>
      <c r="H34" s="260">
        <f t="shared" si="1"/>
        <v>23901714.733409338</v>
      </c>
      <c r="J34" s="243"/>
      <c r="K34" s="243"/>
      <c r="L34" s="243"/>
      <c r="M34" s="243"/>
      <c r="N34" s="243"/>
      <c r="O34" s="243"/>
    </row>
    <row r="35" spans="1:15">
      <c r="A35" s="258">
        <v>13.2</v>
      </c>
      <c r="B35" s="275" t="s">
        <v>583</v>
      </c>
      <c r="C35" s="259">
        <v>0</v>
      </c>
      <c r="D35" s="259">
        <v>0</v>
      </c>
      <c r="E35" s="260">
        <f t="shared" si="0"/>
        <v>0</v>
      </c>
      <c r="F35" s="259">
        <v>0</v>
      </c>
      <c r="G35" s="259">
        <v>0</v>
      </c>
      <c r="H35" s="260">
        <f t="shared" si="1"/>
        <v>0</v>
      </c>
      <c r="J35" s="243"/>
      <c r="K35" s="243"/>
      <c r="L35" s="243"/>
      <c r="M35" s="243"/>
      <c r="N35" s="243"/>
      <c r="O35" s="243"/>
    </row>
    <row r="36" spans="1:15">
      <c r="A36" s="258">
        <v>14</v>
      </c>
      <c r="B36" s="276" t="s">
        <v>584</v>
      </c>
      <c r="C36" s="259">
        <f>SUM(C7,C11,C13,C14,C15,C19,C22,C23,C24,C27,C30,C33)</f>
        <v>1961193832.968971</v>
      </c>
      <c r="D36" s="259">
        <f>SUM(D7,D11,D13,D14,D15,D19,D22,D23,D24,D27,D30,D33)</f>
        <v>1649790859.4722311</v>
      </c>
      <c r="E36" s="260">
        <f t="shared" si="0"/>
        <v>3610984692.4412022</v>
      </c>
      <c r="F36" s="259">
        <f>SUM(F7,F11,F13,F14,F15,F19,F22,F23,F24,F27,F30,F33)</f>
        <v>1759729389.9499998</v>
      </c>
      <c r="G36" s="259">
        <f>SUM(G7,G11,G13,G14,G15,G19,G22,G23,G24,G27,G30,G33)</f>
        <v>1413119036.3099999</v>
      </c>
      <c r="H36" s="260">
        <f t="shared" si="1"/>
        <v>3172848426.2599998</v>
      </c>
      <c r="J36" s="243"/>
      <c r="K36" s="243"/>
      <c r="L36" s="243"/>
      <c r="M36" s="243"/>
      <c r="N36" s="243"/>
      <c r="O36" s="243"/>
    </row>
    <row r="37" spans="1:15" ht="22.5" customHeight="1">
      <c r="A37" s="258"/>
      <c r="B37" s="161" t="s">
        <v>585</v>
      </c>
      <c r="C37" s="750"/>
      <c r="D37" s="751"/>
      <c r="E37" s="751"/>
      <c r="F37" s="751"/>
      <c r="G37" s="751"/>
      <c r="H37" s="752"/>
      <c r="J37" s="243"/>
      <c r="K37" s="243"/>
      <c r="L37" s="243"/>
      <c r="M37" s="243"/>
      <c r="N37" s="243"/>
      <c r="O37" s="243"/>
    </row>
    <row r="38" spans="1:15">
      <c r="A38" s="258">
        <v>15</v>
      </c>
      <c r="B38" s="277" t="s">
        <v>586</v>
      </c>
      <c r="C38" s="259">
        <v>0</v>
      </c>
      <c r="D38" s="259">
        <v>0</v>
      </c>
      <c r="E38" s="242">
        <f>C38+D38</f>
        <v>0</v>
      </c>
      <c r="F38" s="259">
        <v>0</v>
      </c>
      <c r="G38" s="259">
        <v>0</v>
      </c>
      <c r="H38" s="242">
        <f>F38+G38</f>
        <v>0</v>
      </c>
      <c r="J38" s="243"/>
      <c r="K38" s="243"/>
      <c r="L38" s="243"/>
      <c r="M38" s="243"/>
      <c r="N38" s="243"/>
      <c r="O38" s="243"/>
    </row>
    <row r="39" spans="1:15">
      <c r="A39" s="263">
        <v>15.1</v>
      </c>
      <c r="B39" s="278" t="s">
        <v>562</v>
      </c>
      <c r="C39" s="259">
        <v>0</v>
      </c>
      <c r="D39" s="259">
        <v>0</v>
      </c>
      <c r="E39" s="242">
        <f t="shared" ref="E39:E53" si="2">C39+D39</f>
        <v>0</v>
      </c>
      <c r="F39" s="259">
        <v>0</v>
      </c>
      <c r="G39" s="259">
        <v>0</v>
      </c>
      <c r="H39" s="242">
        <f t="shared" ref="H39:H53" si="3">F39+G39</f>
        <v>0</v>
      </c>
      <c r="J39" s="243"/>
      <c r="K39" s="243"/>
      <c r="L39" s="243"/>
      <c r="M39" s="243"/>
      <c r="N39" s="243"/>
      <c r="O39" s="243"/>
    </row>
    <row r="40" spans="1:15" ht="24" customHeight="1">
      <c r="A40" s="263">
        <v>16</v>
      </c>
      <c r="B40" s="269" t="s">
        <v>587</v>
      </c>
      <c r="C40" s="259">
        <v>0</v>
      </c>
      <c r="D40" s="259">
        <v>0</v>
      </c>
      <c r="E40" s="242">
        <f t="shared" si="2"/>
        <v>0</v>
      </c>
      <c r="F40" s="259">
        <v>0</v>
      </c>
      <c r="G40" s="259">
        <v>0</v>
      </c>
      <c r="H40" s="242">
        <f t="shared" si="3"/>
        <v>0</v>
      </c>
      <c r="J40" s="243"/>
      <c r="K40" s="243"/>
      <c r="L40" s="243"/>
      <c r="M40" s="243"/>
      <c r="N40" s="243"/>
      <c r="O40" s="243"/>
    </row>
    <row r="41" spans="1:15">
      <c r="A41" s="263">
        <v>17</v>
      </c>
      <c r="B41" s="269" t="s">
        <v>588</v>
      </c>
      <c r="C41" s="241">
        <f>SUM(C42:C45)</f>
        <v>1375769126.8793006</v>
      </c>
      <c r="D41" s="241">
        <f>SUM(D42:D45)</f>
        <v>1522141271.1419022</v>
      </c>
      <c r="E41" s="242">
        <f t="shared" si="2"/>
        <v>2897910398.021203</v>
      </c>
      <c r="F41" s="241">
        <f>SUM(F42:F45)</f>
        <v>1200783714.4099998</v>
      </c>
      <c r="G41" s="241">
        <f>SUM(G42:G45)</f>
        <v>1365864369.45</v>
      </c>
      <c r="H41" s="242">
        <f t="shared" si="3"/>
        <v>2566648083.8599997</v>
      </c>
      <c r="J41" s="243"/>
      <c r="K41" s="243"/>
      <c r="L41" s="243"/>
      <c r="M41" s="243"/>
      <c r="N41" s="243"/>
      <c r="O41" s="243"/>
    </row>
    <row r="42" spans="1:15">
      <c r="A42" s="263">
        <v>17.100000000000001</v>
      </c>
      <c r="B42" s="279" t="s">
        <v>589</v>
      </c>
      <c r="C42" s="259">
        <v>1211768574.1500006</v>
      </c>
      <c r="D42" s="259">
        <v>1197702870.6227021</v>
      </c>
      <c r="E42" s="242">
        <f t="shared" si="2"/>
        <v>2409471444.7727027</v>
      </c>
      <c r="F42" s="259">
        <v>995033239.63999987</v>
      </c>
      <c r="G42" s="259">
        <v>1007535264.29</v>
      </c>
      <c r="H42" s="242">
        <f t="shared" si="3"/>
        <v>2002568503.9299998</v>
      </c>
      <c r="J42" s="243"/>
      <c r="K42" s="243"/>
      <c r="L42" s="243"/>
      <c r="M42" s="243"/>
      <c r="N42" s="243"/>
      <c r="O42" s="243"/>
    </row>
    <row r="43" spans="1:15">
      <c r="A43" s="263">
        <v>17.2</v>
      </c>
      <c r="B43" s="280" t="s">
        <v>590</v>
      </c>
      <c r="C43" s="259">
        <v>162004956.9693</v>
      </c>
      <c r="D43" s="259">
        <v>311168618.6092</v>
      </c>
      <c r="E43" s="242">
        <f t="shared" si="2"/>
        <v>473173575.57850003</v>
      </c>
      <c r="F43" s="259">
        <v>203782087.04999998</v>
      </c>
      <c r="G43" s="259">
        <v>343355962.23000002</v>
      </c>
      <c r="H43" s="242">
        <f t="shared" si="3"/>
        <v>547138049.27999997</v>
      </c>
      <c r="J43" s="243"/>
      <c r="K43" s="243"/>
      <c r="L43" s="243"/>
      <c r="M43" s="243"/>
      <c r="N43" s="243"/>
      <c r="O43" s="243"/>
    </row>
    <row r="44" spans="1:15">
      <c r="A44" s="263">
        <v>17.3</v>
      </c>
      <c r="B44" s="279" t="s">
        <v>591</v>
      </c>
      <c r="C44" s="259">
        <v>0</v>
      </c>
      <c r="D44" s="259">
        <v>0</v>
      </c>
      <c r="E44" s="242">
        <f t="shared" si="2"/>
        <v>0</v>
      </c>
      <c r="F44" s="259">
        <v>0</v>
      </c>
      <c r="G44" s="259">
        <v>0</v>
      </c>
      <c r="H44" s="242">
        <f t="shared" si="3"/>
        <v>0</v>
      </c>
      <c r="J44" s="243"/>
      <c r="K44" s="243"/>
      <c r="L44" s="243"/>
      <c r="M44" s="243"/>
      <c r="N44" s="243"/>
      <c r="O44" s="243"/>
    </row>
    <row r="45" spans="1:15">
      <c r="A45" s="263">
        <v>17.399999999999999</v>
      </c>
      <c r="B45" s="279" t="s">
        <v>592</v>
      </c>
      <c r="C45" s="259">
        <v>1995595.76</v>
      </c>
      <c r="D45" s="259">
        <v>13269781.91</v>
      </c>
      <c r="E45" s="242">
        <f t="shared" si="2"/>
        <v>15265377.67</v>
      </c>
      <c r="F45" s="259">
        <v>1968387.72</v>
      </c>
      <c r="G45" s="259">
        <v>14973142.93</v>
      </c>
      <c r="H45" s="242">
        <f t="shared" si="3"/>
        <v>16941530.649999999</v>
      </c>
      <c r="J45" s="243"/>
      <c r="K45" s="243"/>
      <c r="L45" s="243"/>
      <c r="M45" s="243"/>
      <c r="N45" s="243"/>
      <c r="O45" s="243"/>
    </row>
    <row r="46" spans="1:15">
      <c r="A46" s="263">
        <v>18</v>
      </c>
      <c r="B46" s="281" t="s">
        <v>593</v>
      </c>
      <c r="C46" s="259">
        <v>1169853.5900000001</v>
      </c>
      <c r="D46" s="259">
        <v>393015.07</v>
      </c>
      <c r="E46" s="242">
        <f t="shared" si="2"/>
        <v>1562868.6600000001</v>
      </c>
      <c r="F46" s="259">
        <v>1271930.44</v>
      </c>
      <c r="G46" s="259">
        <v>234582.84</v>
      </c>
      <c r="H46" s="242">
        <f t="shared" si="3"/>
        <v>1506513.28</v>
      </c>
      <c r="J46" s="243"/>
      <c r="K46" s="243"/>
      <c r="L46" s="243"/>
      <c r="M46" s="243"/>
      <c r="N46" s="243"/>
      <c r="O46" s="243"/>
    </row>
    <row r="47" spans="1:15">
      <c r="A47" s="263">
        <v>19</v>
      </c>
      <c r="B47" s="281" t="s">
        <v>594</v>
      </c>
      <c r="C47" s="241">
        <f>SUM(C48:C49)</f>
        <v>7532449.2300000004</v>
      </c>
      <c r="D47" s="241">
        <f>SUM(D48:D49)</f>
        <v>0</v>
      </c>
      <c r="E47" s="242">
        <f t="shared" si="2"/>
        <v>7532449.2300000004</v>
      </c>
      <c r="F47" s="241">
        <f>SUM(F48:F49)</f>
        <v>14551322.5</v>
      </c>
      <c r="G47" s="241">
        <f>SUM(G48:G49)</f>
        <v>0</v>
      </c>
      <c r="H47" s="242">
        <f t="shared" si="3"/>
        <v>14551322.5</v>
      </c>
      <c r="J47" s="243"/>
      <c r="K47" s="243"/>
      <c r="L47" s="243"/>
      <c r="M47" s="243"/>
      <c r="N47" s="243"/>
      <c r="O47" s="243"/>
    </row>
    <row r="48" spans="1:15">
      <c r="A48" s="263">
        <v>19.100000000000001</v>
      </c>
      <c r="B48" s="282" t="s">
        <v>595</v>
      </c>
      <c r="C48" s="259">
        <v>5299909.54</v>
      </c>
      <c r="D48" s="259">
        <v>0</v>
      </c>
      <c r="E48" s="242">
        <f t="shared" si="2"/>
        <v>5299909.54</v>
      </c>
      <c r="F48" s="259">
        <v>11456716.130000001</v>
      </c>
      <c r="G48" s="259">
        <v>0</v>
      </c>
      <c r="H48" s="242">
        <f t="shared" si="3"/>
        <v>11456716.130000001</v>
      </c>
      <c r="J48" s="243"/>
      <c r="K48" s="243"/>
      <c r="L48" s="243"/>
      <c r="M48" s="243"/>
      <c r="N48" s="243"/>
      <c r="O48" s="243"/>
    </row>
    <row r="49" spans="1:15">
      <c r="A49" s="263">
        <v>19.2</v>
      </c>
      <c r="B49" s="283" t="s">
        <v>596</v>
      </c>
      <c r="C49" s="259">
        <v>2232539.69</v>
      </c>
      <c r="D49" s="259">
        <v>0</v>
      </c>
      <c r="E49" s="242">
        <f t="shared" si="2"/>
        <v>2232539.69</v>
      </c>
      <c r="F49" s="259">
        <v>3094606.37</v>
      </c>
      <c r="G49" s="259">
        <v>0</v>
      </c>
      <c r="H49" s="242">
        <f t="shared" si="3"/>
        <v>3094606.37</v>
      </c>
      <c r="J49" s="243"/>
      <c r="K49" s="243"/>
      <c r="L49" s="243"/>
      <c r="M49" s="243"/>
      <c r="N49" s="243"/>
      <c r="O49" s="243"/>
    </row>
    <row r="50" spans="1:15">
      <c r="A50" s="263">
        <v>20</v>
      </c>
      <c r="B50" s="284" t="s">
        <v>597</v>
      </c>
      <c r="C50" s="259">
        <v>0</v>
      </c>
      <c r="D50" s="259">
        <v>119301057.45999999</v>
      </c>
      <c r="E50" s="242">
        <f t="shared" si="2"/>
        <v>119301057.45999999</v>
      </c>
      <c r="F50" s="259">
        <v>0</v>
      </c>
      <c r="G50" s="259">
        <v>83624365.459999993</v>
      </c>
      <c r="H50" s="242">
        <f t="shared" si="3"/>
        <v>83624365.459999993</v>
      </c>
      <c r="J50" s="243"/>
      <c r="K50" s="243"/>
      <c r="L50" s="243"/>
      <c r="M50" s="243"/>
      <c r="N50" s="243"/>
      <c r="O50" s="243"/>
    </row>
    <row r="51" spans="1:15">
      <c r="A51" s="263">
        <v>21</v>
      </c>
      <c r="B51" s="274" t="s">
        <v>598</v>
      </c>
      <c r="C51" s="259">
        <v>25426501.920000002</v>
      </c>
      <c r="D51" s="259">
        <v>4392395.95</v>
      </c>
      <c r="E51" s="242">
        <f t="shared" si="2"/>
        <v>29818897.870000001</v>
      </c>
      <c r="F51" s="259">
        <v>17283421.780000001</v>
      </c>
      <c r="G51" s="259">
        <v>15223002.08</v>
      </c>
      <c r="H51" s="242">
        <f t="shared" si="3"/>
        <v>32506423.859999999</v>
      </c>
      <c r="J51" s="243"/>
      <c r="K51" s="243"/>
      <c r="L51" s="243"/>
      <c r="M51" s="243"/>
      <c r="N51" s="243"/>
      <c r="O51" s="243"/>
    </row>
    <row r="52" spans="1:15">
      <c r="A52" s="263">
        <v>21.1</v>
      </c>
      <c r="B52" s="280" t="s">
        <v>599</v>
      </c>
      <c r="C52" s="259">
        <v>0</v>
      </c>
      <c r="D52" s="259">
        <v>0</v>
      </c>
      <c r="E52" s="242">
        <f t="shared" si="2"/>
        <v>0</v>
      </c>
      <c r="F52" s="259">
        <v>0</v>
      </c>
      <c r="G52" s="259">
        <v>0</v>
      </c>
      <c r="H52" s="242">
        <f t="shared" si="3"/>
        <v>0</v>
      </c>
      <c r="J52" s="243"/>
      <c r="K52" s="243"/>
      <c r="L52" s="243"/>
      <c r="M52" s="243"/>
      <c r="N52" s="243"/>
      <c r="O52" s="243"/>
    </row>
    <row r="53" spans="1:15">
      <c r="A53" s="263">
        <v>22</v>
      </c>
      <c r="B53" s="285" t="s">
        <v>600</v>
      </c>
      <c r="C53" s="241">
        <f>SUM(C38,C40,C41,C46,C47,C50,C51)</f>
        <v>1409897931.6193006</v>
      </c>
      <c r="D53" s="241">
        <f>SUM(D38,D40,D41,D46,D47,D50,D51)</f>
        <v>1646227739.6219022</v>
      </c>
      <c r="E53" s="242">
        <f t="shared" si="2"/>
        <v>3056125671.2412028</v>
      </c>
      <c r="F53" s="241">
        <f>SUM(F38,F40,F41,F46,F47,F50,F51)</f>
        <v>1233890389.1299999</v>
      </c>
      <c r="G53" s="241">
        <f>SUM(G38,G40,G41,G46,G47,G50,G51)</f>
        <v>1464946319.8299999</v>
      </c>
      <c r="H53" s="242">
        <f t="shared" si="3"/>
        <v>2698836708.96</v>
      </c>
      <c r="J53" s="243"/>
      <c r="K53" s="243"/>
      <c r="L53" s="243"/>
      <c r="M53" s="243"/>
      <c r="N53" s="243"/>
      <c r="O53" s="243"/>
    </row>
    <row r="54" spans="1:15" ht="24" customHeight="1">
      <c r="A54" s="263"/>
      <c r="B54" s="162" t="s">
        <v>601</v>
      </c>
      <c r="C54" s="739"/>
      <c r="D54" s="740"/>
      <c r="E54" s="740"/>
      <c r="F54" s="740"/>
      <c r="G54" s="740"/>
      <c r="H54" s="741"/>
      <c r="J54" s="243"/>
      <c r="K54" s="243"/>
      <c r="L54" s="243"/>
      <c r="M54" s="243"/>
      <c r="N54" s="243"/>
      <c r="O54" s="243"/>
    </row>
    <row r="55" spans="1:15">
      <c r="A55" s="263">
        <v>23</v>
      </c>
      <c r="B55" s="284" t="s">
        <v>602</v>
      </c>
      <c r="C55" s="259">
        <v>18212575</v>
      </c>
      <c r="D55" s="259">
        <v>0</v>
      </c>
      <c r="E55" s="242">
        <f>C55+D55</f>
        <v>18212575</v>
      </c>
      <c r="F55" s="259">
        <v>17091531</v>
      </c>
      <c r="G55" s="259">
        <v>0</v>
      </c>
      <c r="H55" s="242">
        <f>F55+G55</f>
        <v>17091531</v>
      </c>
      <c r="J55" s="243"/>
      <c r="K55" s="243"/>
      <c r="L55" s="243"/>
      <c r="M55" s="243"/>
      <c r="N55" s="243"/>
      <c r="O55" s="243"/>
    </row>
    <row r="56" spans="1:15">
      <c r="A56" s="263">
        <v>24</v>
      </c>
      <c r="B56" s="284" t="s">
        <v>603</v>
      </c>
      <c r="C56" s="259">
        <v>0</v>
      </c>
      <c r="D56" s="259">
        <v>0</v>
      </c>
      <c r="E56" s="242">
        <f t="shared" ref="E56:E69" si="4">C56+D56</f>
        <v>0</v>
      </c>
      <c r="F56" s="259">
        <v>0</v>
      </c>
      <c r="G56" s="259">
        <v>0</v>
      </c>
      <c r="H56" s="242">
        <f t="shared" ref="H56:H69" si="5">F56+G56</f>
        <v>0</v>
      </c>
      <c r="J56" s="243"/>
      <c r="K56" s="243"/>
      <c r="L56" s="243"/>
      <c r="M56" s="243"/>
      <c r="N56" s="243"/>
      <c r="O56" s="243"/>
    </row>
    <row r="57" spans="1:15">
      <c r="A57" s="263">
        <v>25</v>
      </c>
      <c r="B57" s="281" t="s">
        <v>604</v>
      </c>
      <c r="C57" s="259">
        <v>130405755.95</v>
      </c>
      <c r="D57" s="259">
        <v>0</v>
      </c>
      <c r="E57" s="242">
        <f t="shared" si="4"/>
        <v>130405755.95</v>
      </c>
      <c r="F57" s="259">
        <v>101066231.76000001</v>
      </c>
      <c r="G57" s="259">
        <v>0</v>
      </c>
      <c r="H57" s="242">
        <f t="shared" si="5"/>
        <v>101066231.76000001</v>
      </c>
      <c r="J57" s="243"/>
      <c r="K57" s="243"/>
      <c r="L57" s="243"/>
      <c r="M57" s="243"/>
      <c r="N57" s="243"/>
      <c r="O57" s="243"/>
    </row>
    <row r="58" spans="1:15">
      <c r="A58" s="263">
        <v>26</v>
      </c>
      <c r="B58" s="281" t="s">
        <v>605</v>
      </c>
      <c r="C58" s="259">
        <v>0</v>
      </c>
      <c r="D58" s="259">
        <v>0</v>
      </c>
      <c r="E58" s="242">
        <f t="shared" si="4"/>
        <v>0</v>
      </c>
      <c r="F58" s="259">
        <v>0</v>
      </c>
      <c r="G58" s="259">
        <v>0</v>
      </c>
      <c r="H58" s="242">
        <f t="shared" si="5"/>
        <v>0</v>
      </c>
      <c r="J58" s="243"/>
      <c r="K58" s="243"/>
      <c r="L58" s="243"/>
      <c r="M58" s="243"/>
      <c r="N58" s="243"/>
      <c r="O58" s="243"/>
    </row>
    <row r="59" spans="1:15">
      <c r="A59" s="263">
        <v>27</v>
      </c>
      <c r="B59" s="281" t="s">
        <v>606</v>
      </c>
      <c r="C59" s="241">
        <f>SUM(C60:C61)</f>
        <v>0</v>
      </c>
      <c r="D59" s="241">
        <f>SUM(D60:D61)</f>
        <v>0</v>
      </c>
      <c r="E59" s="242">
        <f t="shared" si="4"/>
        <v>0</v>
      </c>
      <c r="F59" s="259">
        <v>0</v>
      </c>
      <c r="G59" s="259">
        <v>0</v>
      </c>
      <c r="H59" s="242">
        <f t="shared" si="5"/>
        <v>0</v>
      </c>
      <c r="J59" s="243"/>
      <c r="K59" s="243"/>
      <c r="L59" s="243"/>
      <c r="M59" s="243"/>
      <c r="N59" s="243"/>
      <c r="O59" s="243"/>
    </row>
    <row r="60" spans="1:15">
      <c r="A60" s="263">
        <v>27.1</v>
      </c>
      <c r="B60" s="279" t="s">
        <v>607</v>
      </c>
      <c r="C60" s="259">
        <v>0</v>
      </c>
      <c r="D60" s="259">
        <v>0</v>
      </c>
      <c r="E60" s="242">
        <f t="shared" si="4"/>
        <v>0</v>
      </c>
      <c r="F60" s="259">
        <v>0</v>
      </c>
      <c r="G60" s="259">
        <v>0</v>
      </c>
      <c r="H60" s="242">
        <f t="shared" si="5"/>
        <v>0</v>
      </c>
      <c r="J60" s="243"/>
      <c r="K60" s="243"/>
      <c r="L60" s="243"/>
      <c r="M60" s="243"/>
      <c r="N60" s="243"/>
      <c r="O60" s="243"/>
    </row>
    <row r="61" spans="1:15">
      <c r="A61" s="263">
        <v>27.2</v>
      </c>
      <c r="B61" s="279" t="s">
        <v>608</v>
      </c>
      <c r="C61" s="259">
        <v>0</v>
      </c>
      <c r="D61" s="259">
        <v>0</v>
      </c>
      <c r="E61" s="242">
        <f t="shared" si="4"/>
        <v>0</v>
      </c>
      <c r="F61" s="259">
        <v>0</v>
      </c>
      <c r="G61" s="259">
        <v>0</v>
      </c>
      <c r="H61" s="242">
        <f t="shared" si="5"/>
        <v>0</v>
      </c>
      <c r="J61" s="243"/>
      <c r="K61" s="243"/>
      <c r="L61" s="243"/>
      <c r="M61" s="243"/>
      <c r="N61" s="243"/>
      <c r="O61" s="243"/>
    </row>
    <row r="62" spans="1:15">
      <c r="A62" s="263">
        <v>28</v>
      </c>
      <c r="B62" s="286" t="s">
        <v>609</v>
      </c>
      <c r="C62" s="259">
        <v>0</v>
      </c>
      <c r="D62" s="259">
        <v>0</v>
      </c>
      <c r="E62" s="242">
        <f t="shared" si="4"/>
        <v>0</v>
      </c>
      <c r="F62" s="259">
        <v>2606149.35</v>
      </c>
      <c r="G62" s="259">
        <v>0</v>
      </c>
      <c r="H62" s="242">
        <f t="shared" si="5"/>
        <v>2606149.35</v>
      </c>
      <c r="J62" s="243"/>
      <c r="K62" s="243"/>
      <c r="L62" s="243"/>
      <c r="M62" s="243"/>
      <c r="N62" s="243"/>
      <c r="O62" s="243"/>
    </row>
    <row r="63" spans="1:15">
      <c r="A63" s="263">
        <v>29</v>
      </c>
      <c r="B63" s="281" t="s">
        <v>610</v>
      </c>
      <c r="C63" s="241">
        <f>SUM(C64:C66)</f>
        <v>6845542.5700000003</v>
      </c>
      <c r="D63" s="241">
        <f>SUM(D64:D66)</f>
        <v>0</v>
      </c>
      <c r="E63" s="242">
        <f t="shared" si="4"/>
        <v>6845542.5700000003</v>
      </c>
      <c r="F63" s="241">
        <f>SUM(F64:F66)</f>
        <v>15101046.390000001</v>
      </c>
      <c r="G63" s="241">
        <f>SUM(G64:G66)</f>
        <v>0</v>
      </c>
      <c r="H63" s="242">
        <f t="shared" si="5"/>
        <v>15101046.390000001</v>
      </c>
      <c r="J63" s="243"/>
      <c r="K63" s="243"/>
      <c r="L63" s="243"/>
      <c r="M63" s="243"/>
      <c r="N63" s="243"/>
      <c r="O63" s="243"/>
    </row>
    <row r="64" spans="1:15">
      <c r="A64" s="263">
        <v>29.1</v>
      </c>
      <c r="B64" s="273" t="s">
        <v>611</v>
      </c>
      <c r="C64" s="259">
        <v>10870260.66</v>
      </c>
      <c r="D64" s="259">
        <v>0</v>
      </c>
      <c r="E64" s="242">
        <f t="shared" si="4"/>
        <v>10870260.66</v>
      </c>
      <c r="F64" s="259">
        <v>10870260.66</v>
      </c>
      <c r="G64" s="259">
        <v>0</v>
      </c>
      <c r="H64" s="242">
        <f t="shared" si="5"/>
        <v>10870260.66</v>
      </c>
      <c r="J64" s="243"/>
      <c r="K64" s="243"/>
      <c r="L64" s="243"/>
      <c r="M64" s="243"/>
      <c r="N64" s="243"/>
      <c r="O64" s="243"/>
    </row>
    <row r="65" spans="1:15" ht="25.15" customHeight="1">
      <c r="A65" s="263">
        <v>29.2</v>
      </c>
      <c r="B65" s="244" t="s">
        <v>612</v>
      </c>
      <c r="C65" s="259">
        <v>0</v>
      </c>
      <c r="D65" s="259">
        <v>0</v>
      </c>
      <c r="E65" s="242">
        <f t="shared" si="4"/>
        <v>0</v>
      </c>
      <c r="F65" s="259">
        <v>0</v>
      </c>
      <c r="G65" s="259">
        <v>0</v>
      </c>
      <c r="H65" s="242">
        <f t="shared" si="5"/>
        <v>0</v>
      </c>
      <c r="J65" s="243"/>
      <c r="K65" s="243"/>
      <c r="L65" s="243"/>
      <c r="M65" s="243"/>
      <c r="N65" s="243"/>
      <c r="O65" s="243"/>
    </row>
    <row r="66" spans="1:15" ht="22.5" customHeight="1">
      <c r="A66" s="263">
        <v>29.3</v>
      </c>
      <c r="B66" s="244" t="s">
        <v>613</v>
      </c>
      <c r="C66" s="259">
        <v>-4024718.09</v>
      </c>
      <c r="D66" s="259">
        <v>0</v>
      </c>
      <c r="E66" s="242">
        <f t="shared" si="4"/>
        <v>-4024718.09</v>
      </c>
      <c r="F66" s="259">
        <v>4230785.7300000004</v>
      </c>
      <c r="G66" s="259">
        <v>0</v>
      </c>
      <c r="H66" s="242">
        <f t="shared" si="5"/>
        <v>4230785.7300000004</v>
      </c>
      <c r="J66" s="243"/>
      <c r="K66" s="243"/>
      <c r="L66" s="243"/>
      <c r="M66" s="243"/>
      <c r="N66" s="243"/>
      <c r="O66" s="243"/>
    </row>
    <row r="67" spans="1:15">
      <c r="A67" s="263">
        <v>30</v>
      </c>
      <c r="B67" s="252" t="s">
        <v>614</v>
      </c>
      <c r="C67" s="259">
        <v>399395147.68000001</v>
      </c>
      <c r="D67" s="259">
        <v>0</v>
      </c>
      <c r="E67" s="242">
        <f t="shared" si="4"/>
        <v>399395147.68000001</v>
      </c>
      <c r="F67" s="259">
        <v>338146758.64999998</v>
      </c>
      <c r="G67" s="259">
        <v>0</v>
      </c>
      <c r="H67" s="242">
        <f t="shared" si="5"/>
        <v>338146758.64999998</v>
      </c>
      <c r="J67" s="243"/>
      <c r="K67" s="243"/>
      <c r="L67" s="243"/>
      <c r="M67" s="243"/>
      <c r="N67" s="243"/>
      <c r="O67" s="243"/>
    </row>
    <row r="68" spans="1:15">
      <c r="A68" s="263">
        <v>31</v>
      </c>
      <c r="B68" s="287" t="s">
        <v>615</v>
      </c>
      <c r="C68" s="241">
        <f>SUM(C55,C56,C57,C58,C59,C62,C63,C67)</f>
        <v>554859021.20000005</v>
      </c>
      <c r="D68" s="241">
        <f>SUM(D55,D56,D57,D58,D59,D62,D63,D67)</f>
        <v>0</v>
      </c>
      <c r="E68" s="242">
        <f t="shared" si="4"/>
        <v>554859021.20000005</v>
      </c>
      <c r="F68" s="241">
        <f>SUM(F55,F56,F57,F58,F59,F62,F63,F67)</f>
        <v>474011717.14999998</v>
      </c>
      <c r="G68" s="241">
        <f>SUM(G55,G56,G57,G58,G59,G62,G63,G67)</f>
        <v>0</v>
      </c>
      <c r="H68" s="242">
        <f t="shared" si="5"/>
        <v>474011717.14999998</v>
      </c>
      <c r="J68" s="243"/>
      <c r="K68" s="243"/>
      <c r="L68" s="243"/>
      <c r="M68" s="243"/>
      <c r="N68" s="243"/>
      <c r="O68" s="243"/>
    </row>
    <row r="69" spans="1:15">
      <c r="A69" s="263">
        <v>32</v>
      </c>
      <c r="B69" s="288" t="s">
        <v>616</v>
      </c>
      <c r="C69" s="241">
        <f>SUM(C53,C68)</f>
        <v>1964756952.8193007</v>
      </c>
      <c r="D69" s="241">
        <f>SUM(D53,D68)</f>
        <v>1646227739.6219022</v>
      </c>
      <c r="E69" s="242">
        <f t="shared" si="4"/>
        <v>3610984692.4412031</v>
      </c>
      <c r="F69" s="241">
        <f>SUM(F53,F68)</f>
        <v>1707902106.2799997</v>
      </c>
      <c r="G69" s="241">
        <f>SUM(G53,G68)</f>
        <v>1464946319.8299999</v>
      </c>
      <c r="H69" s="242">
        <f t="shared" si="5"/>
        <v>3172848426.1099997</v>
      </c>
      <c r="J69" s="243"/>
      <c r="K69" s="243"/>
      <c r="L69" s="243"/>
      <c r="M69" s="243"/>
      <c r="N69" s="243"/>
      <c r="O69" s="243"/>
    </row>
    <row r="70" spans="1:15">
      <c r="J70" s="243"/>
      <c r="K70" s="243"/>
      <c r="L70" s="243"/>
      <c r="M70" s="243"/>
      <c r="N70" s="243"/>
      <c r="O70" s="243"/>
    </row>
  </sheetData>
  <mergeCells count="7">
    <mergeCell ref="C54:H54"/>
    <mergeCell ref="A4:A6"/>
    <mergeCell ref="B4:B5"/>
    <mergeCell ref="C4:E4"/>
    <mergeCell ref="F4:H4"/>
    <mergeCell ref="C6:H6"/>
    <mergeCell ref="C37:H3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showGridLines="0" topLeftCell="A19" zoomScale="80" zoomScaleNormal="80" workbookViewId="0">
      <selection activeCell="B2" sqref="B2"/>
    </sheetView>
  </sheetViews>
  <sheetFormatPr defaultColWidth="8.85546875" defaultRowHeight="15"/>
  <cols>
    <col min="1" max="1" width="8.85546875" style="234"/>
    <col min="2" max="2" width="66.5703125" style="234" customWidth="1"/>
    <col min="3" max="8" width="15.140625" style="234" customWidth="1"/>
    <col min="9" max="9" width="10" style="234" bestFit="1" customWidth="1"/>
    <col min="10" max="10" width="8.85546875" style="234"/>
    <col min="11" max="11" width="10" style="234" bestFit="1" customWidth="1"/>
    <col min="12" max="16384" width="8.85546875" style="234"/>
  </cols>
  <sheetData>
    <row r="1" spans="1:16">
      <c r="A1" s="232" t="s">
        <v>30</v>
      </c>
      <c r="B1" s="233" t="str">
        <f>'Info '!C2</f>
        <v>JSC "BASISBANK"</v>
      </c>
      <c r="C1" s="218"/>
    </row>
    <row r="2" spans="1:16">
      <c r="A2" s="232" t="s">
        <v>31</v>
      </c>
      <c r="B2" s="235">
        <f>'1. key ratios '!B2</f>
        <v>45473</v>
      </c>
      <c r="C2" s="236"/>
      <c r="D2" s="237"/>
      <c r="E2" s="237"/>
      <c r="F2" s="237"/>
      <c r="G2" s="237"/>
      <c r="H2" s="237"/>
    </row>
    <row r="4" spans="1:16">
      <c r="A4" s="753" t="s">
        <v>6</v>
      </c>
      <c r="B4" s="755" t="s">
        <v>617</v>
      </c>
      <c r="C4" s="745" t="s">
        <v>554</v>
      </c>
      <c r="D4" s="745"/>
      <c r="E4" s="745"/>
      <c r="F4" s="745" t="s">
        <v>555</v>
      </c>
      <c r="G4" s="745"/>
      <c r="H4" s="746"/>
    </row>
    <row r="5" spans="1:16" ht="15.4" customHeight="1">
      <c r="A5" s="754"/>
      <c r="B5" s="756"/>
      <c r="C5" s="238" t="s">
        <v>32</v>
      </c>
      <c r="D5" s="238" t="s">
        <v>33</v>
      </c>
      <c r="E5" s="238" t="s">
        <v>34</v>
      </c>
      <c r="F5" s="238" t="s">
        <v>32</v>
      </c>
      <c r="G5" s="238" t="s">
        <v>33</v>
      </c>
      <c r="H5" s="238" t="s">
        <v>34</v>
      </c>
    </row>
    <row r="6" spans="1:16">
      <c r="A6" s="239">
        <v>1</v>
      </c>
      <c r="B6" s="240" t="s">
        <v>618</v>
      </c>
      <c r="C6" s="241">
        <f>SUM(C7:C12)</f>
        <v>112174770.40000002</v>
      </c>
      <c r="D6" s="241">
        <f>SUM(D7:D12)</f>
        <v>62928050.469999991</v>
      </c>
      <c r="E6" s="242">
        <f>C6+D6</f>
        <v>175102820.87</v>
      </c>
      <c r="F6" s="241">
        <f>SUM(F7:F12)</f>
        <v>102779594.64</v>
      </c>
      <c r="G6" s="241">
        <f>SUM(G7:G12)</f>
        <v>46582391.960000008</v>
      </c>
      <c r="H6" s="242">
        <f>F6+G6</f>
        <v>149361986.60000002</v>
      </c>
      <c r="I6" s="243"/>
      <c r="J6" s="243"/>
      <c r="K6" s="243"/>
      <c r="L6" s="243"/>
      <c r="M6" s="243"/>
      <c r="N6" s="243"/>
      <c r="O6" s="243"/>
      <c r="P6" s="243"/>
    </row>
    <row r="7" spans="1:16">
      <c r="A7" s="239">
        <v>1.1000000000000001</v>
      </c>
      <c r="B7" s="244" t="s">
        <v>561</v>
      </c>
      <c r="C7" s="241">
        <v>0</v>
      </c>
      <c r="D7" s="241">
        <v>0</v>
      </c>
      <c r="E7" s="242">
        <f t="shared" ref="E7:E45" si="0">C7+D7</f>
        <v>0</v>
      </c>
      <c r="F7" s="241">
        <v>0</v>
      </c>
      <c r="G7" s="241">
        <v>0</v>
      </c>
      <c r="H7" s="242">
        <f t="shared" ref="H7:H45" si="1">F7+G7</f>
        <v>0</v>
      </c>
      <c r="I7" s="243"/>
      <c r="J7" s="243"/>
      <c r="K7" s="243"/>
      <c r="L7" s="243"/>
      <c r="M7" s="243"/>
      <c r="N7" s="243"/>
      <c r="O7" s="243"/>
    </row>
    <row r="8" spans="1:16" ht="30">
      <c r="A8" s="239">
        <v>1.2</v>
      </c>
      <c r="B8" s="244" t="s">
        <v>563</v>
      </c>
      <c r="C8" s="241">
        <v>0</v>
      </c>
      <c r="D8" s="241">
        <v>0</v>
      </c>
      <c r="E8" s="242">
        <f t="shared" si="0"/>
        <v>0</v>
      </c>
      <c r="F8" s="241">
        <v>0</v>
      </c>
      <c r="G8" s="241">
        <v>0</v>
      </c>
      <c r="H8" s="242">
        <f t="shared" si="1"/>
        <v>0</v>
      </c>
      <c r="I8" s="243"/>
      <c r="J8" s="243"/>
      <c r="K8" s="243"/>
      <c r="L8" s="243"/>
      <c r="M8" s="243"/>
      <c r="N8" s="243"/>
      <c r="O8" s="243"/>
    </row>
    <row r="9" spans="1:16" ht="21.4" customHeight="1">
      <c r="A9" s="239">
        <v>1.3</v>
      </c>
      <c r="B9" s="244" t="s">
        <v>619</v>
      </c>
      <c r="C9" s="241">
        <v>0</v>
      </c>
      <c r="D9" s="241">
        <v>0</v>
      </c>
      <c r="E9" s="242">
        <f t="shared" si="0"/>
        <v>0</v>
      </c>
      <c r="F9" s="241">
        <v>0</v>
      </c>
      <c r="G9" s="241">
        <v>0</v>
      </c>
      <c r="H9" s="242">
        <f t="shared" si="1"/>
        <v>0</v>
      </c>
      <c r="I9" s="243"/>
      <c r="J9" s="243"/>
      <c r="K9" s="243"/>
      <c r="L9" s="243"/>
      <c r="M9" s="243"/>
      <c r="N9" s="243"/>
      <c r="O9" s="243"/>
    </row>
    <row r="10" spans="1:16">
      <c r="A10" s="239">
        <v>1.4</v>
      </c>
      <c r="B10" s="244" t="s">
        <v>565</v>
      </c>
      <c r="C10" s="241">
        <v>10093726.939999999</v>
      </c>
      <c r="D10" s="241">
        <v>0</v>
      </c>
      <c r="E10" s="242">
        <f t="shared" si="0"/>
        <v>10093726.939999999</v>
      </c>
      <c r="F10" s="241">
        <v>0</v>
      </c>
      <c r="G10" s="241">
        <v>0</v>
      </c>
      <c r="H10" s="242">
        <f t="shared" si="1"/>
        <v>0</v>
      </c>
      <c r="I10" s="243"/>
      <c r="J10" s="243"/>
      <c r="K10" s="243"/>
      <c r="L10" s="243"/>
      <c r="M10" s="243"/>
      <c r="N10" s="243"/>
      <c r="O10" s="243"/>
    </row>
    <row r="11" spans="1:16">
      <c r="A11" s="239">
        <v>1.5</v>
      </c>
      <c r="B11" s="244" t="s">
        <v>569</v>
      </c>
      <c r="C11" s="241">
        <v>102081043.46000002</v>
      </c>
      <c r="D11" s="241">
        <v>62928050.469999991</v>
      </c>
      <c r="E11" s="242">
        <f t="shared" si="0"/>
        <v>165009093.93000001</v>
      </c>
      <c r="F11" s="241">
        <v>102779594.64</v>
      </c>
      <c r="G11" s="241">
        <v>46582391.960000008</v>
      </c>
      <c r="H11" s="242">
        <f t="shared" si="1"/>
        <v>149361986.60000002</v>
      </c>
      <c r="I11" s="243"/>
      <c r="J11" s="243"/>
      <c r="K11" s="243"/>
      <c r="L11" s="243"/>
      <c r="M11" s="243"/>
      <c r="N11" s="243"/>
      <c r="O11" s="243"/>
    </row>
    <row r="12" spans="1:16">
      <c r="A12" s="239">
        <v>1.6</v>
      </c>
      <c r="B12" s="245" t="s">
        <v>451</v>
      </c>
      <c r="C12" s="241">
        <v>0</v>
      </c>
      <c r="D12" s="241">
        <v>0</v>
      </c>
      <c r="E12" s="242">
        <f t="shared" si="0"/>
        <v>0</v>
      </c>
      <c r="F12" s="241">
        <v>0</v>
      </c>
      <c r="G12" s="241">
        <v>0</v>
      </c>
      <c r="H12" s="242">
        <f t="shared" si="1"/>
        <v>0</v>
      </c>
      <c r="I12" s="243"/>
      <c r="J12" s="243"/>
      <c r="K12" s="243"/>
      <c r="L12" s="243"/>
      <c r="M12" s="243"/>
      <c r="N12" s="243"/>
      <c r="O12" s="243"/>
    </row>
    <row r="13" spans="1:16">
      <c r="A13" s="239">
        <v>2</v>
      </c>
      <c r="B13" s="246" t="s">
        <v>620</v>
      </c>
      <c r="C13" s="241">
        <f>SUM(C14:C17)</f>
        <v>-63672148.600000001</v>
      </c>
      <c r="D13" s="241">
        <f>SUM(D14:D17)</f>
        <v>-32690364.170000002</v>
      </c>
      <c r="E13" s="242">
        <f t="shared" si="0"/>
        <v>-96362512.770000011</v>
      </c>
      <c r="F13" s="241">
        <f>SUM(F14:F17)</f>
        <v>-62517262.539999999</v>
      </c>
      <c r="G13" s="241">
        <f>SUM(G14:G17)</f>
        <v>-20948357.850000001</v>
      </c>
      <c r="H13" s="242">
        <f t="shared" si="1"/>
        <v>-83465620.390000001</v>
      </c>
      <c r="I13" s="243"/>
      <c r="J13" s="243"/>
      <c r="K13" s="243"/>
      <c r="L13" s="243"/>
      <c r="M13" s="243"/>
      <c r="N13" s="243"/>
      <c r="O13" s="243"/>
    </row>
    <row r="14" spans="1:16">
      <c r="A14" s="239">
        <v>2.1</v>
      </c>
      <c r="B14" s="244" t="s">
        <v>621</v>
      </c>
      <c r="C14" s="241">
        <v>0</v>
      </c>
      <c r="D14" s="241">
        <v>0</v>
      </c>
      <c r="E14" s="242">
        <f t="shared" si="0"/>
        <v>0</v>
      </c>
      <c r="F14" s="241">
        <v>0</v>
      </c>
      <c r="G14" s="241">
        <v>0</v>
      </c>
      <c r="H14" s="242">
        <f t="shared" si="1"/>
        <v>0</v>
      </c>
      <c r="I14" s="243"/>
      <c r="J14" s="243"/>
      <c r="K14" s="243"/>
      <c r="L14" s="243"/>
      <c r="M14" s="243"/>
      <c r="N14" s="243"/>
      <c r="O14" s="243"/>
    </row>
    <row r="15" spans="1:16" ht="24.4" customHeight="1">
      <c r="A15" s="239">
        <v>2.2000000000000002</v>
      </c>
      <c r="B15" s="244" t="s">
        <v>622</v>
      </c>
      <c r="C15" s="241">
        <v>0</v>
      </c>
      <c r="D15" s="241">
        <v>0</v>
      </c>
      <c r="E15" s="242">
        <f t="shared" si="0"/>
        <v>0</v>
      </c>
      <c r="F15" s="241">
        <v>0</v>
      </c>
      <c r="G15" s="241">
        <v>0</v>
      </c>
      <c r="H15" s="242">
        <f t="shared" si="1"/>
        <v>0</v>
      </c>
      <c r="I15" s="243"/>
      <c r="J15" s="243"/>
      <c r="K15" s="243"/>
      <c r="L15" s="243"/>
      <c r="M15" s="243"/>
      <c r="N15" s="243"/>
      <c r="O15" s="243"/>
    </row>
    <row r="16" spans="1:16" ht="20.65" customHeight="1">
      <c r="A16" s="239">
        <v>2.2999999999999998</v>
      </c>
      <c r="B16" s="244" t="s">
        <v>623</v>
      </c>
      <c r="C16" s="241">
        <v>-63672148.600000001</v>
      </c>
      <c r="D16" s="241">
        <v>-32690364.170000002</v>
      </c>
      <c r="E16" s="242">
        <f t="shared" si="0"/>
        <v>-96362512.770000011</v>
      </c>
      <c r="F16" s="241">
        <v>-62517262.539999999</v>
      </c>
      <c r="G16" s="241">
        <v>-20948357.850000001</v>
      </c>
      <c r="H16" s="242">
        <f t="shared" si="1"/>
        <v>-83465620.390000001</v>
      </c>
      <c r="I16" s="243"/>
      <c r="J16" s="243"/>
      <c r="K16" s="243"/>
      <c r="L16" s="243"/>
      <c r="M16" s="243"/>
      <c r="N16" s="243"/>
      <c r="O16" s="243"/>
    </row>
    <row r="17" spans="1:15">
      <c r="A17" s="239">
        <v>2.4</v>
      </c>
      <c r="B17" s="244" t="s">
        <v>624</v>
      </c>
      <c r="C17" s="241">
        <v>0</v>
      </c>
      <c r="D17" s="241">
        <v>0</v>
      </c>
      <c r="E17" s="242">
        <f t="shared" si="0"/>
        <v>0</v>
      </c>
      <c r="F17" s="241">
        <v>0</v>
      </c>
      <c r="G17" s="241">
        <v>0</v>
      </c>
      <c r="H17" s="242">
        <f t="shared" si="1"/>
        <v>0</v>
      </c>
      <c r="I17" s="243"/>
      <c r="J17" s="243"/>
      <c r="K17" s="243"/>
      <c r="L17" s="243"/>
      <c r="M17" s="243"/>
      <c r="N17" s="243"/>
      <c r="O17" s="243"/>
    </row>
    <row r="18" spans="1:15">
      <c r="A18" s="239">
        <v>3</v>
      </c>
      <c r="B18" s="246" t="s">
        <v>625</v>
      </c>
      <c r="C18" s="241">
        <v>0</v>
      </c>
      <c r="D18" s="241">
        <v>0</v>
      </c>
      <c r="E18" s="242">
        <f t="shared" si="0"/>
        <v>0</v>
      </c>
      <c r="F18" s="241">
        <v>0</v>
      </c>
      <c r="G18" s="241">
        <v>0</v>
      </c>
      <c r="H18" s="242">
        <f t="shared" si="1"/>
        <v>0</v>
      </c>
      <c r="I18" s="243"/>
      <c r="J18" s="243"/>
      <c r="K18" s="243"/>
      <c r="L18" s="243"/>
      <c r="M18" s="243"/>
      <c r="N18" s="243"/>
      <c r="O18" s="243"/>
    </row>
    <row r="19" spans="1:15">
      <c r="A19" s="239">
        <v>4</v>
      </c>
      <c r="B19" s="246" t="s">
        <v>626</v>
      </c>
      <c r="C19" s="241">
        <v>6264875.8500000006</v>
      </c>
      <c r="D19" s="241">
        <v>2067637.9300000002</v>
      </c>
      <c r="E19" s="242">
        <f t="shared" si="0"/>
        <v>8332513.7800000012</v>
      </c>
      <c r="F19" s="241">
        <v>5105788.7300000004</v>
      </c>
      <c r="G19" s="241">
        <v>1832538.1099999999</v>
      </c>
      <c r="H19" s="242">
        <f t="shared" si="1"/>
        <v>6938326.8399999999</v>
      </c>
      <c r="I19" s="243"/>
      <c r="J19" s="243"/>
      <c r="K19" s="243"/>
      <c r="L19" s="243"/>
      <c r="M19" s="243"/>
      <c r="N19" s="243"/>
      <c r="O19" s="243"/>
    </row>
    <row r="20" spans="1:15">
      <c r="A20" s="239">
        <v>5</v>
      </c>
      <c r="B20" s="246" t="s">
        <v>627</v>
      </c>
      <c r="C20" s="241">
        <v>-1022647.9</v>
      </c>
      <c r="D20" s="241">
        <v>-2673155.71</v>
      </c>
      <c r="E20" s="242">
        <f t="shared" si="0"/>
        <v>-3695803.61</v>
      </c>
      <c r="F20" s="241">
        <v>-763486.29999999993</v>
      </c>
      <c r="G20" s="241">
        <v>-1827715.9300000002</v>
      </c>
      <c r="H20" s="242">
        <f t="shared" si="1"/>
        <v>-2591202.23</v>
      </c>
      <c r="I20" s="243"/>
      <c r="J20" s="243"/>
      <c r="K20" s="243"/>
      <c r="L20" s="243"/>
      <c r="M20" s="243"/>
      <c r="N20" s="243"/>
      <c r="O20" s="243"/>
    </row>
    <row r="21" spans="1:15" ht="24" customHeight="1">
      <c r="A21" s="239">
        <v>6</v>
      </c>
      <c r="B21" s="246" t="s">
        <v>628</v>
      </c>
      <c r="C21" s="241">
        <v>744868.65</v>
      </c>
      <c r="D21" s="241">
        <v>6271.3</v>
      </c>
      <c r="E21" s="242">
        <f t="shared" si="0"/>
        <v>751139.95000000007</v>
      </c>
      <c r="F21" s="241">
        <v>0</v>
      </c>
      <c r="G21" s="241">
        <v>54918.77</v>
      </c>
      <c r="H21" s="242">
        <f t="shared" si="1"/>
        <v>54918.77</v>
      </c>
      <c r="I21" s="243"/>
      <c r="J21" s="243"/>
      <c r="K21" s="243"/>
      <c r="L21" s="243"/>
      <c r="M21" s="243"/>
      <c r="N21" s="243"/>
      <c r="O21" s="243"/>
    </row>
    <row r="22" spans="1:15" ht="18.399999999999999" customHeight="1">
      <c r="A22" s="239">
        <v>7</v>
      </c>
      <c r="B22" s="246" t="s">
        <v>629</v>
      </c>
      <c r="C22" s="241">
        <v>0</v>
      </c>
      <c r="D22" s="241">
        <v>0</v>
      </c>
      <c r="E22" s="242">
        <f t="shared" si="0"/>
        <v>0</v>
      </c>
      <c r="F22" s="241">
        <v>398500</v>
      </c>
      <c r="G22" s="241">
        <v>0</v>
      </c>
      <c r="H22" s="242">
        <f t="shared" si="1"/>
        <v>398500</v>
      </c>
      <c r="I22" s="243"/>
      <c r="J22" s="243"/>
      <c r="K22" s="243"/>
      <c r="L22" s="243"/>
      <c r="M22" s="243"/>
      <c r="N22" s="243"/>
      <c r="O22" s="243"/>
    </row>
    <row r="23" spans="1:15" ht="25.5" customHeight="1">
      <c r="A23" s="239">
        <v>8</v>
      </c>
      <c r="B23" s="247" t="s">
        <v>630</v>
      </c>
      <c r="C23" s="241">
        <v>0</v>
      </c>
      <c r="D23" s="241">
        <v>0</v>
      </c>
      <c r="E23" s="242">
        <f t="shared" si="0"/>
        <v>0</v>
      </c>
      <c r="F23" s="241">
        <v>0</v>
      </c>
      <c r="G23" s="241">
        <v>0</v>
      </c>
      <c r="H23" s="242">
        <f t="shared" si="1"/>
        <v>0</v>
      </c>
      <c r="I23" s="243"/>
      <c r="J23" s="243"/>
      <c r="K23" s="243"/>
      <c r="L23" s="243"/>
      <c r="M23" s="243"/>
      <c r="N23" s="243"/>
      <c r="O23" s="243"/>
    </row>
    <row r="24" spans="1:15" ht="34.5" customHeight="1">
      <c r="A24" s="239">
        <v>9</v>
      </c>
      <c r="B24" s="247" t="s">
        <v>631</v>
      </c>
      <c r="C24" s="241">
        <v>0</v>
      </c>
      <c r="D24" s="241">
        <v>0</v>
      </c>
      <c r="E24" s="242">
        <f t="shared" si="0"/>
        <v>0</v>
      </c>
      <c r="F24" s="241">
        <v>0</v>
      </c>
      <c r="G24" s="241">
        <v>0</v>
      </c>
      <c r="H24" s="242">
        <f t="shared" si="1"/>
        <v>0</v>
      </c>
      <c r="I24" s="243"/>
      <c r="J24" s="243"/>
      <c r="K24" s="243"/>
      <c r="L24" s="243"/>
      <c r="M24" s="243"/>
      <c r="N24" s="243"/>
      <c r="O24" s="243"/>
    </row>
    <row r="25" spans="1:15">
      <c r="A25" s="239">
        <v>10</v>
      </c>
      <c r="B25" s="246" t="s">
        <v>632</v>
      </c>
      <c r="C25" s="241">
        <v>8203356.9500000002</v>
      </c>
      <c r="D25" s="241">
        <v>0</v>
      </c>
      <c r="E25" s="242">
        <f t="shared" si="0"/>
        <v>8203356.9500000002</v>
      </c>
      <c r="F25" s="241">
        <v>2107224.7999999998</v>
      </c>
      <c r="G25" s="241">
        <v>0</v>
      </c>
      <c r="H25" s="242">
        <f t="shared" si="1"/>
        <v>2107224.7999999998</v>
      </c>
      <c r="I25" s="243"/>
      <c r="J25" s="243"/>
      <c r="K25" s="243"/>
      <c r="L25" s="243"/>
      <c r="M25" s="243"/>
      <c r="N25" s="243"/>
      <c r="O25" s="243"/>
    </row>
    <row r="26" spans="1:15">
      <c r="A26" s="239">
        <v>11</v>
      </c>
      <c r="B26" s="248" t="s">
        <v>633</v>
      </c>
      <c r="C26" s="241">
        <v>33007.480000000003</v>
      </c>
      <c r="D26" s="241">
        <v>0</v>
      </c>
      <c r="E26" s="242">
        <f t="shared" si="0"/>
        <v>33007.480000000003</v>
      </c>
      <c r="F26" s="241">
        <v>212089.65000000002</v>
      </c>
      <c r="G26" s="241">
        <v>0</v>
      </c>
      <c r="H26" s="242">
        <f t="shared" si="1"/>
        <v>212089.65000000002</v>
      </c>
      <c r="I26" s="243"/>
      <c r="J26" s="243"/>
      <c r="K26" s="243"/>
      <c r="L26" s="243"/>
      <c r="M26" s="243"/>
      <c r="N26" s="243"/>
      <c r="O26" s="243"/>
    </row>
    <row r="27" spans="1:15">
      <c r="A27" s="239">
        <v>12</v>
      </c>
      <c r="B27" s="246" t="s">
        <v>634</v>
      </c>
      <c r="C27" s="241">
        <v>223757.23</v>
      </c>
      <c r="D27" s="241">
        <v>156837.45999999996</v>
      </c>
      <c r="E27" s="242">
        <f t="shared" si="0"/>
        <v>380594.68999999994</v>
      </c>
      <c r="F27" s="241">
        <v>65942.73</v>
      </c>
      <c r="G27" s="241">
        <v>0</v>
      </c>
      <c r="H27" s="242">
        <f t="shared" si="1"/>
        <v>65942.73</v>
      </c>
      <c r="I27" s="243"/>
      <c r="J27" s="243"/>
      <c r="K27" s="243"/>
      <c r="L27" s="243"/>
      <c r="M27" s="243"/>
      <c r="N27" s="243"/>
      <c r="O27" s="243"/>
    </row>
    <row r="28" spans="1:15">
      <c r="A28" s="239">
        <v>13</v>
      </c>
      <c r="B28" s="249" t="s">
        <v>635</v>
      </c>
      <c r="C28" s="241">
        <v>-7364761.75</v>
      </c>
      <c r="D28" s="241">
        <v>-189912.87</v>
      </c>
      <c r="E28" s="242">
        <f t="shared" si="0"/>
        <v>-7554674.6200000001</v>
      </c>
      <c r="F28" s="241">
        <v>-5617394.6399999997</v>
      </c>
      <c r="G28" s="241">
        <v>612620.89999999991</v>
      </c>
      <c r="H28" s="242">
        <f t="shared" si="1"/>
        <v>-5004773.74</v>
      </c>
      <c r="I28" s="243"/>
      <c r="J28" s="243"/>
      <c r="K28" s="243"/>
      <c r="L28" s="243"/>
      <c r="M28" s="243"/>
      <c r="N28" s="243"/>
      <c r="O28" s="243"/>
    </row>
    <row r="29" spans="1:15">
      <c r="A29" s="239">
        <v>14</v>
      </c>
      <c r="B29" s="250" t="s">
        <v>636</v>
      </c>
      <c r="C29" s="241">
        <f>SUM(C30:C31)</f>
        <v>-33659959.489999995</v>
      </c>
      <c r="D29" s="241">
        <f>SUM(D30:D31)</f>
        <v>-573288.03</v>
      </c>
      <c r="E29" s="242">
        <f t="shared" si="0"/>
        <v>-34233247.519999996</v>
      </c>
      <c r="F29" s="241">
        <f>SUM(F30:F31)</f>
        <v>-27848310.490000002</v>
      </c>
      <c r="G29" s="241">
        <f>SUM(G30:G31)</f>
        <v>-560386.64</v>
      </c>
      <c r="H29" s="242">
        <f t="shared" si="1"/>
        <v>-28408697.130000003</v>
      </c>
      <c r="I29" s="243"/>
      <c r="J29" s="243"/>
      <c r="K29" s="243"/>
      <c r="L29" s="243"/>
      <c r="M29" s="243"/>
      <c r="N29" s="243"/>
      <c r="O29" s="243"/>
    </row>
    <row r="30" spans="1:15">
      <c r="A30" s="239">
        <v>14.1</v>
      </c>
      <c r="B30" s="251" t="s">
        <v>637</v>
      </c>
      <c r="C30" s="241">
        <v>-26598664.399999999</v>
      </c>
      <c r="D30" s="241">
        <v>0</v>
      </c>
      <c r="E30" s="242">
        <f t="shared" si="0"/>
        <v>-26598664.399999999</v>
      </c>
      <c r="F30" s="241">
        <v>-25088036.16</v>
      </c>
      <c r="G30" s="241">
        <v>0</v>
      </c>
      <c r="H30" s="242">
        <f t="shared" si="1"/>
        <v>-25088036.16</v>
      </c>
      <c r="I30" s="243"/>
      <c r="J30" s="243"/>
      <c r="K30" s="243"/>
      <c r="L30" s="243"/>
      <c r="M30" s="243"/>
      <c r="N30" s="243"/>
      <c r="O30" s="243"/>
    </row>
    <row r="31" spans="1:15">
      <c r="A31" s="239">
        <v>14.2</v>
      </c>
      <c r="B31" s="251" t="s">
        <v>638</v>
      </c>
      <c r="C31" s="241">
        <v>-7061295.0899999999</v>
      </c>
      <c r="D31" s="241">
        <v>-573288.03</v>
      </c>
      <c r="E31" s="242">
        <f t="shared" si="0"/>
        <v>-7634583.1200000001</v>
      </c>
      <c r="F31" s="241">
        <v>-2760274.33</v>
      </c>
      <c r="G31" s="241">
        <v>-560386.64</v>
      </c>
      <c r="H31" s="242">
        <f t="shared" si="1"/>
        <v>-3320660.97</v>
      </c>
      <c r="I31" s="243"/>
      <c r="J31" s="243"/>
      <c r="K31" s="243"/>
      <c r="L31" s="243"/>
      <c r="M31" s="243"/>
      <c r="N31" s="243"/>
      <c r="O31" s="243"/>
    </row>
    <row r="32" spans="1:15">
      <c r="A32" s="239">
        <v>15</v>
      </c>
      <c r="B32" s="246" t="s">
        <v>639</v>
      </c>
      <c r="C32" s="241">
        <v>-5292334.83</v>
      </c>
      <c r="D32" s="241">
        <v>0</v>
      </c>
      <c r="E32" s="242">
        <f t="shared" si="0"/>
        <v>-5292334.83</v>
      </c>
      <c r="F32" s="241">
        <v>-4578563.95</v>
      </c>
      <c r="G32" s="241">
        <v>0</v>
      </c>
      <c r="H32" s="242">
        <f t="shared" si="1"/>
        <v>-4578563.95</v>
      </c>
      <c r="I32" s="243"/>
      <c r="J32" s="243"/>
      <c r="K32" s="243"/>
      <c r="L32" s="243"/>
      <c r="M32" s="243"/>
      <c r="N32" s="243"/>
      <c r="O32" s="243"/>
    </row>
    <row r="33" spans="1:15" ht="22.5" customHeight="1">
      <c r="A33" s="239">
        <v>16</v>
      </c>
      <c r="B33" s="252" t="s">
        <v>640</v>
      </c>
      <c r="C33" s="241">
        <v>0</v>
      </c>
      <c r="D33" s="241">
        <v>0</v>
      </c>
      <c r="E33" s="242">
        <f t="shared" si="0"/>
        <v>0</v>
      </c>
      <c r="F33" s="241">
        <v>0</v>
      </c>
      <c r="G33" s="241">
        <v>0</v>
      </c>
      <c r="H33" s="242">
        <f t="shared" si="1"/>
        <v>0</v>
      </c>
      <c r="I33" s="243"/>
      <c r="J33" s="243"/>
      <c r="K33" s="243"/>
      <c r="L33" s="243"/>
      <c r="M33" s="243"/>
      <c r="N33" s="243"/>
      <c r="O33" s="243"/>
    </row>
    <row r="34" spans="1:15">
      <c r="A34" s="239">
        <v>17</v>
      </c>
      <c r="B34" s="246" t="s">
        <v>641</v>
      </c>
      <c r="C34" s="241">
        <f>SUM(C35:C36)</f>
        <v>161947.12</v>
      </c>
      <c r="D34" s="241">
        <f>SUM(D35:D36)</f>
        <v>-69385.19</v>
      </c>
      <c r="E34" s="242">
        <f t="shared" si="0"/>
        <v>92561.93</v>
      </c>
      <c r="F34" s="241">
        <f>SUM(F35:F36)</f>
        <v>180513.85999999996</v>
      </c>
      <c r="G34" s="241">
        <f>SUM(G35:G36)</f>
        <v>136995.45000000001</v>
      </c>
      <c r="H34" s="242">
        <f t="shared" si="1"/>
        <v>317509.30999999994</v>
      </c>
      <c r="I34" s="243"/>
      <c r="J34" s="243"/>
      <c r="K34" s="243"/>
      <c r="L34" s="243"/>
      <c r="M34" s="243"/>
      <c r="N34" s="243"/>
      <c r="O34" s="243"/>
    </row>
    <row r="35" spans="1:15">
      <c r="A35" s="239">
        <v>17.100000000000001</v>
      </c>
      <c r="B35" s="251" t="s">
        <v>642</v>
      </c>
      <c r="C35" s="241">
        <v>161947.12</v>
      </c>
      <c r="D35" s="241">
        <v>-69385.19</v>
      </c>
      <c r="E35" s="242">
        <f t="shared" si="0"/>
        <v>92561.93</v>
      </c>
      <c r="F35" s="241">
        <v>-259644.21</v>
      </c>
      <c r="G35" s="241">
        <v>8115.8499999999985</v>
      </c>
      <c r="H35" s="242">
        <f t="shared" si="1"/>
        <v>-251528.36</v>
      </c>
      <c r="I35" s="243"/>
      <c r="J35" s="243"/>
      <c r="K35" s="243"/>
      <c r="L35" s="243"/>
      <c r="M35" s="243"/>
      <c r="N35" s="243"/>
      <c r="O35" s="243"/>
    </row>
    <row r="36" spans="1:15">
      <c r="A36" s="239">
        <v>17.2</v>
      </c>
      <c r="B36" s="251" t="s">
        <v>643</v>
      </c>
      <c r="C36" s="241">
        <v>0</v>
      </c>
      <c r="D36" s="241">
        <v>0</v>
      </c>
      <c r="E36" s="242">
        <f t="shared" si="0"/>
        <v>0</v>
      </c>
      <c r="F36" s="241">
        <v>440158.06999999995</v>
      </c>
      <c r="G36" s="241">
        <v>128879.6</v>
      </c>
      <c r="H36" s="242">
        <f t="shared" si="1"/>
        <v>569037.66999999993</v>
      </c>
      <c r="I36" s="243"/>
      <c r="J36" s="243"/>
      <c r="K36" s="243"/>
      <c r="L36" s="243"/>
      <c r="M36" s="243"/>
      <c r="N36" s="243"/>
      <c r="O36" s="243"/>
    </row>
    <row r="37" spans="1:15" ht="41.65" customHeight="1">
      <c r="A37" s="239">
        <v>18</v>
      </c>
      <c r="B37" s="253" t="s">
        <v>644</v>
      </c>
      <c r="C37" s="241">
        <f>SUM(C38:C39)</f>
        <v>-2616672.2999999998</v>
      </c>
      <c r="D37" s="241">
        <f>SUM(D38:D39)</f>
        <v>-1224023.1600000001</v>
      </c>
      <c r="E37" s="242">
        <f t="shared" si="0"/>
        <v>-3840695.46</v>
      </c>
      <c r="F37" s="241">
        <f>SUM(F38:F39)</f>
        <v>-3432536.9299999997</v>
      </c>
      <c r="G37" s="254">
        <f>SUM(G38:G39)</f>
        <v>2152287.4600000004</v>
      </c>
      <c r="H37" s="242">
        <f t="shared" si="1"/>
        <v>-1280249.4699999993</v>
      </c>
      <c r="I37" s="243"/>
      <c r="J37" s="243"/>
      <c r="K37" s="243"/>
      <c r="L37" s="243"/>
      <c r="M37" s="243"/>
      <c r="N37" s="243"/>
      <c r="O37" s="243"/>
    </row>
    <row r="38" spans="1:15">
      <c r="A38" s="239">
        <v>18.100000000000001</v>
      </c>
      <c r="B38" s="255" t="s">
        <v>645</v>
      </c>
      <c r="C38" s="241">
        <v>0</v>
      </c>
      <c r="D38" s="241">
        <v>0</v>
      </c>
      <c r="E38" s="242">
        <f t="shared" si="0"/>
        <v>0</v>
      </c>
      <c r="F38" s="241">
        <v>0</v>
      </c>
      <c r="G38" s="241">
        <v>0</v>
      </c>
      <c r="H38" s="242">
        <f t="shared" si="1"/>
        <v>0</v>
      </c>
      <c r="I38" s="243"/>
      <c r="J38" s="243"/>
      <c r="K38" s="243"/>
      <c r="L38" s="243"/>
      <c r="M38" s="243"/>
      <c r="N38" s="243"/>
      <c r="O38" s="243"/>
    </row>
    <row r="39" spans="1:15">
      <c r="A39" s="239">
        <v>18.2</v>
      </c>
      <c r="B39" s="255" t="s">
        <v>646</v>
      </c>
      <c r="C39" s="241">
        <v>-2616672.2999999998</v>
      </c>
      <c r="D39" s="241">
        <v>-1224023.1600000001</v>
      </c>
      <c r="E39" s="242">
        <f t="shared" si="0"/>
        <v>-3840695.46</v>
      </c>
      <c r="F39" s="241">
        <v>-3432536.9299999997</v>
      </c>
      <c r="G39" s="241">
        <v>2152287.4600000004</v>
      </c>
      <c r="H39" s="242">
        <f t="shared" si="1"/>
        <v>-1280249.4699999993</v>
      </c>
      <c r="I39" s="243"/>
      <c r="J39" s="243"/>
      <c r="K39" s="243"/>
      <c r="L39" s="243"/>
      <c r="M39" s="243"/>
      <c r="N39" s="243"/>
      <c r="O39" s="243"/>
    </row>
    <row r="40" spans="1:15" ht="24.4" customHeight="1">
      <c r="A40" s="239">
        <v>19</v>
      </c>
      <c r="B40" s="253" t="s">
        <v>647</v>
      </c>
      <c r="C40" s="241">
        <v>0</v>
      </c>
      <c r="D40" s="241">
        <v>0</v>
      </c>
      <c r="E40" s="242">
        <f t="shared" si="0"/>
        <v>0</v>
      </c>
      <c r="F40" s="241">
        <v>0</v>
      </c>
      <c r="G40" s="241">
        <v>0</v>
      </c>
      <c r="H40" s="242">
        <f t="shared" si="1"/>
        <v>0</v>
      </c>
      <c r="I40" s="243"/>
      <c r="J40" s="243"/>
      <c r="K40" s="243"/>
      <c r="L40" s="243"/>
      <c r="M40" s="243"/>
      <c r="N40" s="243"/>
      <c r="O40" s="243"/>
    </row>
    <row r="41" spans="1:15" ht="17.649999999999999" customHeight="1">
      <c r="A41" s="239">
        <v>20</v>
      </c>
      <c r="B41" s="253" t="s">
        <v>648</v>
      </c>
      <c r="C41" s="241">
        <v>11303.58</v>
      </c>
      <c r="D41" s="241">
        <v>0</v>
      </c>
      <c r="E41" s="242">
        <f t="shared" si="0"/>
        <v>11303.58</v>
      </c>
      <c r="F41" s="241">
        <v>0</v>
      </c>
      <c r="G41" s="241">
        <v>0</v>
      </c>
      <c r="H41" s="242">
        <f t="shared" si="1"/>
        <v>0</v>
      </c>
      <c r="I41" s="243"/>
      <c r="J41" s="243"/>
      <c r="K41" s="243"/>
      <c r="L41" s="243"/>
      <c r="M41" s="243"/>
      <c r="N41" s="243"/>
      <c r="O41" s="243"/>
    </row>
    <row r="42" spans="1:15" ht="26.65" customHeight="1">
      <c r="A42" s="239">
        <v>21</v>
      </c>
      <c r="B42" s="253" t="s">
        <v>649</v>
      </c>
      <c r="C42" s="241">
        <v>0</v>
      </c>
      <c r="D42" s="241">
        <v>0</v>
      </c>
      <c r="E42" s="242">
        <f t="shared" si="0"/>
        <v>0</v>
      </c>
      <c r="F42" s="241">
        <v>0</v>
      </c>
      <c r="G42" s="241">
        <v>0</v>
      </c>
      <c r="H42" s="242">
        <f t="shared" si="1"/>
        <v>0</v>
      </c>
      <c r="I42" s="243"/>
      <c r="J42" s="243"/>
      <c r="K42" s="243"/>
      <c r="L42" s="243"/>
      <c r="M42" s="243"/>
      <c r="N42" s="243"/>
      <c r="O42" s="243"/>
    </row>
    <row r="43" spans="1:15">
      <c r="A43" s="239">
        <v>22</v>
      </c>
      <c r="B43" s="256" t="s">
        <v>650</v>
      </c>
      <c r="C43" s="241">
        <f>SUM(C6,C13,C18,C19,C20,C21,C22,C23,C24,C25,C26,C27,C28,C29,C32,C33,C34,C37,C40,C41,C42)</f>
        <v>14189362.390000021</v>
      </c>
      <c r="D43" s="241">
        <f>SUM(D6,D13,D18,D19,D20,D21,D22,D23,D24,D25,D26,D27,D28,D29,D32,D33,D34,D37,D40,D41,D42)</f>
        <v>27738668.029999986</v>
      </c>
      <c r="E43" s="242">
        <f t="shared" si="0"/>
        <v>41928030.420000009</v>
      </c>
      <c r="F43" s="241">
        <f>SUM(F6,F13,F18,F19,F20,F21,F22,F23,F24,F25,F26,F27,F28,F29,F32,F33,F34,F37,F40,F41,F42)</f>
        <v>6092099.5599999912</v>
      </c>
      <c r="G43" s="241">
        <f>SUM(G6,G13,G18,G19,G20,G21,G22,G23,G24,G25,G26,G27,G28,G29,G32,G33,G34,G37,G40,G41,G42)</f>
        <v>28035292.230000004</v>
      </c>
      <c r="H43" s="242">
        <f t="shared" si="1"/>
        <v>34127391.789999992</v>
      </c>
      <c r="I43" s="243"/>
      <c r="J43" s="243"/>
      <c r="K43" s="243"/>
      <c r="L43" s="243"/>
      <c r="M43" s="243"/>
      <c r="N43" s="243"/>
      <c r="O43" s="243"/>
    </row>
    <row r="44" spans="1:15">
      <c r="A44" s="239">
        <v>23</v>
      </c>
      <c r="B44" s="256" t="s">
        <v>651</v>
      </c>
      <c r="C44" s="241">
        <v>-4958929.2699999996</v>
      </c>
      <c r="D44" s="241">
        <v>0</v>
      </c>
      <c r="E44" s="242">
        <f t="shared" si="0"/>
        <v>-4958929.2699999996</v>
      </c>
      <c r="F44" s="241">
        <v>-2879743.02</v>
      </c>
      <c r="G44" s="241">
        <v>0</v>
      </c>
      <c r="H44" s="242">
        <f t="shared" si="1"/>
        <v>-2879743.02</v>
      </c>
      <c r="I44" s="243"/>
      <c r="J44" s="243"/>
      <c r="K44" s="243"/>
      <c r="L44" s="243"/>
      <c r="M44" s="243"/>
      <c r="N44" s="243"/>
      <c r="O44" s="243"/>
    </row>
    <row r="45" spans="1:15">
      <c r="A45" s="239">
        <v>24</v>
      </c>
      <c r="B45" s="257" t="s">
        <v>652</v>
      </c>
      <c r="C45" s="241">
        <f>C43+C44</f>
        <v>9230433.1200000215</v>
      </c>
      <c r="D45" s="241">
        <f>D43+D44</f>
        <v>27738668.029999986</v>
      </c>
      <c r="E45" s="242">
        <f t="shared" si="0"/>
        <v>36969101.150000006</v>
      </c>
      <c r="F45" s="241">
        <f>F43+F44</f>
        <v>3212356.5399999912</v>
      </c>
      <c r="G45" s="241">
        <f>G43+G44</f>
        <v>28035292.230000004</v>
      </c>
      <c r="H45" s="242">
        <f t="shared" si="1"/>
        <v>31247648.769999996</v>
      </c>
      <c r="I45" s="243"/>
      <c r="J45" s="243"/>
      <c r="K45" s="243"/>
      <c r="L45" s="243"/>
      <c r="M45" s="243"/>
      <c r="N45" s="243"/>
      <c r="O45" s="243"/>
    </row>
  </sheetData>
  <mergeCells count="4">
    <mergeCell ref="A4:A5"/>
    <mergeCell ref="B4:B5"/>
    <mergeCell ref="C4:E4"/>
    <mergeCell ref="F4: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showGridLines="0" zoomScale="80" zoomScaleNormal="80" workbookViewId="0">
      <selection activeCell="L8" sqref="L8"/>
    </sheetView>
  </sheetViews>
  <sheetFormatPr defaultColWidth="8.85546875" defaultRowHeight="15"/>
  <cols>
    <col min="1" max="1" width="8.7109375" style="264"/>
    <col min="2" max="2" width="87.7109375" style="234" bestFit="1" customWidth="1"/>
    <col min="3" max="8" width="15.42578125" style="234" customWidth="1"/>
    <col min="9" max="16384" width="8.85546875" style="234"/>
  </cols>
  <sheetData>
    <row r="1" spans="1:16">
      <c r="A1" s="232" t="s">
        <v>30</v>
      </c>
      <c r="B1" s="233" t="str">
        <f>'Info '!C2</f>
        <v>JSC "BASISBANK"</v>
      </c>
      <c r="C1" s="218"/>
    </row>
    <row r="2" spans="1:16">
      <c r="A2" s="232" t="s">
        <v>31</v>
      </c>
      <c r="B2" s="235">
        <f>'1. key ratios '!B2</f>
        <v>45473</v>
      </c>
      <c r="C2" s="236"/>
      <c r="D2" s="237"/>
      <c r="E2" s="237"/>
      <c r="F2" s="237"/>
      <c r="G2" s="237"/>
      <c r="H2" s="237"/>
    </row>
    <row r="3" spans="1:16" ht="15.75" thickBot="1">
      <c r="A3" s="234"/>
    </row>
    <row r="4" spans="1:16">
      <c r="A4" s="757" t="s">
        <v>6</v>
      </c>
      <c r="B4" s="758" t="s">
        <v>94</v>
      </c>
      <c r="C4" s="745" t="s">
        <v>554</v>
      </c>
      <c r="D4" s="745"/>
      <c r="E4" s="745"/>
      <c r="F4" s="745" t="s">
        <v>555</v>
      </c>
      <c r="G4" s="745"/>
      <c r="H4" s="746"/>
    </row>
    <row r="5" spans="1:16">
      <c r="A5" s="757"/>
      <c r="B5" s="758"/>
      <c r="C5" s="289" t="s">
        <v>32</v>
      </c>
      <c r="D5" s="289" t="s">
        <v>33</v>
      </c>
      <c r="E5" s="289" t="s">
        <v>34</v>
      </c>
      <c r="F5" s="289" t="s">
        <v>32</v>
      </c>
      <c r="G5" s="289" t="s">
        <v>33</v>
      </c>
      <c r="H5" s="289" t="s">
        <v>34</v>
      </c>
    </row>
    <row r="6" spans="1:16">
      <c r="A6" s="263">
        <v>1</v>
      </c>
      <c r="B6" s="290" t="s">
        <v>653</v>
      </c>
      <c r="C6" s="291">
        <v>30304800</v>
      </c>
      <c r="D6" s="291">
        <v>156318275.72999999</v>
      </c>
      <c r="E6" s="292">
        <f t="shared" ref="E6:E43" si="0">C6+D6</f>
        <v>186623075.72999999</v>
      </c>
      <c r="F6" s="291">
        <v>480000</v>
      </c>
      <c r="G6" s="291">
        <v>32897944.75</v>
      </c>
      <c r="H6" s="293">
        <f t="shared" ref="H6:H43" si="1">F6+G6</f>
        <v>33377944.75</v>
      </c>
      <c r="J6" s="399"/>
      <c r="K6" s="399"/>
      <c r="L6" s="399"/>
      <c r="M6" s="399"/>
      <c r="N6" s="399"/>
      <c r="O6" s="399"/>
      <c r="P6" s="399"/>
    </row>
    <row r="7" spans="1:16">
      <c r="A7" s="263">
        <v>2</v>
      </c>
      <c r="B7" s="290" t="s">
        <v>196</v>
      </c>
      <c r="C7" s="291">
        <v>0</v>
      </c>
      <c r="D7" s="291">
        <v>40246399.759999998</v>
      </c>
      <c r="E7" s="292">
        <f t="shared" si="0"/>
        <v>40246399.759999998</v>
      </c>
      <c r="F7" s="291">
        <v>0</v>
      </c>
      <c r="G7" s="291">
        <v>57365059</v>
      </c>
      <c r="H7" s="293">
        <f t="shared" si="1"/>
        <v>57365059</v>
      </c>
      <c r="J7" s="399"/>
      <c r="K7" s="399"/>
      <c r="L7" s="399"/>
      <c r="M7" s="399"/>
      <c r="N7" s="399"/>
      <c r="O7" s="399"/>
    </row>
    <row r="8" spans="1:16">
      <c r="A8" s="263">
        <v>3</v>
      </c>
      <c r="B8" s="290" t="s">
        <v>206</v>
      </c>
      <c r="C8" s="291">
        <f>C9+C10</f>
        <v>78279830.799999997</v>
      </c>
      <c r="D8" s="291">
        <f>D9+D10</f>
        <v>2459323341.6399999</v>
      </c>
      <c r="E8" s="292">
        <f t="shared" si="0"/>
        <v>2537603172.4400001</v>
      </c>
      <c r="F8" s="291">
        <f>F9+F10</f>
        <v>68733740.740896001</v>
      </c>
      <c r="G8" s="291">
        <f>G9+G10</f>
        <v>758162360.72979307</v>
      </c>
      <c r="H8" s="293">
        <f t="shared" si="1"/>
        <v>826896101.47068906</v>
      </c>
      <c r="J8" s="399"/>
      <c r="K8" s="399"/>
      <c r="L8" s="399"/>
      <c r="M8" s="399"/>
      <c r="N8" s="399"/>
      <c r="O8" s="399"/>
    </row>
    <row r="9" spans="1:16">
      <c r="A9" s="263">
        <v>3.1</v>
      </c>
      <c r="B9" s="294" t="s">
        <v>197</v>
      </c>
      <c r="C9" s="291">
        <v>63403026.079999998</v>
      </c>
      <c r="D9" s="291">
        <v>2445444054.23</v>
      </c>
      <c r="E9" s="292">
        <f t="shared" si="0"/>
        <v>2508847080.3099999</v>
      </c>
      <c r="F9" s="291">
        <v>46351374.330895998</v>
      </c>
      <c r="G9" s="291">
        <v>758098881.50479305</v>
      </c>
      <c r="H9" s="293">
        <f t="shared" si="1"/>
        <v>804450255.83568907</v>
      </c>
      <c r="J9" s="399"/>
      <c r="K9" s="399"/>
      <c r="L9" s="399"/>
      <c r="M9" s="399"/>
      <c r="N9" s="399"/>
      <c r="O9" s="399"/>
    </row>
    <row r="10" spans="1:16">
      <c r="A10" s="263">
        <v>3.2</v>
      </c>
      <c r="B10" s="294" t="s">
        <v>193</v>
      </c>
      <c r="C10" s="291">
        <v>14876804.720000001</v>
      </c>
      <c r="D10" s="291">
        <v>13879287.41</v>
      </c>
      <c r="E10" s="292">
        <f t="shared" si="0"/>
        <v>28756092.130000003</v>
      </c>
      <c r="F10" s="291">
        <v>22382366.41</v>
      </c>
      <c r="G10" s="291">
        <v>63479.224999999999</v>
      </c>
      <c r="H10" s="293">
        <f t="shared" si="1"/>
        <v>22445845.635000002</v>
      </c>
      <c r="J10" s="399"/>
      <c r="K10" s="399"/>
      <c r="L10" s="399"/>
      <c r="M10" s="399"/>
      <c r="N10" s="399"/>
      <c r="O10" s="399"/>
    </row>
    <row r="11" spans="1:16">
      <c r="A11" s="263">
        <v>4</v>
      </c>
      <c r="B11" s="290" t="s">
        <v>195</v>
      </c>
      <c r="C11" s="291">
        <f>C12+C13</f>
        <v>258834000</v>
      </c>
      <c r="D11" s="291">
        <f>D12+D13</f>
        <v>0</v>
      </c>
      <c r="E11" s="292">
        <f t="shared" si="0"/>
        <v>258834000</v>
      </c>
      <c r="F11" s="291">
        <f>F12+F13</f>
        <v>215964609</v>
      </c>
      <c r="G11" s="291">
        <f>G12+G13</f>
        <v>0</v>
      </c>
      <c r="H11" s="293">
        <f t="shared" si="1"/>
        <v>215964609</v>
      </c>
      <c r="J11" s="399"/>
      <c r="K11" s="399"/>
      <c r="L11" s="399"/>
      <c r="M11" s="399"/>
      <c r="N11" s="399"/>
      <c r="O11" s="399"/>
    </row>
    <row r="12" spans="1:16">
      <c r="A12" s="263">
        <v>4.0999999999999996</v>
      </c>
      <c r="B12" s="294" t="s">
        <v>179</v>
      </c>
      <c r="C12" s="291">
        <v>258834000</v>
      </c>
      <c r="D12" s="291">
        <v>0</v>
      </c>
      <c r="E12" s="292">
        <f t="shared" si="0"/>
        <v>258834000</v>
      </c>
      <c r="F12" s="291">
        <v>215964609</v>
      </c>
      <c r="G12" s="291">
        <v>0</v>
      </c>
      <c r="H12" s="293">
        <f t="shared" si="1"/>
        <v>215964609</v>
      </c>
      <c r="J12" s="399"/>
      <c r="K12" s="399"/>
      <c r="L12" s="399"/>
      <c r="M12" s="399"/>
      <c r="N12" s="399"/>
      <c r="O12" s="399"/>
    </row>
    <row r="13" spans="1:16">
      <c r="A13" s="263">
        <v>4.2</v>
      </c>
      <c r="B13" s="294" t="s">
        <v>180</v>
      </c>
      <c r="C13" s="291">
        <v>0</v>
      </c>
      <c r="D13" s="291">
        <v>0</v>
      </c>
      <c r="E13" s="292">
        <f t="shared" si="0"/>
        <v>0</v>
      </c>
      <c r="F13" s="291">
        <v>0</v>
      </c>
      <c r="G13" s="291">
        <v>0</v>
      </c>
      <c r="H13" s="293">
        <f t="shared" si="1"/>
        <v>0</v>
      </c>
      <c r="J13" s="399"/>
      <c r="K13" s="399"/>
      <c r="L13" s="399"/>
      <c r="M13" s="399"/>
      <c r="N13" s="399"/>
      <c r="O13" s="399"/>
    </row>
    <row r="14" spans="1:16">
      <c r="A14" s="263">
        <v>5</v>
      </c>
      <c r="B14" s="290" t="s">
        <v>205</v>
      </c>
      <c r="C14" s="291">
        <f>C15+C16+C17+C23+C24+C25+C26</f>
        <v>123483186.17000002</v>
      </c>
      <c r="D14" s="291">
        <f>D15+D16+D17+D23+D24+D25+D26</f>
        <v>4210602695.1300001</v>
      </c>
      <c r="E14" s="292">
        <f t="shared" si="0"/>
        <v>4334085881.3000002</v>
      </c>
      <c r="F14" s="291">
        <f>F15+F16+F17+F23+F24+F25+F26</f>
        <v>121006925.56</v>
      </c>
      <c r="G14" s="291">
        <f>G15+G16+G17+G23+G24+G25+G26</f>
        <v>3814065377.4147</v>
      </c>
      <c r="H14" s="293">
        <f t="shared" si="1"/>
        <v>3935072302.9747</v>
      </c>
      <c r="J14" s="399"/>
      <c r="K14" s="399"/>
      <c r="L14" s="399"/>
      <c r="M14" s="399"/>
      <c r="N14" s="399"/>
      <c r="O14" s="399"/>
    </row>
    <row r="15" spans="1:16">
      <c r="A15" s="263">
        <v>5.0999999999999996</v>
      </c>
      <c r="B15" s="295" t="s">
        <v>183</v>
      </c>
      <c r="C15" s="291">
        <v>82426479.780000001</v>
      </c>
      <c r="D15" s="291">
        <v>121931856.34999999</v>
      </c>
      <c r="E15" s="292">
        <f t="shared" si="0"/>
        <v>204358336.13</v>
      </c>
      <c r="F15" s="291">
        <v>50414355.469999999</v>
      </c>
      <c r="G15" s="291">
        <v>86671714.587899998</v>
      </c>
      <c r="H15" s="293">
        <f t="shared" si="1"/>
        <v>137086070.05790001</v>
      </c>
      <c r="J15" s="399"/>
      <c r="K15" s="399"/>
      <c r="L15" s="399"/>
      <c r="M15" s="399"/>
      <c r="N15" s="399"/>
      <c r="O15" s="399"/>
    </row>
    <row r="16" spans="1:16">
      <c r="A16" s="263">
        <v>5.2</v>
      </c>
      <c r="B16" s="295" t="s">
        <v>182</v>
      </c>
      <c r="C16" s="291">
        <v>0</v>
      </c>
      <c r="D16" s="291">
        <v>0</v>
      </c>
      <c r="E16" s="292">
        <f t="shared" si="0"/>
        <v>0</v>
      </c>
      <c r="F16" s="291">
        <v>0</v>
      </c>
      <c r="G16" s="291">
        <v>0</v>
      </c>
      <c r="H16" s="293">
        <f t="shared" si="1"/>
        <v>0</v>
      </c>
      <c r="J16" s="399"/>
      <c r="K16" s="399"/>
      <c r="L16" s="399"/>
      <c r="M16" s="399"/>
      <c r="N16" s="399"/>
      <c r="O16" s="399"/>
    </row>
    <row r="17" spans="1:15">
      <c r="A17" s="263">
        <v>5.3</v>
      </c>
      <c r="B17" s="295" t="s">
        <v>181</v>
      </c>
      <c r="C17" s="291">
        <f>C18+C19+C20+C21+C22</f>
        <v>2478917.04</v>
      </c>
      <c r="D17" s="291">
        <f>D18+D19+D20+D21+D22</f>
        <v>3312303328.8900003</v>
      </c>
      <c r="E17" s="292">
        <f t="shared" si="0"/>
        <v>3314782245.9300003</v>
      </c>
      <c r="F17" s="291">
        <f>F18+F19+F20+F21+F22</f>
        <v>28113706.109999999</v>
      </c>
      <c r="G17" s="291">
        <f>G18+G19+G20+G21+G22</f>
        <v>3344652972.4182997</v>
      </c>
      <c r="H17" s="293">
        <f t="shared" si="1"/>
        <v>3372766678.5282998</v>
      </c>
      <c r="J17" s="399"/>
      <c r="K17" s="399"/>
      <c r="L17" s="399"/>
      <c r="M17" s="399"/>
      <c r="N17" s="399"/>
      <c r="O17" s="399"/>
    </row>
    <row r="18" spans="1:15">
      <c r="A18" s="263" t="s">
        <v>15</v>
      </c>
      <c r="B18" s="296" t="s">
        <v>36</v>
      </c>
      <c r="C18" s="291">
        <v>1601831.27</v>
      </c>
      <c r="D18" s="291">
        <v>1147732727.1300001</v>
      </c>
      <c r="E18" s="292">
        <f t="shared" si="0"/>
        <v>1149334558.4000001</v>
      </c>
      <c r="F18" s="291">
        <v>2396981.1800000002</v>
      </c>
      <c r="G18" s="291">
        <v>1202799152.3046999</v>
      </c>
      <c r="H18" s="293">
        <f t="shared" si="1"/>
        <v>1205196133.4847</v>
      </c>
      <c r="J18" s="399"/>
      <c r="K18" s="399"/>
      <c r="L18" s="399"/>
      <c r="M18" s="399"/>
      <c r="N18" s="399"/>
      <c r="O18" s="399"/>
    </row>
    <row r="19" spans="1:15">
      <c r="A19" s="263" t="s">
        <v>16</v>
      </c>
      <c r="B19" s="296" t="s">
        <v>37</v>
      </c>
      <c r="C19" s="291">
        <v>92608.93</v>
      </c>
      <c r="D19" s="291">
        <v>1078713674.2</v>
      </c>
      <c r="E19" s="292">
        <f t="shared" si="0"/>
        <v>1078806283.1300001</v>
      </c>
      <c r="F19" s="291">
        <v>316862.40000000002</v>
      </c>
      <c r="G19" s="291">
        <v>840143960.60520005</v>
      </c>
      <c r="H19" s="293">
        <f t="shared" si="1"/>
        <v>840460823.00520003</v>
      </c>
      <c r="J19" s="399"/>
      <c r="K19" s="399"/>
      <c r="L19" s="399"/>
      <c r="M19" s="399"/>
      <c r="N19" s="399"/>
      <c r="O19" s="399"/>
    </row>
    <row r="20" spans="1:15">
      <c r="A20" s="263" t="s">
        <v>17</v>
      </c>
      <c r="B20" s="296" t="s">
        <v>38</v>
      </c>
      <c r="C20" s="291">
        <v>0</v>
      </c>
      <c r="D20" s="291">
        <v>0</v>
      </c>
      <c r="E20" s="292">
        <f t="shared" si="0"/>
        <v>0</v>
      </c>
      <c r="F20" s="291">
        <v>0</v>
      </c>
      <c r="G20" s="291">
        <v>0</v>
      </c>
      <c r="H20" s="293">
        <f t="shared" si="1"/>
        <v>0</v>
      </c>
      <c r="J20" s="399"/>
      <c r="K20" s="399"/>
      <c r="L20" s="399"/>
      <c r="M20" s="399"/>
      <c r="N20" s="399"/>
      <c r="O20" s="399"/>
    </row>
    <row r="21" spans="1:15">
      <c r="A21" s="263" t="s">
        <v>18</v>
      </c>
      <c r="B21" s="296" t="s">
        <v>39</v>
      </c>
      <c r="C21" s="291">
        <v>154146.06</v>
      </c>
      <c r="D21" s="291">
        <v>702814319.25999999</v>
      </c>
      <c r="E21" s="292">
        <f t="shared" si="0"/>
        <v>702968465.31999993</v>
      </c>
      <c r="F21" s="291">
        <v>349246.71999999997</v>
      </c>
      <c r="G21" s="291">
        <v>818487118.8427</v>
      </c>
      <c r="H21" s="293">
        <f t="shared" si="1"/>
        <v>818836365.56270003</v>
      </c>
      <c r="J21" s="399"/>
      <c r="K21" s="399"/>
      <c r="L21" s="399"/>
      <c r="M21" s="399"/>
      <c r="N21" s="399"/>
      <c r="O21" s="399"/>
    </row>
    <row r="22" spans="1:15">
      <c r="A22" s="263" t="s">
        <v>19</v>
      </c>
      <c r="B22" s="296" t="s">
        <v>40</v>
      </c>
      <c r="C22" s="291">
        <v>630330.78</v>
      </c>
      <c r="D22" s="291">
        <v>383042608.30000001</v>
      </c>
      <c r="E22" s="292">
        <f t="shared" si="0"/>
        <v>383672939.07999998</v>
      </c>
      <c r="F22" s="291">
        <v>25050615.809999999</v>
      </c>
      <c r="G22" s="291">
        <v>483222740.66570002</v>
      </c>
      <c r="H22" s="293">
        <f t="shared" si="1"/>
        <v>508273356.47570002</v>
      </c>
      <c r="J22" s="399"/>
      <c r="K22" s="399"/>
      <c r="L22" s="399"/>
      <c r="M22" s="399"/>
      <c r="N22" s="399"/>
      <c r="O22" s="399"/>
    </row>
    <row r="23" spans="1:15">
      <c r="A23" s="263">
        <v>5.4</v>
      </c>
      <c r="B23" s="295" t="s">
        <v>184</v>
      </c>
      <c r="C23" s="291">
        <v>18032557.32</v>
      </c>
      <c r="D23" s="291">
        <v>362964029.72000003</v>
      </c>
      <c r="E23" s="292">
        <f t="shared" si="0"/>
        <v>380996587.04000002</v>
      </c>
      <c r="F23" s="291">
        <v>14959807.26</v>
      </c>
      <c r="G23" s="291">
        <v>84121911.700599998</v>
      </c>
      <c r="H23" s="293">
        <f t="shared" si="1"/>
        <v>99081718.960600004</v>
      </c>
      <c r="J23" s="399"/>
      <c r="K23" s="399"/>
      <c r="L23" s="399"/>
      <c r="M23" s="399"/>
      <c r="N23" s="399"/>
      <c r="O23" s="399"/>
    </row>
    <row r="24" spans="1:15">
      <c r="A24" s="263">
        <v>5.5</v>
      </c>
      <c r="B24" s="295" t="s">
        <v>185</v>
      </c>
      <c r="C24" s="291">
        <v>16787034</v>
      </c>
      <c r="D24" s="291">
        <v>282386450.57999998</v>
      </c>
      <c r="E24" s="292">
        <f t="shared" si="0"/>
        <v>299173484.57999998</v>
      </c>
      <c r="F24" s="291">
        <v>19219056.719999999</v>
      </c>
      <c r="G24" s="291">
        <v>298618778.70789999</v>
      </c>
      <c r="H24" s="293">
        <f t="shared" si="1"/>
        <v>317837835.42789996</v>
      </c>
      <c r="J24" s="399"/>
      <c r="K24" s="399"/>
      <c r="L24" s="399"/>
      <c r="M24" s="399"/>
      <c r="N24" s="399"/>
      <c r="O24" s="399"/>
    </row>
    <row r="25" spans="1:15">
      <c r="A25" s="263">
        <v>5.6</v>
      </c>
      <c r="B25" s="295" t="s">
        <v>186</v>
      </c>
      <c r="C25" s="291">
        <v>0</v>
      </c>
      <c r="D25" s="291">
        <v>88700002.810000002</v>
      </c>
      <c r="E25" s="292">
        <f t="shared" si="0"/>
        <v>88700002.810000002</v>
      </c>
      <c r="F25" s="291">
        <v>8300000</v>
      </c>
      <c r="G25" s="291">
        <v>0</v>
      </c>
      <c r="H25" s="293">
        <f t="shared" si="1"/>
        <v>8300000</v>
      </c>
      <c r="J25" s="399"/>
      <c r="K25" s="399"/>
      <c r="L25" s="399"/>
      <c r="M25" s="399"/>
      <c r="N25" s="399"/>
      <c r="O25" s="399"/>
    </row>
    <row r="26" spans="1:15">
      <c r="A26" s="263">
        <v>5.7</v>
      </c>
      <c r="B26" s="295" t="s">
        <v>40</v>
      </c>
      <c r="C26" s="291">
        <v>3758198.03</v>
      </c>
      <c r="D26" s="291">
        <v>42317026.780000001</v>
      </c>
      <c r="E26" s="292">
        <f t="shared" si="0"/>
        <v>46075224.810000002</v>
      </c>
      <c r="F26" s="291">
        <v>0</v>
      </c>
      <c r="G26" s="291">
        <v>0</v>
      </c>
      <c r="H26" s="293">
        <f t="shared" si="1"/>
        <v>0</v>
      </c>
      <c r="J26" s="399"/>
      <c r="K26" s="399"/>
      <c r="L26" s="399"/>
      <c r="M26" s="399"/>
      <c r="N26" s="399"/>
      <c r="O26" s="399"/>
    </row>
    <row r="27" spans="1:15">
      <c r="A27" s="263">
        <v>6</v>
      </c>
      <c r="B27" s="163" t="s">
        <v>654</v>
      </c>
      <c r="C27" s="291">
        <v>143322203.62</v>
      </c>
      <c r="D27" s="291">
        <v>152025224.37</v>
      </c>
      <c r="E27" s="292">
        <f t="shared" si="0"/>
        <v>295347427.99000001</v>
      </c>
      <c r="F27" s="291">
        <v>148803242.02000001</v>
      </c>
      <c r="G27" s="291">
        <v>186667270.64379999</v>
      </c>
      <c r="H27" s="293">
        <f t="shared" si="1"/>
        <v>335470512.6638</v>
      </c>
      <c r="J27" s="399"/>
      <c r="K27" s="399"/>
      <c r="L27" s="399"/>
      <c r="M27" s="399"/>
      <c r="N27" s="399"/>
      <c r="O27" s="399"/>
    </row>
    <row r="28" spans="1:15">
      <c r="A28" s="263">
        <v>7</v>
      </c>
      <c r="B28" s="163" t="s">
        <v>655</v>
      </c>
      <c r="C28" s="291">
        <v>174700307.08000001</v>
      </c>
      <c r="D28" s="291">
        <v>106780064.69</v>
      </c>
      <c r="E28" s="292">
        <f t="shared" si="0"/>
        <v>281480371.76999998</v>
      </c>
      <c r="F28" s="291">
        <v>124634145.44</v>
      </c>
      <c r="G28" s="291">
        <v>53882527.217900001</v>
      </c>
      <c r="H28" s="293">
        <f t="shared" si="1"/>
        <v>178516672.65790001</v>
      </c>
      <c r="J28" s="399"/>
      <c r="K28" s="399"/>
      <c r="L28" s="399"/>
      <c r="M28" s="399"/>
      <c r="N28" s="399"/>
      <c r="O28" s="399"/>
    </row>
    <row r="29" spans="1:15">
      <c r="A29" s="263">
        <v>8</v>
      </c>
      <c r="B29" s="163" t="s">
        <v>194</v>
      </c>
      <c r="C29" s="291">
        <v>0</v>
      </c>
      <c r="D29" s="291">
        <v>3261319.06</v>
      </c>
      <c r="E29" s="292">
        <f t="shared" si="0"/>
        <v>3261319.06</v>
      </c>
      <c r="F29" s="291">
        <v>0</v>
      </c>
      <c r="G29" s="291">
        <v>754171.88639999996</v>
      </c>
      <c r="H29" s="293">
        <f t="shared" si="1"/>
        <v>754171.88639999996</v>
      </c>
      <c r="J29" s="399"/>
      <c r="K29" s="399"/>
      <c r="L29" s="399"/>
      <c r="M29" s="399"/>
      <c r="N29" s="399"/>
      <c r="O29" s="399"/>
    </row>
    <row r="30" spans="1:15">
      <c r="A30" s="263">
        <v>9</v>
      </c>
      <c r="B30" s="297" t="s">
        <v>211</v>
      </c>
      <c r="C30" s="291">
        <f>C31+C32+C33+C34+C35+C36+C37</f>
        <v>0</v>
      </c>
      <c r="D30" s="291">
        <f>D31+D32+D33+D34+D35+D36+D37</f>
        <v>0</v>
      </c>
      <c r="E30" s="292">
        <f t="shared" si="0"/>
        <v>0</v>
      </c>
      <c r="F30" s="291">
        <f>F31+F32+F33+F34+F35+F36+F37</f>
        <v>69902000</v>
      </c>
      <c r="G30" s="291">
        <f>G31+G32+G33+G34+G35+G36+G37</f>
        <v>67397000</v>
      </c>
      <c r="H30" s="293">
        <f t="shared" si="1"/>
        <v>137299000</v>
      </c>
      <c r="J30" s="399"/>
      <c r="K30" s="399"/>
      <c r="L30" s="399"/>
      <c r="M30" s="399"/>
      <c r="N30" s="399"/>
      <c r="O30" s="399"/>
    </row>
    <row r="31" spans="1:15">
      <c r="A31" s="263">
        <v>9.1</v>
      </c>
      <c r="B31" s="298" t="s">
        <v>201</v>
      </c>
      <c r="C31" s="291">
        <v>0</v>
      </c>
      <c r="D31" s="291">
        <v>0</v>
      </c>
      <c r="E31" s="292">
        <f t="shared" si="0"/>
        <v>0</v>
      </c>
      <c r="F31" s="291">
        <v>0</v>
      </c>
      <c r="G31" s="291">
        <v>67397000</v>
      </c>
      <c r="H31" s="293">
        <f t="shared" si="1"/>
        <v>67397000</v>
      </c>
      <c r="J31" s="399"/>
      <c r="K31" s="399"/>
      <c r="L31" s="399"/>
      <c r="M31" s="399"/>
      <c r="N31" s="399"/>
      <c r="O31" s="399"/>
    </row>
    <row r="32" spans="1:15">
      <c r="A32" s="263">
        <v>9.1999999999999993</v>
      </c>
      <c r="B32" s="298" t="s">
        <v>202</v>
      </c>
      <c r="C32" s="291">
        <v>0</v>
      </c>
      <c r="D32" s="291">
        <v>0</v>
      </c>
      <c r="E32" s="292">
        <f t="shared" si="0"/>
        <v>0</v>
      </c>
      <c r="F32" s="291">
        <v>69902000</v>
      </c>
      <c r="G32" s="291">
        <v>0</v>
      </c>
      <c r="H32" s="293">
        <f t="shared" si="1"/>
        <v>69902000</v>
      </c>
      <c r="J32" s="399"/>
      <c r="K32" s="399"/>
      <c r="L32" s="399"/>
      <c r="M32" s="399"/>
      <c r="N32" s="399"/>
      <c r="O32" s="399"/>
    </row>
    <row r="33" spans="1:15">
      <c r="A33" s="263">
        <v>9.3000000000000007</v>
      </c>
      <c r="B33" s="298" t="s">
        <v>198</v>
      </c>
      <c r="C33" s="291">
        <v>0</v>
      </c>
      <c r="D33" s="291">
        <v>0</v>
      </c>
      <c r="E33" s="292">
        <f t="shared" si="0"/>
        <v>0</v>
      </c>
      <c r="F33" s="291">
        <v>0</v>
      </c>
      <c r="G33" s="291">
        <v>0</v>
      </c>
      <c r="H33" s="293">
        <f t="shared" si="1"/>
        <v>0</v>
      </c>
      <c r="J33" s="399"/>
      <c r="K33" s="399"/>
      <c r="L33" s="399"/>
      <c r="M33" s="399"/>
      <c r="N33" s="399"/>
      <c r="O33" s="399"/>
    </row>
    <row r="34" spans="1:15">
      <c r="A34" s="263">
        <v>9.4</v>
      </c>
      <c r="B34" s="298" t="s">
        <v>199</v>
      </c>
      <c r="C34" s="291">
        <v>0</v>
      </c>
      <c r="D34" s="291">
        <v>0</v>
      </c>
      <c r="E34" s="292">
        <f t="shared" si="0"/>
        <v>0</v>
      </c>
      <c r="F34" s="291">
        <v>0</v>
      </c>
      <c r="G34" s="291">
        <v>0</v>
      </c>
      <c r="H34" s="293">
        <f t="shared" si="1"/>
        <v>0</v>
      </c>
      <c r="J34" s="399"/>
      <c r="K34" s="399"/>
      <c r="L34" s="399"/>
      <c r="M34" s="399"/>
      <c r="N34" s="399"/>
      <c r="O34" s="399"/>
    </row>
    <row r="35" spans="1:15">
      <c r="A35" s="263">
        <v>9.5</v>
      </c>
      <c r="B35" s="298" t="s">
        <v>200</v>
      </c>
      <c r="C35" s="291">
        <v>0</v>
      </c>
      <c r="D35" s="291">
        <v>0</v>
      </c>
      <c r="E35" s="292">
        <f t="shared" si="0"/>
        <v>0</v>
      </c>
      <c r="F35" s="291">
        <v>0</v>
      </c>
      <c r="G35" s="291">
        <v>0</v>
      </c>
      <c r="H35" s="293">
        <f t="shared" si="1"/>
        <v>0</v>
      </c>
      <c r="J35" s="399"/>
      <c r="K35" s="399"/>
      <c r="L35" s="399"/>
      <c r="M35" s="399"/>
      <c r="N35" s="399"/>
      <c r="O35" s="399"/>
    </row>
    <row r="36" spans="1:15">
      <c r="A36" s="263">
        <v>9.6</v>
      </c>
      <c r="B36" s="298" t="s">
        <v>203</v>
      </c>
      <c r="C36" s="291">
        <v>0</v>
      </c>
      <c r="D36" s="291">
        <v>0</v>
      </c>
      <c r="E36" s="292">
        <f t="shared" si="0"/>
        <v>0</v>
      </c>
      <c r="F36" s="291">
        <v>0</v>
      </c>
      <c r="G36" s="291">
        <v>0</v>
      </c>
      <c r="H36" s="293">
        <f t="shared" si="1"/>
        <v>0</v>
      </c>
      <c r="J36" s="399"/>
      <c r="K36" s="399"/>
      <c r="L36" s="399"/>
      <c r="M36" s="399"/>
      <c r="N36" s="399"/>
      <c r="O36" s="399"/>
    </row>
    <row r="37" spans="1:15">
      <c r="A37" s="263">
        <v>9.6999999999999993</v>
      </c>
      <c r="B37" s="298" t="s">
        <v>204</v>
      </c>
      <c r="C37" s="291">
        <v>0</v>
      </c>
      <c r="D37" s="291">
        <v>0</v>
      </c>
      <c r="E37" s="292">
        <f t="shared" si="0"/>
        <v>0</v>
      </c>
      <c r="F37" s="291">
        <v>0</v>
      </c>
      <c r="G37" s="291">
        <v>0</v>
      </c>
      <c r="H37" s="293">
        <f t="shared" si="1"/>
        <v>0</v>
      </c>
      <c r="J37" s="399"/>
      <c r="K37" s="399"/>
      <c r="L37" s="399"/>
      <c r="M37" s="399"/>
      <c r="N37" s="399"/>
      <c r="O37" s="399"/>
    </row>
    <row r="38" spans="1:15">
      <c r="A38" s="263">
        <v>10</v>
      </c>
      <c r="B38" s="290" t="s">
        <v>207</v>
      </c>
      <c r="C38" s="291">
        <f>C39+C40+C41+C42</f>
        <v>85792083.21299988</v>
      </c>
      <c r="D38" s="291">
        <f>D39+D40+D41+D42</f>
        <v>16478720.203330999</v>
      </c>
      <c r="E38" s="292">
        <f t="shared" si="0"/>
        <v>102270803.41633087</v>
      </c>
      <c r="F38" s="291">
        <f>F39+F40+F41+F42</f>
        <v>72087154.439999968</v>
      </c>
      <c r="G38" s="291">
        <f>G39+G40+G41+G42</f>
        <v>14773137.850342985</v>
      </c>
      <c r="H38" s="293">
        <f t="shared" si="1"/>
        <v>86860292.290342957</v>
      </c>
      <c r="J38" s="399"/>
      <c r="K38" s="399"/>
      <c r="L38" s="399"/>
      <c r="M38" s="399"/>
      <c r="N38" s="399"/>
      <c r="O38" s="399"/>
    </row>
    <row r="39" spans="1:15">
      <c r="A39" s="263">
        <v>10.1</v>
      </c>
      <c r="B39" s="298" t="s">
        <v>208</v>
      </c>
      <c r="C39" s="291">
        <v>2614270.600000001</v>
      </c>
      <c r="D39" s="291">
        <v>52.529848000000001</v>
      </c>
      <c r="E39" s="292">
        <f t="shared" si="0"/>
        <v>2614323.1298480011</v>
      </c>
      <c r="F39" s="291">
        <v>3115.04</v>
      </c>
      <c r="G39" s="291">
        <v>0</v>
      </c>
      <c r="H39" s="293">
        <f t="shared" si="1"/>
        <v>3115.04</v>
      </c>
      <c r="J39" s="399"/>
      <c r="K39" s="399"/>
      <c r="L39" s="399"/>
      <c r="M39" s="399"/>
      <c r="N39" s="399"/>
      <c r="O39" s="399"/>
    </row>
    <row r="40" spans="1:15" ht="30">
      <c r="A40" s="263">
        <v>10.199999999999999</v>
      </c>
      <c r="B40" s="298" t="s">
        <v>209</v>
      </c>
      <c r="C40" s="291">
        <v>472371.71300000022</v>
      </c>
      <c r="D40" s="291">
        <v>0</v>
      </c>
      <c r="E40" s="292">
        <f t="shared" si="0"/>
        <v>472371.71300000022</v>
      </c>
      <c r="F40" s="291">
        <v>2711811.2100000083</v>
      </c>
      <c r="G40" s="291">
        <v>684063.69959999982</v>
      </c>
      <c r="H40" s="293">
        <f t="shared" si="1"/>
        <v>3395874.9096000083</v>
      </c>
      <c r="J40" s="399"/>
      <c r="K40" s="399"/>
      <c r="L40" s="399"/>
      <c r="M40" s="399"/>
      <c r="N40" s="399"/>
      <c r="O40" s="399"/>
    </row>
    <row r="41" spans="1:15">
      <c r="A41" s="263">
        <v>10.3</v>
      </c>
      <c r="B41" s="298" t="s">
        <v>212</v>
      </c>
      <c r="C41" s="291">
        <v>57175491.509999983</v>
      </c>
      <c r="D41" s="291">
        <v>6791185.7791830003</v>
      </c>
      <c r="E41" s="292">
        <f t="shared" si="0"/>
        <v>63966677.289182983</v>
      </c>
      <c r="F41" s="291">
        <v>46286575.490000002</v>
      </c>
      <c r="G41" s="291">
        <v>6703967.8141430011</v>
      </c>
      <c r="H41" s="293">
        <f t="shared" si="1"/>
        <v>52990543.304143004</v>
      </c>
      <c r="J41" s="399"/>
      <c r="K41" s="399"/>
      <c r="L41" s="399"/>
      <c r="M41" s="399"/>
      <c r="N41" s="399"/>
      <c r="O41" s="399"/>
    </row>
    <row r="42" spans="1:15" ht="30">
      <c r="A42" s="263">
        <v>10.4</v>
      </c>
      <c r="B42" s="298" t="s">
        <v>213</v>
      </c>
      <c r="C42" s="291">
        <v>25529949.389999904</v>
      </c>
      <c r="D42" s="291">
        <v>9687481.8942999989</v>
      </c>
      <c r="E42" s="292">
        <f t="shared" si="0"/>
        <v>35217431.284299903</v>
      </c>
      <c r="F42" s="291">
        <v>23085652.699999955</v>
      </c>
      <c r="G42" s="291">
        <v>7385106.3365999833</v>
      </c>
      <c r="H42" s="293">
        <f t="shared" si="1"/>
        <v>30470759.036599938</v>
      </c>
      <c r="J42" s="399"/>
      <c r="K42" s="399"/>
      <c r="L42" s="399"/>
      <c r="M42" s="399"/>
      <c r="N42" s="399"/>
      <c r="O42" s="399"/>
    </row>
    <row r="43" spans="1:15" ht="15.75" thickBot="1">
      <c r="A43" s="263">
        <v>11</v>
      </c>
      <c r="B43" s="299" t="s">
        <v>210</v>
      </c>
      <c r="C43" s="291">
        <v>0</v>
      </c>
      <c r="D43" s="291">
        <v>0</v>
      </c>
      <c r="E43" s="292">
        <f t="shared" si="0"/>
        <v>0</v>
      </c>
      <c r="F43" s="291">
        <v>0</v>
      </c>
      <c r="G43" s="291">
        <v>0</v>
      </c>
      <c r="H43" s="293">
        <f t="shared" si="1"/>
        <v>0</v>
      </c>
      <c r="J43" s="399"/>
      <c r="K43" s="399"/>
      <c r="L43" s="399"/>
      <c r="M43" s="399"/>
      <c r="N43" s="399"/>
      <c r="O43" s="399"/>
    </row>
    <row r="44" spans="1:15">
      <c r="C44" s="300"/>
      <c r="D44" s="300"/>
      <c r="E44" s="300"/>
      <c r="F44" s="300"/>
      <c r="G44" s="300"/>
      <c r="H44" s="300"/>
    </row>
    <row r="45" spans="1:15">
      <c r="C45" s="300"/>
      <c r="D45" s="300"/>
      <c r="E45" s="300"/>
      <c r="F45" s="300"/>
      <c r="G45" s="300"/>
      <c r="H45" s="300"/>
    </row>
    <row r="46" spans="1:15">
      <c r="C46" s="300"/>
      <c r="D46" s="300"/>
      <c r="E46" s="300"/>
      <c r="F46" s="300"/>
      <c r="G46" s="300"/>
      <c r="H46" s="300"/>
    </row>
    <row r="47" spans="1:15">
      <c r="C47" s="300"/>
      <c r="D47" s="300"/>
      <c r="E47" s="300"/>
      <c r="F47" s="300"/>
      <c r="G47" s="300"/>
      <c r="H47" s="300"/>
    </row>
  </sheetData>
  <mergeCells count="4">
    <mergeCell ref="A4:A5"/>
    <mergeCell ref="B4:B5"/>
    <mergeCell ref="C4:E4"/>
    <mergeCell ref="F4:H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zoomScale="80" zoomScaleNormal="80" workbookViewId="0">
      <pane xSplit="1" ySplit="4" topLeftCell="B5" activePane="bottomRight" state="frozen"/>
      <selection activeCell="B9" sqref="B9"/>
      <selection pane="topRight" activeCell="B9" sqref="B9"/>
      <selection pane="bottomLeft" activeCell="B9" sqref="B9"/>
      <selection pane="bottomRight" activeCell="B2" sqref="B2"/>
    </sheetView>
  </sheetViews>
  <sheetFormatPr defaultColWidth="9.28515625" defaultRowHeight="15"/>
  <cols>
    <col min="1" max="1" width="9.5703125" style="234" bestFit="1" customWidth="1"/>
    <col min="2" max="2" width="68.7109375" style="234" customWidth="1"/>
    <col min="3" max="7" width="14.85546875" style="234" customWidth="1"/>
    <col min="8" max="11" width="9.7109375" style="234" customWidth="1"/>
    <col min="12" max="16384" width="9.28515625" style="234"/>
  </cols>
  <sheetData>
    <row r="1" spans="1:8">
      <c r="A1" s="232" t="s">
        <v>30</v>
      </c>
      <c r="B1" s="233" t="str">
        <f>'Info '!C2</f>
        <v>JSC "BASISBANK"</v>
      </c>
      <c r="C1" s="218"/>
    </row>
    <row r="2" spans="1:8">
      <c r="A2" s="232" t="s">
        <v>31</v>
      </c>
      <c r="B2" s="235">
        <f>'1. key ratios '!B2</f>
        <v>45473</v>
      </c>
      <c r="C2" s="236"/>
      <c r="D2" s="237"/>
      <c r="E2" s="237"/>
      <c r="F2" s="237"/>
      <c r="G2" s="237"/>
      <c r="H2" s="237"/>
    </row>
    <row r="3" spans="1:8">
      <c r="A3" s="232"/>
      <c r="B3" s="218"/>
      <c r="C3" s="236"/>
      <c r="D3" s="237"/>
      <c r="E3" s="237"/>
      <c r="F3" s="237"/>
      <c r="G3" s="237"/>
      <c r="H3" s="237"/>
    </row>
    <row r="4" spans="1:8" ht="15" customHeight="1" thickBot="1">
      <c r="A4" s="237" t="s">
        <v>96</v>
      </c>
      <c r="B4" s="306" t="s">
        <v>187</v>
      </c>
      <c r="C4" s="307" t="s">
        <v>35</v>
      </c>
    </row>
    <row r="5" spans="1:8" ht="15" customHeight="1">
      <c r="A5" s="308" t="s">
        <v>6</v>
      </c>
      <c r="B5" s="309"/>
      <c r="C5" s="310" t="str">
        <f>INT((MONTH($B$2))/3)&amp;"Q"&amp;"-"&amp;YEAR($B$2)</f>
        <v>2Q-2024</v>
      </c>
      <c r="D5" s="310" t="str">
        <f>IF(INT(MONTH($B$2))=3, "4"&amp;"Q"&amp;"-"&amp;YEAR($B$2)-1, IF(INT(MONTH($B$2))=6, "1"&amp;"Q"&amp;"-"&amp;YEAR($B$2), IF(INT(MONTH($B$2))=9, "2"&amp;"Q"&amp;"-"&amp;YEAR($B$2),IF(INT(MONTH($B$2))=12, "3"&amp;"Q"&amp;"-"&amp;YEAR($B$2), 0))))</f>
        <v>1Q-2024</v>
      </c>
      <c r="E5" s="310" t="str">
        <f>IF(INT(MONTH($B$2))=3, "3"&amp;"Q"&amp;"-"&amp;YEAR($B$2)-1, IF(INT(MONTH($B$2))=6, "4"&amp;"Q"&amp;"-"&amp;YEAR($B$2)-1, IF(INT(MONTH($B$2))=9, "1"&amp;"Q"&amp;"-"&amp;YEAR($B$2),IF(INT(MONTH($B$2))=12, "2"&amp;"Q"&amp;"-"&amp;YEAR($B$2), 0))))</f>
        <v>4Q-2023</v>
      </c>
      <c r="F5" s="310" t="str">
        <f>IF(INT(MONTH($B$2))=3, "2"&amp;"Q"&amp;"-"&amp;YEAR($B$2)-1, IF(INT(MONTH($B$2))=6, "3"&amp;"Q"&amp;"-"&amp;YEAR($B$2)-1, IF(INT(MONTH($B$2))=9, "4"&amp;"Q"&amp;"-"&amp;YEAR($B$2)-1,IF(INT(MONTH($B$2))=12, "1"&amp;"Q"&amp;"-"&amp;YEAR($B$2), 0))))</f>
        <v>3Q-2023</v>
      </c>
      <c r="G5" s="301" t="str">
        <f>IF(INT(MONTH($B$2))=3, "1"&amp;"Q"&amp;"-"&amp;YEAR($B$2)-1, IF(INT(MONTH($B$2))=6, "2"&amp;"Q"&amp;"-"&amp;YEAR($B$2)-1, IF(INT(MONTH($B$2))=9, "3"&amp;"Q"&amp;"-"&amp;YEAR($B$2)-1,IF(INT(MONTH($B$2))=12, "4"&amp;"Q"&amp;"-"&amp;YEAR($B$2)-1, 0))))</f>
        <v>2Q-2023</v>
      </c>
    </row>
    <row r="6" spans="1:8" ht="15" customHeight="1">
      <c r="A6" s="312">
        <v>1</v>
      </c>
      <c r="B6" s="313" t="s">
        <v>191</v>
      </c>
      <c r="C6" s="314">
        <f>C7+C9+C10</f>
        <v>3081810630.6116071</v>
      </c>
      <c r="D6" s="315">
        <f>D7+D9+D10</f>
        <v>2924832301.7596374</v>
      </c>
      <c r="E6" s="316">
        <f t="shared" ref="E6:G6" si="0">E7+E9+E10</f>
        <v>2914151640.5454297</v>
      </c>
      <c r="F6" s="314">
        <f t="shared" si="0"/>
        <v>2671455669.0268307</v>
      </c>
      <c r="G6" s="302">
        <f t="shared" si="0"/>
        <v>2607409603.7494712</v>
      </c>
    </row>
    <row r="7" spans="1:8" ht="15" customHeight="1">
      <c r="A7" s="312">
        <v>1.1000000000000001</v>
      </c>
      <c r="B7" s="313" t="s">
        <v>356</v>
      </c>
      <c r="C7" s="325">
        <v>2781386094.4984279</v>
      </c>
      <c r="D7" s="325">
        <v>2612320048.1889806</v>
      </c>
      <c r="E7" s="325">
        <v>2622684833.5303416</v>
      </c>
      <c r="F7" s="325">
        <v>2398289997.1054544</v>
      </c>
      <c r="G7" s="303">
        <v>2319130241.8701243</v>
      </c>
    </row>
    <row r="8" spans="1:8" ht="30">
      <c r="A8" s="312" t="s">
        <v>14</v>
      </c>
      <c r="B8" s="313" t="s">
        <v>95</v>
      </c>
      <c r="C8" s="325"/>
      <c r="D8" s="325"/>
      <c r="E8" s="325"/>
      <c r="F8" s="325">
        <v>0</v>
      </c>
      <c r="G8" s="303">
        <v>0</v>
      </c>
    </row>
    <row r="9" spans="1:8" ht="15" customHeight="1">
      <c r="A9" s="312">
        <v>1.2</v>
      </c>
      <c r="B9" s="317" t="s">
        <v>94</v>
      </c>
      <c r="C9" s="325">
        <v>300424536.11317939</v>
      </c>
      <c r="D9" s="325">
        <v>312512253.57065666</v>
      </c>
      <c r="E9" s="325">
        <v>291466807.0150879</v>
      </c>
      <c r="F9" s="325">
        <v>273165671.92137617</v>
      </c>
      <c r="G9" s="303">
        <v>288279361.87934667</v>
      </c>
    </row>
    <row r="10" spans="1:8" ht="15" customHeight="1">
      <c r="A10" s="312">
        <v>1.3</v>
      </c>
      <c r="B10" s="313" t="s">
        <v>28</v>
      </c>
      <c r="C10" s="325">
        <v>0</v>
      </c>
      <c r="D10" s="325">
        <v>0</v>
      </c>
      <c r="E10" s="325">
        <v>0</v>
      </c>
      <c r="F10" s="325">
        <v>0</v>
      </c>
      <c r="G10" s="304">
        <v>0</v>
      </c>
    </row>
    <row r="11" spans="1:8" ht="15" customHeight="1">
      <c r="A11" s="312">
        <v>2</v>
      </c>
      <c r="B11" s="313" t="s">
        <v>188</v>
      </c>
      <c r="C11" s="325">
        <v>4013922.5416549002</v>
      </c>
      <c r="D11" s="325">
        <v>3275947.2101940056</v>
      </c>
      <c r="E11" s="325">
        <v>9552326.3391121794</v>
      </c>
      <c r="F11" s="325">
        <v>4534862.1812939467</v>
      </c>
      <c r="G11" s="303">
        <v>4181656</v>
      </c>
    </row>
    <row r="12" spans="1:8" ht="15" customHeight="1">
      <c r="A12" s="312">
        <v>3</v>
      </c>
      <c r="B12" s="313" t="s">
        <v>189</v>
      </c>
      <c r="C12" s="325">
        <v>232089595.27241173</v>
      </c>
      <c r="D12" s="325">
        <v>232089595.27241173</v>
      </c>
      <c r="E12" s="325">
        <v>232089595.27241173</v>
      </c>
      <c r="F12" s="325">
        <v>171690239.75991175</v>
      </c>
      <c r="G12" s="304">
        <v>171690239.75991175</v>
      </c>
    </row>
    <row r="13" spans="1:8" ht="15" customHeight="1" thickBot="1">
      <c r="A13" s="318">
        <v>4</v>
      </c>
      <c r="B13" s="319" t="s">
        <v>190</v>
      </c>
      <c r="C13" s="320">
        <f>C6+C11+C12</f>
        <v>3317914148.425674</v>
      </c>
      <c r="D13" s="321">
        <f>D6+D11+D12</f>
        <v>3160197844.2422433</v>
      </c>
      <c r="E13" s="322">
        <f t="shared" ref="E13:G13" si="1">E6+E11+E12</f>
        <v>3155793562.1569538</v>
      </c>
      <c r="F13" s="320">
        <f t="shared" si="1"/>
        <v>2847680770.9680362</v>
      </c>
      <c r="G13" s="305">
        <f t="shared" si="1"/>
        <v>2783281499.5093827</v>
      </c>
    </row>
    <row r="14" spans="1:8">
      <c r="B14" s="323"/>
    </row>
    <row r="15" spans="1:8">
      <c r="B15" s="324"/>
    </row>
    <row r="16" spans="1:8">
      <c r="B16" s="324"/>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zoomScale="80" zoomScaleNormal="80" workbookViewId="0">
      <pane xSplit="1" ySplit="4" topLeftCell="B5" activePane="bottomRight" state="frozen"/>
      <selection activeCell="B9" sqref="B9"/>
      <selection pane="topRight" activeCell="B9" sqref="B9"/>
      <selection pane="bottomLeft" activeCell="B9" sqref="B9"/>
      <selection pane="bottomRight" activeCell="E41" sqref="E41"/>
    </sheetView>
  </sheetViews>
  <sheetFormatPr defaultColWidth="9.28515625" defaultRowHeight="14.25"/>
  <cols>
    <col min="1" max="1" width="9.5703125" style="3" bestFit="1" customWidth="1"/>
    <col min="2" max="2" width="63.7109375" style="3" customWidth="1"/>
    <col min="3" max="3" width="39.140625" style="3" customWidth="1"/>
    <col min="4" max="16384" width="9.28515625" style="4"/>
  </cols>
  <sheetData>
    <row r="1" spans="1:8">
      <c r="A1" s="2" t="s">
        <v>30</v>
      </c>
      <c r="B1" s="229" t="str">
        <f>'Info '!C2</f>
        <v>JSC "BASISBANK"</v>
      </c>
    </row>
    <row r="2" spans="1:8">
      <c r="A2" s="2" t="s">
        <v>31</v>
      </c>
      <c r="B2" s="230">
        <f>'1. key ratios '!B2</f>
        <v>45473</v>
      </c>
    </row>
    <row r="4" spans="1:8" ht="28.15" customHeight="1" thickBot="1">
      <c r="A4" s="11" t="s">
        <v>41</v>
      </c>
      <c r="B4" s="12" t="s">
        <v>163</v>
      </c>
      <c r="C4" s="13"/>
    </row>
    <row r="5" spans="1:8">
      <c r="A5" s="14"/>
      <c r="B5" s="148" t="s">
        <v>42</v>
      </c>
      <c r="C5" s="149" t="s">
        <v>367</v>
      </c>
    </row>
    <row r="6" spans="1:8">
      <c r="A6" s="15">
        <v>1</v>
      </c>
      <c r="B6" s="564" t="s">
        <v>709</v>
      </c>
      <c r="C6" s="565" t="s">
        <v>718</v>
      </c>
    </row>
    <row r="7" spans="1:8">
      <c r="A7" s="15">
        <v>2</v>
      </c>
      <c r="B7" s="564" t="s">
        <v>719</v>
      </c>
      <c r="C7" s="565" t="s">
        <v>720</v>
      </c>
    </row>
    <row r="8" spans="1:8">
      <c r="A8" s="15">
        <v>3</v>
      </c>
      <c r="B8" s="564" t="s">
        <v>721</v>
      </c>
      <c r="C8" s="565" t="s">
        <v>722</v>
      </c>
    </row>
    <row r="9" spans="1:8">
      <c r="A9" s="15">
        <v>4</v>
      </c>
      <c r="B9" s="564" t="s">
        <v>723</v>
      </c>
      <c r="C9" s="565" t="s">
        <v>720</v>
      </c>
    </row>
    <row r="10" spans="1:8">
      <c r="A10" s="15">
        <v>5</v>
      </c>
      <c r="B10" s="564" t="s">
        <v>724</v>
      </c>
      <c r="C10" s="565" t="s">
        <v>722</v>
      </c>
    </row>
    <row r="11" spans="1:8">
      <c r="A11" s="15">
        <v>6</v>
      </c>
      <c r="B11" s="566" t="s">
        <v>725</v>
      </c>
      <c r="C11" s="567" t="s">
        <v>722</v>
      </c>
    </row>
    <row r="12" spans="1:8">
      <c r="A12" s="15"/>
      <c r="B12" s="16"/>
      <c r="C12" s="17"/>
      <c r="H12" s="18"/>
    </row>
    <row r="13" spans="1:8">
      <c r="A13" s="15"/>
      <c r="B13" s="150" t="s">
        <v>43</v>
      </c>
      <c r="C13" s="151" t="s">
        <v>368</v>
      </c>
    </row>
    <row r="14" spans="1:8">
      <c r="A14" s="15">
        <v>1</v>
      </c>
      <c r="B14" s="564" t="s">
        <v>710</v>
      </c>
      <c r="C14" s="568" t="s">
        <v>726</v>
      </c>
    </row>
    <row r="15" spans="1:8">
      <c r="A15" s="15">
        <v>2</v>
      </c>
      <c r="B15" s="564" t="s">
        <v>727</v>
      </c>
      <c r="C15" s="568" t="s">
        <v>728</v>
      </c>
    </row>
    <row r="16" spans="1:8">
      <c r="A16" s="15">
        <v>3</v>
      </c>
      <c r="B16" s="564" t="s">
        <v>729</v>
      </c>
      <c r="C16" s="568" t="s">
        <v>730</v>
      </c>
    </row>
    <row r="17" spans="1:3">
      <c r="A17" s="15">
        <v>4</v>
      </c>
      <c r="B17" s="564" t="s">
        <v>731</v>
      </c>
      <c r="C17" s="568" t="s">
        <v>732</v>
      </c>
    </row>
    <row r="18" spans="1:3">
      <c r="A18" s="15">
        <v>5</v>
      </c>
      <c r="B18" s="564" t="s">
        <v>733</v>
      </c>
      <c r="C18" s="568" t="s">
        <v>734</v>
      </c>
    </row>
    <row r="19" spans="1:3">
      <c r="A19" s="15">
        <v>6</v>
      </c>
      <c r="B19" s="564" t="s">
        <v>735</v>
      </c>
      <c r="C19" s="568" t="s">
        <v>736</v>
      </c>
    </row>
    <row r="20" spans="1:3">
      <c r="A20" s="15">
        <v>7</v>
      </c>
      <c r="B20" s="564" t="s">
        <v>737</v>
      </c>
      <c r="C20" s="568" t="s">
        <v>738</v>
      </c>
    </row>
    <row r="21" spans="1:3">
      <c r="A21" s="15"/>
      <c r="B21" s="566"/>
      <c r="C21" s="568"/>
    </row>
    <row r="22" spans="1:3" ht="30" customHeight="1">
      <c r="A22" s="15"/>
      <c r="B22" s="759" t="s">
        <v>44</v>
      </c>
      <c r="C22" s="760"/>
    </row>
    <row r="23" spans="1:3">
      <c r="A23" s="15">
        <v>1</v>
      </c>
      <c r="B23" s="564" t="s">
        <v>739</v>
      </c>
      <c r="C23" s="634">
        <v>0.91548484517279582</v>
      </c>
    </row>
    <row r="24" spans="1:3" ht="15.75" customHeight="1">
      <c r="A24" s="15">
        <v>2</v>
      </c>
      <c r="B24" s="564" t="s">
        <v>740</v>
      </c>
      <c r="C24" s="634">
        <v>6.4609340262567469E-2</v>
      </c>
    </row>
    <row r="25" spans="1:3" ht="29.25" customHeight="1">
      <c r="A25" s="15"/>
      <c r="B25" s="759" t="s">
        <v>45</v>
      </c>
      <c r="C25" s="760"/>
    </row>
    <row r="26" spans="1:3">
      <c r="A26" s="15">
        <v>1</v>
      </c>
      <c r="B26" s="569" t="s">
        <v>741</v>
      </c>
      <c r="C26" s="636">
        <v>0.41751774483772885</v>
      </c>
    </row>
    <row r="27" spans="1:3">
      <c r="A27" s="635">
        <v>2</v>
      </c>
      <c r="B27" s="569" t="s">
        <v>740</v>
      </c>
      <c r="C27" s="637">
        <v>0.56266260380358069</v>
      </c>
    </row>
    <row r="28" spans="1:3" ht="15" thickBot="1">
      <c r="A28" s="19">
        <v>3</v>
      </c>
      <c r="B28" s="570" t="s">
        <v>742</v>
      </c>
      <c r="C28" s="638">
        <v>0.50122088015934041</v>
      </c>
    </row>
  </sheetData>
  <mergeCells count="2">
    <mergeCell ref="B25:C25"/>
    <mergeCell ref="B22:C22"/>
  </mergeCells>
  <dataValidations count="1">
    <dataValidation type="list" allowBlank="1" showInputMessage="1" showErrorMessage="1" sqref="C6:C12">
      <formula1>"Independent chair, Non-independent chair, Independent member, Non-independent member"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zoomScale="80" zoomScaleNormal="80" workbookViewId="0">
      <pane xSplit="1" ySplit="5" topLeftCell="B21" activePane="bottomRight" state="frozen"/>
      <selection activeCell="B61" sqref="B61"/>
      <selection pane="topRight" activeCell="B61" sqref="B61"/>
      <selection pane="bottomLeft" activeCell="B61" sqref="B61"/>
      <selection pane="bottomRight" activeCell="C16" sqref="C16"/>
    </sheetView>
  </sheetViews>
  <sheetFormatPr defaultColWidth="9.28515625" defaultRowHeight="15"/>
  <cols>
    <col min="1" max="1" width="9.5703125" style="327" bestFit="1" customWidth="1"/>
    <col min="2" max="2" width="54.28515625" style="327" customWidth="1"/>
    <col min="3" max="3" width="28" style="327" customWidth="1"/>
    <col min="4" max="4" width="22.42578125" style="327" customWidth="1"/>
    <col min="5" max="5" width="22.28515625" style="327" customWidth="1"/>
    <col min="6" max="6" width="12" style="327" bestFit="1" customWidth="1"/>
    <col min="7" max="7" width="12.5703125" style="327" bestFit="1" customWidth="1"/>
    <col min="8" max="16384" width="9.28515625" style="327"/>
  </cols>
  <sheetData>
    <row r="1" spans="1:9">
      <c r="A1" s="328" t="s">
        <v>30</v>
      </c>
      <c r="B1" s="233" t="str">
        <f>'Info '!C2</f>
        <v>JSC "BASISBANK"</v>
      </c>
      <c r="C1" s="326"/>
      <c r="D1" s="326"/>
      <c r="E1" s="326"/>
      <c r="F1" s="326"/>
    </row>
    <row r="2" spans="1:9" s="329" customFormat="1" ht="15.75" customHeight="1">
      <c r="A2" s="328" t="s">
        <v>31</v>
      </c>
      <c r="B2" s="235">
        <f>'1. key ratios '!B2</f>
        <v>45473</v>
      </c>
    </row>
    <row r="3" spans="1:9" s="329" customFormat="1" ht="15.75" customHeight="1">
      <c r="A3" s="328"/>
    </row>
    <row r="4" spans="1:9" s="329" customFormat="1" ht="15.75" customHeight="1" thickBot="1">
      <c r="A4" s="330" t="s">
        <v>99</v>
      </c>
      <c r="B4" s="766" t="s">
        <v>225</v>
      </c>
      <c r="C4" s="767"/>
      <c r="D4" s="767"/>
      <c r="E4" s="767"/>
    </row>
    <row r="5" spans="1:9" s="334" customFormat="1" ht="17.649999999999999" customHeight="1">
      <c r="A5" s="697"/>
      <c r="B5" s="331"/>
      <c r="C5" s="332" t="s">
        <v>0</v>
      </c>
      <c r="D5" s="332" t="s">
        <v>1</v>
      </c>
      <c r="E5" s="333" t="s">
        <v>2</v>
      </c>
    </row>
    <row r="6" spans="1:9" s="326" customFormat="1" ht="14.65" customHeight="1">
      <c r="A6" s="699"/>
      <c r="B6" s="761" t="s">
        <v>232</v>
      </c>
      <c r="C6" s="763" t="s">
        <v>656</v>
      </c>
      <c r="D6" s="764" t="s">
        <v>98</v>
      </c>
      <c r="E6" s="765"/>
      <c r="G6" s="327"/>
    </row>
    <row r="7" spans="1:9" s="326" customFormat="1" ht="99.6" customHeight="1">
      <c r="A7" s="698"/>
      <c r="B7" s="762"/>
      <c r="C7" s="763"/>
      <c r="D7" s="689" t="s">
        <v>97</v>
      </c>
      <c r="E7" s="335" t="s">
        <v>233</v>
      </c>
      <c r="G7" s="327"/>
    </row>
    <row r="8" spans="1:9" ht="30">
      <c r="A8" s="693">
        <v>1</v>
      </c>
      <c r="B8" s="644" t="s">
        <v>557</v>
      </c>
      <c r="C8" s="336">
        <f>SUM(C9:C11)</f>
        <v>428573849.25840002</v>
      </c>
      <c r="D8" s="336">
        <f>SUM(D9:D11)</f>
        <v>0</v>
      </c>
      <c r="E8" s="694">
        <f>SUM(E9:E11)</f>
        <v>428573849.25840002</v>
      </c>
      <c r="F8" s="326"/>
      <c r="G8" s="341"/>
      <c r="H8" s="341"/>
      <c r="I8" s="341"/>
    </row>
    <row r="9" spans="1:9">
      <c r="A9" s="693">
        <v>1.1000000000000001</v>
      </c>
      <c r="B9" s="280" t="s">
        <v>558</v>
      </c>
      <c r="C9" s="690">
        <v>57278006.594400004</v>
      </c>
      <c r="D9" s="690">
        <v>0</v>
      </c>
      <c r="E9" s="695">
        <v>57278006.594400004</v>
      </c>
      <c r="F9" s="326"/>
      <c r="G9" s="341"/>
      <c r="H9" s="341"/>
      <c r="I9" s="341"/>
    </row>
    <row r="10" spans="1:9">
      <c r="A10" s="693">
        <v>1.2</v>
      </c>
      <c r="B10" s="280" t="s">
        <v>559</v>
      </c>
      <c r="C10" s="690">
        <v>273118024.23210001</v>
      </c>
      <c r="D10" s="690">
        <v>0</v>
      </c>
      <c r="E10" s="695">
        <v>273118024.23210001</v>
      </c>
      <c r="F10" s="326"/>
      <c r="G10" s="341"/>
      <c r="H10" s="341"/>
      <c r="I10" s="341"/>
    </row>
    <row r="11" spans="1:9">
      <c r="A11" s="693">
        <v>1.3</v>
      </c>
      <c r="B11" s="280" t="s">
        <v>560</v>
      </c>
      <c r="C11" s="690">
        <v>98177818.43190001</v>
      </c>
      <c r="D11" s="690">
        <v>0</v>
      </c>
      <c r="E11" s="695">
        <v>98177818.43190001</v>
      </c>
      <c r="F11" s="326"/>
      <c r="G11" s="341"/>
      <c r="H11" s="341"/>
      <c r="I11" s="341"/>
    </row>
    <row r="12" spans="1:9">
      <c r="A12" s="693">
        <v>2</v>
      </c>
      <c r="B12" s="356" t="s">
        <v>561</v>
      </c>
      <c r="C12" s="690">
        <v>0</v>
      </c>
      <c r="D12" s="690">
        <v>0</v>
      </c>
      <c r="E12" s="695">
        <v>0</v>
      </c>
      <c r="F12" s="326"/>
      <c r="G12" s="341"/>
      <c r="H12" s="341"/>
      <c r="I12" s="341"/>
    </row>
    <row r="13" spans="1:9">
      <c r="A13" s="693">
        <v>2.1</v>
      </c>
      <c r="B13" s="278" t="s">
        <v>562</v>
      </c>
      <c r="C13" s="690">
        <v>0</v>
      </c>
      <c r="D13" s="690">
        <v>0</v>
      </c>
      <c r="E13" s="695">
        <v>0</v>
      </c>
      <c r="F13" s="326"/>
      <c r="G13" s="341"/>
      <c r="H13" s="341"/>
      <c r="I13" s="341"/>
    </row>
    <row r="14" spans="1:9" ht="30">
      <c r="A14" s="693">
        <v>3</v>
      </c>
      <c r="B14" s="691" t="s">
        <v>563</v>
      </c>
      <c r="C14" s="690">
        <v>0</v>
      </c>
      <c r="D14" s="690">
        <v>0</v>
      </c>
      <c r="E14" s="695">
        <v>0</v>
      </c>
      <c r="F14" s="326"/>
      <c r="G14" s="341"/>
      <c r="H14" s="341"/>
      <c r="I14" s="341"/>
    </row>
    <row r="15" spans="1:9" ht="30">
      <c r="A15" s="693">
        <v>4</v>
      </c>
      <c r="B15" s="288" t="s">
        <v>564</v>
      </c>
      <c r="C15" s="690">
        <v>0</v>
      </c>
      <c r="D15" s="690">
        <v>0</v>
      </c>
      <c r="E15" s="695">
        <v>0</v>
      </c>
      <c r="F15" s="326"/>
      <c r="G15" s="341"/>
      <c r="H15" s="341"/>
      <c r="I15" s="341"/>
    </row>
    <row r="16" spans="1:9" ht="30">
      <c r="A16" s="693">
        <v>5</v>
      </c>
      <c r="B16" s="285" t="s">
        <v>565</v>
      </c>
      <c r="C16" s="336">
        <f>SUM(C17:C19)</f>
        <v>216490634.88</v>
      </c>
      <c r="D16" s="336">
        <f>SUM(D17:D19)</f>
        <v>-4024718.09</v>
      </c>
      <c r="E16" s="694">
        <f>SUM(E17:E19)</f>
        <v>220515352.97</v>
      </c>
      <c r="F16" s="326"/>
      <c r="G16" s="341"/>
      <c r="H16" s="341"/>
      <c r="I16" s="341"/>
    </row>
    <row r="17" spans="1:9">
      <c r="A17" s="693">
        <v>5.0999999999999996</v>
      </c>
      <c r="B17" s="692" t="s">
        <v>566</v>
      </c>
      <c r="C17" s="690">
        <v>0</v>
      </c>
      <c r="D17" s="690">
        <v>0</v>
      </c>
      <c r="E17" s="695">
        <v>0</v>
      </c>
      <c r="F17" s="326"/>
      <c r="G17" s="341"/>
      <c r="H17" s="341"/>
      <c r="I17" s="341"/>
    </row>
    <row r="18" spans="1:9">
      <c r="A18" s="693">
        <v>5.2</v>
      </c>
      <c r="B18" s="692" t="s">
        <v>567</v>
      </c>
      <c r="C18" s="690">
        <v>216490634.88</v>
      </c>
      <c r="D18" s="690">
        <v>-4024718.09</v>
      </c>
      <c r="E18" s="695">
        <v>220515352.97</v>
      </c>
      <c r="F18" s="326"/>
      <c r="G18" s="341"/>
      <c r="H18" s="341"/>
      <c r="I18" s="341"/>
    </row>
    <row r="19" spans="1:9">
      <c r="A19" s="693">
        <v>5.3</v>
      </c>
      <c r="B19" s="357" t="s">
        <v>568</v>
      </c>
      <c r="C19" s="690">
        <v>0</v>
      </c>
      <c r="D19" s="690">
        <v>0</v>
      </c>
      <c r="E19" s="695">
        <v>0</v>
      </c>
      <c r="F19" s="326"/>
      <c r="G19" s="341"/>
      <c r="H19" s="341"/>
      <c r="I19" s="341"/>
    </row>
    <row r="20" spans="1:9">
      <c r="A20" s="693">
        <v>6</v>
      </c>
      <c r="B20" s="691" t="s">
        <v>569</v>
      </c>
      <c r="C20" s="336">
        <f>SUM(C21:C22)</f>
        <v>2774410886.3405995</v>
      </c>
      <c r="D20" s="336">
        <f>SUM(D21:D22)</f>
        <v>0</v>
      </c>
      <c r="E20" s="694">
        <f>SUM(E21:E22)</f>
        <v>2774410886.3405995</v>
      </c>
      <c r="F20" s="326"/>
      <c r="G20" s="341"/>
      <c r="H20" s="341"/>
      <c r="I20" s="341"/>
    </row>
    <row r="21" spans="1:9">
      <c r="A21" s="693">
        <v>6.1</v>
      </c>
      <c r="B21" s="692" t="s">
        <v>567</v>
      </c>
      <c r="C21" s="690">
        <v>122697443.7306</v>
      </c>
      <c r="D21" s="690">
        <v>0</v>
      </c>
      <c r="E21" s="695">
        <v>122697443.7306</v>
      </c>
      <c r="F21" s="326"/>
      <c r="G21" s="341"/>
      <c r="H21" s="341"/>
      <c r="I21" s="341"/>
    </row>
    <row r="22" spans="1:9">
      <c r="A22" s="693">
        <v>6.2</v>
      </c>
      <c r="B22" s="357" t="s">
        <v>568</v>
      </c>
      <c r="C22" s="690">
        <v>2651713442.6099997</v>
      </c>
      <c r="D22" s="690">
        <v>0</v>
      </c>
      <c r="E22" s="695">
        <v>2651713442.6099997</v>
      </c>
      <c r="F22" s="326"/>
      <c r="G22" s="341"/>
      <c r="H22" s="341"/>
      <c r="I22" s="341"/>
    </row>
    <row r="23" spans="1:9">
      <c r="A23" s="693">
        <v>7</v>
      </c>
      <c r="B23" s="356" t="s">
        <v>570</v>
      </c>
      <c r="C23" s="690">
        <v>27859354.66</v>
      </c>
      <c r="D23" s="690">
        <v>3796650</v>
      </c>
      <c r="E23" s="695">
        <v>24062704.66</v>
      </c>
      <c r="F23" s="326"/>
      <c r="G23" s="341"/>
      <c r="H23" s="341"/>
      <c r="I23" s="341"/>
    </row>
    <row r="24" spans="1:9" ht="30">
      <c r="A24" s="693">
        <v>8</v>
      </c>
      <c r="B24" s="356" t="s">
        <v>571</v>
      </c>
      <c r="C24" s="690">
        <v>390568.08847110043</v>
      </c>
      <c r="D24" s="690">
        <v>0</v>
      </c>
      <c r="E24" s="695">
        <v>390568.08847110043</v>
      </c>
      <c r="F24" s="326"/>
      <c r="G24" s="341"/>
      <c r="H24" s="341"/>
      <c r="I24" s="341"/>
    </row>
    <row r="25" spans="1:9">
      <c r="A25" s="693">
        <v>9</v>
      </c>
      <c r="B25" s="288" t="s">
        <v>572</v>
      </c>
      <c r="C25" s="336">
        <f>SUM(C26:C27)</f>
        <v>111351455.01999998</v>
      </c>
      <c r="D25" s="336">
        <f>SUM(D26:D27)</f>
        <v>10870260.66</v>
      </c>
      <c r="E25" s="694">
        <f>SUM(E26:E27)</f>
        <v>100481194.35999998</v>
      </c>
      <c r="F25" s="326"/>
      <c r="G25" s="341"/>
      <c r="H25" s="341"/>
      <c r="I25" s="341"/>
    </row>
    <row r="26" spans="1:9">
      <c r="A26" s="693">
        <v>9.1</v>
      </c>
      <c r="B26" s="692" t="s">
        <v>573</v>
      </c>
      <c r="C26" s="690">
        <v>111351455.01999998</v>
      </c>
      <c r="D26" s="690">
        <v>10870260.66</v>
      </c>
      <c r="E26" s="695">
        <v>100481194.35999998</v>
      </c>
      <c r="F26" s="326"/>
      <c r="G26" s="341"/>
      <c r="H26" s="341"/>
      <c r="I26" s="341"/>
    </row>
    <row r="27" spans="1:9">
      <c r="A27" s="693">
        <v>9.1999999999999993</v>
      </c>
      <c r="B27" s="692" t="s">
        <v>574</v>
      </c>
      <c r="C27" s="690">
        <v>0</v>
      </c>
      <c r="D27" s="690">
        <v>0</v>
      </c>
      <c r="E27" s="695">
        <v>0</v>
      </c>
      <c r="F27" s="326"/>
      <c r="G27" s="341"/>
      <c r="H27" s="341"/>
      <c r="I27" s="341"/>
    </row>
    <row r="28" spans="1:9">
      <c r="A28" s="693">
        <v>10</v>
      </c>
      <c r="B28" s="288" t="s">
        <v>575</v>
      </c>
      <c r="C28" s="336">
        <f>SUM(C29:C30)</f>
        <v>12120508.469999999</v>
      </c>
      <c r="D28" s="336">
        <f>SUM(D29:D30)</f>
        <v>12120508.469999999</v>
      </c>
      <c r="E28" s="694">
        <f>SUM(E29:E30)</f>
        <v>0</v>
      </c>
      <c r="F28" s="326"/>
      <c r="G28" s="341"/>
      <c r="H28" s="341"/>
      <c r="I28" s="341"/>
    </row>
    <row r="29" spans="1:9">
      <c r="A29" s="693">
        <v>10.1</v>
      </c>
      <c r="B29" s="692" t="s">
        <v>576</v>
      </c>
      <c r="C29" s="690">
        <v>0</v>
      </c>
      <c r="D29" s="690">
        <v>0</v>
      </c>
      <c r="E29" s="695">
        <v>0</v>
      </c>
      <c r="F29" s="326"/>
      <c r="G29" s="341"/>
      <c r="H29" s="341"/>
      <c r="I29" s="341"/>
    </row>
    <row r="30" spans="1:9">
      <c r="A30" s="693">
        <v>10.199999999999999</v>
      </c>
      <c r="B30" s="692" t="s">
        <v>577</v>
      </c>
      <c r="C30" s="690">
        <v>12120508.469999999</v>
      </c>
      <c r="D30" s="690">
        <v>12120508.469999999</v>
      </c>
      <c r="E30" s="695">
        <v>0</v>
      </c>
      <c r="F30" s="326"/>
      <c r="G30" s="341"/>
      <c r="H30" s="341"/>
      <c r="I30" s="341"/>
    </row>
    <row r="31" spans="1:9">
      <c r="A31" s="693">
        <v>11</v>
      </c>
      <c r="B31" s="288" t="s">
        <v>578</v>
      </c>
      <c r="C31" s="336">
        <f>SUM(C32:C33)</f>
        <v>5607447.2300000004</v>
      </c>
      <c r="D31" s="336">
        <f>SUM(D32:D33)</f>
        <v>0</v>
      </c>
      <c r="E31" s="694">
        <f>SUM(E32:E33)</f>
        <v>5607447.2300000004</v>
      </c>
      <c r="F31" s="326"/>
      <c r="G31" s="341"/>
      <c r="H31" s="341"/>
      <c r="I31" s="341"/>
    </row>
    <row r="32" spans="1:9">
      <c r="A32" s="693">
        <v>11.1</v>
      </c>
      <c r="B32" s="692" t="s">
        <v>579</v>
      </c>
      <c r="C32" s="690">
        <v>5607447.2300000004</v>
      </c>
      <c r="D32" s="690">
        <v>0</v>
      </c>
      <c r="E32" s="695">
        <v>5607447.2300000004</v>
      </c>
      <c r="F32" s="326"/>
      <c r="G32" s="341"/>
      <c r="H32" s="341"/>
      <c r="I32" s="341"/>
    </row>
    <row r="33" spans="1:9">
      <c r="A33" s="693">
        <v>11.2</v>
      </c>
      <c r="B33" s="692" t="s">
        <v>580</v>
      </c>
      <c r="C33" s="690">
        <v>0</v>
      </c>
      <c r="D33" s="690">
        <v>0</v>
      </c>
      <c r="E33" s="695">
        <v>0</v>
      </c>
      <c r="F33" s="326"/>
      <c r="G33" s="341"/>
      <c r="H33" s="341"/>
      <c r="I33" s="341"/>
    </row>
    <row r="34" spans="1:9">
      <c r="A34" s="693">
        <v>13</v>
      </c>
      <c r="B34" s="288" t="s">
        <v>581</v>
      </c>
      <c r="C34" s="690">
        <v>34179988.493731387</v>
      </c>
      <c r="D34" s="690">
        <v>0</v>
      </c>
      <c r="E34" s="695">
        <v>34179988.493731387</v>
      </c>
      <c r="F34" s="326"/>
      <c r="G34" s="341"/>
      <c r="H34" s="341"/>
      <c r="I34" s="341"/>
    </row>
    <row r="35" spans="1:9">
      <c r="A35" s="693">
        <v>13.1</v>
      </c>
      <c r="B35" s="645" t="s">
        <v>582</v>
      </c>
      <c r="C35" s="690">
        <v>20573266.57</v>
      </c>
      <c r="D35" s="690">
        <v>0</v>
      </c>
      <c r="E35" s="695">
        <v>20573266.57</v>
      </c>
      <c r="F35" s="326"/>
      <c r="G35" s="341"/>
      <c r="H35" s="341"/>
      <c r="I35" s="341"/>
    </row>
    <row r="36" spans="1:9">
      <c r="A36" s="693">
        <v>13.2</v>
      </c>
      <c r="B36" s="645" t="s">
        <v>583</v>
      </c>
      <c r="C36" s="690">
        <v>0</v>
      </c>
      <c r="D36" s="690">
        <v>0</v>
      </c>
      <c r="E36" s="695">
        <v>0</v>
      </c>
      <c r="F36" s="326"/>
      <c r="G36" s="341"/>
      <c r="H36" s="341"/>
      <c r="I36" s="341"/>
    </row>
    <row r="37" spans="1:9" ht="30.75" thickBot="1">
      <c r="A37" s="337"/>
      <c r="B37" s="338" t="s">
        <v>234</v>
      </c>
      <c r="C37" s="339">
        <f>SUM(C8,C12,C14,C15,C16,C20,C23,C24,C25,C28,C31,C34)</f>
        <v>3610984692.4412017</v>
      </c>
      <c r="D37" s="339">
        <f>SUM(D8,D12,D14,D15,D16,D20,D23,D24,D25,D28,D31,D34)</f>
        <v>22762701.039999999</v>
      </c>
      <c r="E37" s="696">
        <f>SUM(E8,E12,E14,E15,E16,E20,E23,E24,E25,E28,E31,E34)</f>
        <v>3588221991.4012017</v>
      </c>
      <c r="G37" s="341"/>
      <c r="H37" s="341"/>
      <c r="I37" s="341"/>
    </row>
    <row r="41" spans="1:9">
      <c r="B41" s="340"/>
    </row>
    <row r="42" spans="1:9">
      <c r="B42" s="340"/>
    </row>
    <row r="43" spans="1:9">
      <c r="B43" s="340"/>
    </row>
    <row r="44" spans="1:9">
      <c r="B44" s="340"/>
    </row>
    <row r="45" spans="1:9">
      <c r="B45" s="340"/>
    </row>
    <row r="46" spans="1:9">
      <c r="B46" s="340"/>
    </row>
    <row r="47" spans="1:9">
      <c r="B47" s="340"/>
    </row>
    <row r="48" spans="1:9">
      <c r="B48" s="340"/>
    </row>
    <row r="49" spans="2:2">
      <c r="B49" s="340"/>
    </row>
    <row r="50" spans="2:2">
      <c r="B50" s="340"/>
    </row>
    <row r="51" spans="2:2">
      <c r="B51" s="340"/>
    </row>
    <row r="52" spans="2:2">
      <c r="B52" s="340"/>
    </row>
    <row r="53" spans="2:2">
      <c r="B53" s="340"/>
    </row>
  </sheetData>
  <mergeCells count="4">
    <mergeCell ref="B6:B7"/>
    <mergeCell ref="C6:C7"/>
    <mergeCell ref="D6:E6"/>
    <mergeCell ref="B4:E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zoomScale="80" zoomScaleNormal="80" workbookViewId="0">
      <pane xSplit="1" ySplit="4" topLeftCell="B5" activePane="bottomRight" state="frozen"/>
      <selection activeCell="B15" sqref="B15"/>
      <selection pane="topRight" activeCell="B15" sqref="B15"/>
      <selection pane="bottomLeft" activeCell="B15" sqref="B15"/>
      <selection pane="bottomRight" activeCell="F37" sqref="F37"/>
    </sheetView>
  </sheetViews>
  <sheetFormatPr defaultColWidth="9.28515625" defaultRowHeight="12.75" outlineLevelRow="1"/>
  <cols>
    <col min="1" max="1" width="9.5703125" style="3" bestFit="1" customWidth="1"/>
    <col min="2" max="2" width="114.28515625" style="3" customWidth="1"/>
    <col min="3" max="3" width="18.7109375" style="3" customWidth="1"/>
    <col min="4" max="4" width="25.42578125" style="3" customWidth="1"/>
    <col min="5" max="5" width="24.28515625" style="3" customWidth="1"/>
    <col min="6" max="6" width="24" style="3" customWidth="1"/>
    <col min="7" max="7" width="10" style="3" bestFit="1" customWidth="1"/>
    <col min="8" max="8" width="12" style="3" bestFit="1" customWidth="1"/>
    <col min="9" max="9" width="12.5703125" style="3" bestFit="1" customWidth="1"/>
    <col min="10" max="16384" width="9.28515625" style="3"/>
  </cols>
  <sheetData>
    <row r="1" spans="1:6">
      <c r="A1" s="2" t="s">
        <v>30</v>
      </c>
      <c r="B1" s="229" t="str">
        <f>'Info '!C2</f>
        <v>JSC "BASISBANK"</v>
      </c>
    </row>
    <row r="2" spans="1:6" s="20" customFormat="1" ht="15.75" customHeight="1">
      <c r="A2" s="2" t="s">
        <v>31</v>
      </c>
      <c r="B2" s="230">
        <f>'1. key ratios '!B2</f>
        <v>45473</v>
      </c>
      <c r="C2" s="3"/>
      <c r="D2" s="3"/>
      <c r="E2" s="3"/>
      <c r="F2" s="3"/>
    </row>
    <row r="3" spans="1:6" s="20" customFormat="1" ht="15.75" customHeight="1">
      <c r="C3" s="3"/>
      <c r="D3" s="3"/>
      <c r="E3" s="3"/>
      <c r="F3" s="3"/>
    </row>
    <row r="4" spans="1:6" s="20" customFormat="1" ht="13.5" thickBot="1">
      <c r="A4" s="20" t="s">
        <v>46</v>
      </c>
      <c r="B4" s="73" t="s">
        <v>550</v>
      </c>
      <c r="C4" s="21" t="s">
        <v>35</v>
      </c>
      <c r="D4" s="3"/>
      <c r="E4" s="3"/>
      <c r="F4" s="3"/>
    </row>
    <row r="5" spans="1:6">
      <c r="A5" s="42">
        <v>1</v>
      </c>
      <c r="B5" s="74" t="s">
        <v>552</v>
      </c>
      <c r="C5" s="43">
        <f>'7. LI1 '!E37</f>
        <v>3588221991.4012017</v>
      </c>
    </row>
    <row r="6" spans="1:6" s="44" customFormat="1">
      <c r="A6" s="23">
        <v>2.1</v>
      </c>
      <c r="B6" s="39" t="s">
        <v>214</v>
      </c>
      <c r="C6" s="31">
        <v>579107250.03369999</v>
      </c>
    </row>
    <row r="7" spans="1:6" s="9" customFormat="1" outlineLevel="1">
      <c r="A7" s="6">
        <v>2.2000000000000002</v>
      </c>
      <c r="B7" s="7" t="s">
        <v>215</v>
      </c>
      <c r="C7" s="31">
        <v>0</v>
      </c>
    </row>
    <row r="8" spans="1:6" s="9" customFormat="1">
      <c r="A8" s="6">
        <v>3</v>
      </c>
      <c r="B8" s="40" t="s">
        <v>551</v>
      </c>
      <c r="C8" s="45">
        <f>SUM(C5:C7)</f>
        <v>4167329241.4349017</v>
      </c>
    </row>
    <row r="9" spans="1:6" s="44" customFormat="1">
      <c r="A9" s="23">
        <v>4</v>
      </c>
      <c r="B9" s="25" t="s">
        <v>48</v>
      </c>
      <c r="C9" s="31">
        <v>0</v>
      </c>
    </row>
    <row r="10" spans="1:6" s="9" customFormat="1" outlineLevel="1">
      <c r="A10" s="6">
        <v>5.0999999999999996</v>
      </c>
      <c r="B10" s="7" t="s">
        <v>216</v>
      </c>
      <c r="C10" s="31">
        <v>-239446211.30127996</v>
      </c>
    </row>
    <row r="11" spans="1:6" s="9" customFormat="1" outlineLevel="1">
      <c r="A11" s="6">
        <v>5.2</v>
      </c>
      <c r="B11" s="7" t="s">
        <v>217</v>
      </c>
      <c r="C11" s="31">
        <v>0</v>
      </c>
    </row>
    <row r="12" spans="1:6" s="9" customFormat="1">
      <c r="A12" s="6">
        <v>6</v>
      </c>
      <c r="B12" s="38" t="s">
        <v>357</v>
      </c>
      <c r="C12" s="31">
        <v>0</v>
      </c>
    </row>
    <row r="13" spans="1:6" s="9" customFormat="1" ht="13.5" thickBot="1">
      <c r="A13" s="8">
        <v>7</v>
      </c>
      <c r="B13" s="41" t="s">
        <v>177</v>
      </c>
      <c r="C13" s="46">
        <f>SUM(C8:C12)</f>
        <v>3927883030.1336217</v>
      </c>
    </row>
    <row r="15" spans="1:6">
      <c r="A15" s="52"/>
      <c r="B15" s="10"/>
    </row>
    <row r="16" spans="1:6">
      <c r="A16" s="52"/>
      <c r="B16" s="52"/>
    </row>
    <row r="17" spans="1:5" ht="15">
      <c r="A17" s="47"/>
      <c r="B17" s="48"/>
      <c r="C17" s="52"/>
      <c r="D17" s="52"/>
      <c r="E17" s="52"/>
    </row>
    <row r="18" spans="1:5" ht="15">
      <c r="A18" s="53"/>
      <c r="B18" s="54"/>
      <c r="C18" s="52"/>
      <c r="D18" s="52"/>
      <c r="E18" s="52"/>
    </row>
    <row r="19" spans="1:5">
      <c r="A19" s="55"/>
      <c r="B19" s="49"/>
      <c r="C19" s="52"/>
      <c r="D19" s="52"/>
      <c r="E19" s="52"/>
    </row>
    <row r="20" spans="1:5">
      <c r="A20" s="56"/>
      <c r="B20" s="50"/>
      <c r="C20" s="52"/>
      <c r="D20" s="52"/>
      <c r="E20" s="52"/>
    </row>
    <row r="21" spans="1:5">
      <c r="A21" s="56"/>
      <c r="B21" s="54"/>
      <c r="C21" s="52"/>
      <c r="D21" s="52"/>
      <c r="E21" s="52"/>
    </row>
    <row r="22" spans="1:5">
      <c r="A22" s="55"/>
      <c r="B22" s="51"/>
      <c r="C22" s="52"/>
      <c r="D22" s="52"/>
      <c r="E22" s="52"/>
    </row>
    <row r="23" spans="1:5">
      <c r="A23" s="56"/>
      <c r="B23" s="50"/>
      <c r="C23" s="52"/>
      <c r="D23" s="52"/>
      <c r="E23" s="52"/>
    </row>
    <row r="24" spans="1:5">
      <c r="A24" s="56"/>
      <c r="B24" s="50"/>
      <c r="C24" s="52"/>
      <c r="D24" s="52"/>
      <c r="E24" s="52"/>
    </row>
    <row r="25" spans="1:5">
      <c r="A25" s="56"/>
      <c r="B25" s="57"/>
      <c r="C25" s="52"/>
      <c r="D25" s="52"/>
      <c r="E25" s="52"/>
    </row>
    <row r="26" spans="1:5">
      <c r="A26" s="56"/>
      <c r="B26" s="54"/>
      <c r="C26" s="52"/>
      <c r="D26" s="52"/>
      <c r="E26" s="52"/>
    </row>
    <row r="27" spans="1:5">
      <c r="A27" s="52"/>
      <c r="B27" s="58"/>
      <c r="C27" s="52"/>
      <c r="D27" s="52"/>
      <c r="E27" s="52"/>
    </row>
    <row r="28" spans="1:5">
      <c r="A28" s="52"/>
      <c r="B28" s="58"/>
      <c r="C28" s="52"/>
      <c r="D28" s="52"/>
      <c r="E28" s="52"/>
    </row>
    <row r="29" spans="1:5">
      <c r="A29" s="52"/>
      <c r="B29" s="58"/>
      <c r="C29" s="52"/>
      <c r="D29" s="52"/>
      <c r="E29" s="52"/>
    </row>
    <row r="30" spans="1:5">
      <c r="A30" s="52"/>
      <c r="B30" s="58"/>
      <c r="C30" s="52"/>
      <c r="D30" s="52"/>
      <c r="E30" s="52"/>
    </row>
    <row r="31" spans="1:5">
      <c r="A31" s="52"/>
      <c r="B31" s="58"/>
      <c r="C31" s="52"/>
      <c r="D31" s="52"/>
      <c r="E31" s="52"/>
    </row>
    <row r="32" spans="1:5">
      <c r="A32" s="52"/>
      <c r="B32" s="58"/>
      <c r="C32" s="52"/>
      <c r="D32" s="52"/>
      <c r="E32" s="52"/>
    </row>
    <row r="33" spans="1:5">
      <c r="A33" s="52"/>
      <c r="B33" s="58"/>
      <c r="C33" s="52"/>
      <c r="D33" s="52"/>
      <c r="E33" s="52"/>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zoomScale="80" zoomScaleNormal="80" workbookViewId="0">
      <pane xSplit="1" ySplit="5" topLeftCell="B27" activePane="bottomRight" state="frozen"/>
      <selection activeCell="B9" sqref="B9"/>
      <selection pane="topRight" activeCell="B9" sqref="B9"/>
      <selection pane="bottomLeft" activeCell="B9" sqref="B9"/>
      <selection pane="bottomRight" activeCell="B33" sqref="B33"/>
    </sheetView>
  </sheetViews>
  <sheetFormatPr defaultColWidth="9.28515625" defaultRowHeight="15"/>
  <cols>
    <col min="1" max="1" width="9.5703125" style="394" bestFit="1" customWidth="1"/>
    <col min="2" max="2" width="132.42578125" style="234" customWidth="1"/>
    <col min="3" max="3" width="18.42578125" style="234" customWidth="1"/>
    <col min="4" max="4" width="9.28515625" style="234"/>
    <col min="5" max="5" width="12.28515625" style="234" bestFit="1" customWidth="1"/>
    <col min="6" max="16384" width="9.28515625" style="234"/>
  </cols>
  <sheetData>
    <row r="1" spans="1:5">
      <c r="A1" s="232" t="s">
        <v>30</v>
      </c>
      <c r="B1" s="233" t="str">
        <f>'Info '!C2</f>
        <v>JSC "BASISBANK"</v>
      </c>
    </row>
    <row r="2" spans="1:5" s="329" customFormat="1" ht="15.75" customHeight="1">
      <c r="A2" s="329" t="s">
        <v>31</v>
      </c>
      <c r="B2" s="235">
        <f>'1. key ratios '!B2</f>
        <v>45473</v>
      </c>
    </row>
    <row r="3" spans="1:5" s="329" customFormat="1" ht="15.75" customHeight="1"/>
    <row r="4" spans="1:5" ht="15.75" thickBot="1">
      <c r="A4" s="394" t="s">
        <v>143</v>
      </c>
      <c r="B4" s="306" t="s">
        <v>142</v>
      </c>
    </row>
    <row r="5" spans="1:5">
      <c r="A5" s="395" t="s">
        <v>6</v>
      </c>
      <c r="B5" s="396"/>
      <c r="C5" s="397" t="s">
        <v>35</v>
      </c>
    </row>
    <row r="6" spans="1:5">
      <c r="A6" s="700">
        <v>1</v>
      </c>
      <c r="B6" s="701" t="s">
        <v>141</v>
      </c>
      <c r="C6" s="398">
        <f>SUM(C7:C11)</f>
        <v>554859021.04999995</v>
      </c>
      <c r="E6" s="399"/>
    </row>
    <row r="7" spans="1:5">
      <c r="A7" s="700">
        <v>2</v>
      </c>
      <c r="B7" s="702" t="s">
        <v>140</v>
      </c>
      <c r="C7" s="400">
        <v>18212575</v>
      </c>
      <c r="E7" s="399"/>
    </row>
    <row r="8" spans="1:5">
      <c r="A8" s="700">
        <v>3</v>
      </c>
      <c r="B8" s="702" t="s">
        <v>139</v>
      </c>
      <c r="C8" s="400">
        <v>130405755.95</v>
      </c>
      <c r="E8" s="399"/>
    </row>
    <row r="9" spans="1:5">
      <c r="A9" s="700">
        <v>4</v>
      </c>
      <c r="B9" s="702" t="s">
        <v>138</v>
      </c>
      <c r="C9" s="400">
        <v>6845542.5700000003</v>
      </c>
      <c r="E9" s="399"/>
    </row>
    <row r="10" spans="1:5">
      <c r="A10" s="700">
        <v>5</v>
      </c>
      <c r="B10" s="702" t="s">
        <v>137</v>
      </c>
      <c r="C10" s="400">
        <v>0</v>
      </c>
      <c r="E10" s="399"/>
    </row>
    <row r="11" spans="1:5">
      <c r="A11" s="700">
        <v>6</v>
      </c>
      <c r="B11" s="702" t="s">
        <v>136</v>
      </c>
      <c r="C11" s="400">
        <v>399395147.52999997</v>
      </c>
      <c r="E11" s="399"/>
    </row>
    <row r="12" spans="1:5" s="323" customFormat="1">
      <c r="A12" s="700">
        <v>7</v>
      </c>
      <c r="B12" s="701" t="s">
        <v>135</v>
      </c>
      <c r="C12" s="401">
        <f>SUM(C13:C28)</f>
        <v>22762701.039999999</v>
      </c>
      <c r="E12" s="399"/>
    </row>
    <row r="13" spans="1:5" s="323" customFormat="1">
      <c r="A13" s="700">
        <v>8</v>
      </c>
      <c r="B13" s="703" t="s">
        <v>134</v>
      </c>
      <c r="C13" s="400">
        <v>6845542.5700000003</v>
      </c>
      <c r="E13" s="399"/>
    </row>
    <row r="14" spans="1:5" s="323" customFormat="1" ht="30">
      <c r="A14" s="700">
        <v>9</v>
      </c>
      <c r="B14" s="703" t="s">
        <v>133</v>
      </c>
      <c r="C14" s="400">
        <v>0</v>
      </c>
      <c r="E14" s="399"/>
    </row>
    <row r="15" spans="1:5" s="323" customFormat="1">
      <c r="A15" s="700">
        <v>10</v>
      </c>
      <c r="B15" s="704" t="s">
        <v>132</v>
      </c>
      <c r="C15" s="400">
        <v>12120508.469999999</v>
      </c>
      <c r="E15" s="399"/>
    </row>
    <row r="16" spans="1:5" s="323" customFormat="1">
      <c r="A16" s="700">
        <v>11</v>
      </c>
      <c r="B16" s="705" t="s">
        <v>131</v>
      </c>
      <c r="C16" s="400">
        <v>0</v>
      </c>
      <c r="E16" s="399"/>
    </row>
    <row r="17" spans="1:5" s="323" customFormat="1">
      <c r="A17" s="700">
        <v>12</v>
      </c>
      <c r="B17" s="704" t="s">
        <v>130</v>
      </c>
      <c r="C17" s="400">
        <v>0</v>
      </c>
      <c r="E17" s="399"/>
    </row>
    <row r="18" spans="1:5" s="323" customFormat="1">
      <c r="A18" s="700">
        <v>13</v>
      </c>
      <c r="B18" s="704" t="s">
        <v>129</v>
      </c>
      <c r="C18" s="400">
        <v>0</v>
      </c>
      <c r="E18" s="399"/>
    </row>
    <row r="19" spans="1:5" s="323" customFormat="1">
      <c r="A19" s="700">
        <v>14</v>
      </c>
      <c r="B19" s="704" t="s">
        <v>128</v>
      </c>
      <c r="C19" s="400">
        <v>0</v>
      </c>
      <c r="E19" s="399"/>
    </row>
    <row r="20" spans="1:5" s="323" customFormat="1">
      <c r="A20" s="700">
        <v>15</v>
      </c>
      <c r="B20" s="704" t="s">
        <v>127</v>
      </c>
      <c r="C20" s="400">
        <v>0</v>
      </c>
      <c r="E20" s="399"/>
    </row>
    <row r="21" spans="1:5" s="323" customFormat="1" ht="30">
      <c r="A21" s="700">
        <v>16</v>
      </c>
      <c r="B21" s="703" t="s">
        <v>126</v>
      </c>
      <c r="C21" s="400">
        <v>0</v>
      </c>
      <c r="E21" s="399"/>
    </row>
    <row r="22" spans="1:5" s="323" customFormat="1">
      <c r="A22" s="700">
        <v>17</v>
      </c>
      <c r="B22" s="706" t="s">
        <v>125</v>
      </c>
      <c r="C22" s="400">
        <v>3796650</v>
      </c>
      <c r="E22" s="399"/>
    </row>
    <row r="23" spans="1:5" s="323" customFormat="1">
      <c r="A23" s="700">
        <v>18</v>
      </c>
      <c r="B23" s="707" t="s">
        <v>549</v>
      </c>
      <c r="C23" s="400">
        <v>0</v>
      </c>
      <c r="E23" s="399"/>
    </row>
    <row r="24" spans="1:5" s="323" customFormat="1">
      <c r="A24" s="700">
        <v>19</v>
      </c>
      <c r="B24" s="703" t="s">
        <v>124</v>
      </c>
      <c r="C24" s="400">
        <v>0</v>
      </c>
      <c r="E24" s="399"/>
    </row>
    <row r="25" spans="1:5" s="323" customFormat="1" ht="30">
      <c r="A25" s="700">
        <v>20</v>
      </c>
      <c r="B25" s="703" t="s">
        <v>101</v>
      </c>
      <c r="C25" s="400">
        <v>0</v>
      </c>
      <c r="E25" s="399"/>
    </row>
    <row r="26" spans="1:5" s="323" customFormat="1">
      <c r="A26" s="700">
        <v>21</v>
      </c>
      <c r="B26" s="708" t="s">
        <v>123</v>
      </c>
      <c r="C26" s="400">
        <v>0</v>
      </c>
      <c r="E26" s="399"/>
    </row>
    <row r="27" spans="1:5" s="323" customFormat="1">
      <c r="A27" s="700">
        <v>22</v>
      </c>
      <c r="B27" s="708" t="s">
        <v>122</v>
      </c>
      <c r="C27" s="400">
        <v>0</v>
      </c>
      <c r="E27" s="399"/>
    </row>
    <row r="28" spans="1:5" s="323" customFormat="1">
      <c r="A28" s="700">
        <v>23</v>
      </c>
      <c r="B28" s="708" t="s">
        <v>121</v>
      </c>
      <c r="C28" s="400">
        <v>0</v>
      </c>
      <c r="E28" s="399"/>
    </row>
    <row r="29" spans="1:5" s="323" customFormat="1">
      <c r="A29" s="700">
        <v>24</v>
      </c>
      <c r="B29" s="709" t="s">
        <v>120</v>
      </c>
      <c r="C29" s="401">
        <f>C6-C12</f>
        <v>532096320.00999993</v>
      </c>
      <c r="E29" s="399"/>
    </row>
    <row r="30" spans="1:5" s="323" customFormat="1">
      <c r="A30" s="710"/>
      <c r="B30" s="711"/>
      <c r="C30" s="404"/>
      <c r="E30" s="399"/>
    </row>
    <row r="31" spans="1:5" s="323" customFormat="1">
      <c r="A31" s="710">
        <v>25</v>
      </c>
      <c r="B31" s="709" t="s">
        <v>119</v>
      </c>
      <c r="C31" s="401">
        <f>C32+C35</f>
        <v>0</v>
      </c>
      <c r="E31" s="399"/>
    </row>
    <row r="32" spans="1:5" s="323" customFormat="1">
      <c r="A32" s="710">
        <v>26</v>
      </c>
      <c r="B32" s="702" t="s">
        <v>118</v>
      </c>
      <c r="C32" s="405">
        <f>C33+C34</f>
        <v>0</v>
      </c>
      <c r="E32" s="399"/>
    </row>
    <row r="33" spans="1:5" s="323" customFormat="1">
      <c r="A33" s="710">
        <v>27</v>
      </c>
      <c r="B33" s="712" t="s">
        <v>192</v>
      </c>
      <c r="C33" s="400">
        <v>0</v>
      </c>
      <c r="E33" s="399"/>
    </row>
    <row r="34" spans="1:5" s="323" customFormat="1">
      <c r="A34" s="710">
        <v>28</v>
      </c>
      <c r="B34" s="712" t="s">
        <v>117</v>
      </c>
      <c r="C34" s="400">
        <v>0</v>
      </c>
      <c r="E34" s="399"/>
    </row>
    <row r="35" spans="1:5" s="323" customFormat="1">
      <c r="A35" s="710">
        <v>29</v>
      </c>
      <c r="B35" s="702" t="s">
        <v>116</v>
      </c>
      <c r="C35" s="400">
        <v>0</v>
      </c>
      <c r="E35" s="399"/>
    </row>
    <row r="36" spans="1:5" s="323" customFormat="1">
      <c r="A36" s="710">
        <v>30</v>
      </c>
      <c r="B36" s="709" t="s">
        <v>115</v>
      </c>
      <c r="C36" s="401">
        <f>SUM(C37:C41)</f>
        <v>0</v>
      </c>
      <c r="E36" s="399"/>
    </row>
    <row r="37" spans="1:5" s="323" customFormat="1">
      <c r="A37" s="710">
        <v>31</v>
      </c>
      <c r="B37" s="703" t="s">
        <v>114</v>
      </c>
      <c r="C37" s="400">
        <v>0</v>
      </c>
      <c r="E37" s="399"/>
    </row>
    <row r="38" spans="1:5" s="323" customFormat="1">
      <c r="A38" s="710">
        <v>32</v>
      </c>
      <c r="B38" s="704" t="s">
        <v>113</v>
      </c>
      <c r="C38" s="400">
        <v>0</v>
      </c>
      <c r="E38" s="399"/>
    </row>
    <row r="39" spans="1:5" s="323" customFormat="1" ht="30">
      <c r="A39" s="710">
        <v>33</v>
      </c>
      <c r="B39" s="703" t="s">
        <v>112</v>
      </c>
      <c r="C39" s="400">
        <v>0</v>
      </c>
      <c r="E39" s="399"/>
    </row>
    <row r="40" spans="1:5" s="323" customFormat="1" ht="30">
      <c r="A40" s="710">
        <v>34</v>
      </c>
      <c r="B40" s="703" t="s">
        <v>101</v>
      </c>
      <c r="C40" s="400">
        <v>0</v>
      </c>
      <c r="E40" s="399"/>
    </row>
    <row r="41" spans="1:5" s="323" customFormat="1">
      <c r="A41" s="710">
        <v>35</v>
      </c>
      <c r="B41" s="708" t="s">
        <v>111</v>
      </c>
      <c r="C41" s="400">
        <v>0</v>
      </c>
      <c r="E41" s="399"/>
    </row>
    <row r="42" spans="1:5" s="323" customFormat="1">
      <c r="A42" s="710">
        <v>36</v>
      </c>
      <c r="B42" s="709" t="s">
        <v>110</v>
      </c>
      <c r="C42" s="401">
        <f>C31-C36</f>
        <v>0</v>
      </c>
      <c r="E42" s="399"/>
    </row>
    <row r="43" spans="1:5" s="323" customFormat="1">
      <c r="A43" s="710"/>
      <c r="B43" s="711"/>
      <c r="C43" s="400">
        <v>0</v>
      </c>
      <c r="E43" s="399"/>
    </row>
    <row r="44" spans="1:5" s="323" customFormat="1">
      <c r="A44" s="710">
        <v>37</v>
      </c>
      <c r="B44" s="713" t="s">
        <v>109</v>
      </c>
      <c r="C44" s="401">
        <f>SUM(C45:C47)</f>
        <v>108766144.8</v>
      </c>
      <c r="E44" s="399"/>
    </row>
    <row r="45" spans="1:5" s="323" customFormat="1">
      <c r="A45" s="710">
        <v>38</v>
      </c>
      <c r="B45" s="702" t="s">
        <v>108</v>
      </c>
      <c r="C45" s="400">
        <v>108766144.8</v>
      </c>
      <c r="E45" s="399"/>
    </row>
    <row r="46" spans="1:5" s="323" customFormat="1">
      <c r="A46" s="710">
        <v>39</v>
      </c>
      <c r="B46" s="702" t="s">
        <v>107</v>
      </c>
      <c r="C46" s="400">
        <v>0</v>
      </c>
      <c r="E46" s="399"/>
    </row>
    <row r="47" spans="1:5" s="323" customFormat="1">
      <c r="A47" s="710">
        <v>40</v>
      </c>
      <c r="B47" s="702" t="s">
        <v>106</v>
      </c>
      <c r="C47" s="400">
        <v>0</v>
      </c>
      <c r="E47" s="399"/>
    </row>
    <row r="48" spans="1:5" s="323" customFormat="1">
      <c r="A48" s="710">
        <v>41</v>
      </c>
      <c r="B48" s="713" t="s">
        <v>105</v>
      </c>
      <c r="C48" s="401">
        <f>SUM(C49:C52)</f>
        <v>0</v>
      </c>
      <c r="E48" s="399"/>
    </row>
    <row r="49" spans="1:5" s="323" customFormat="1">
      <c r="A49" s="710">
        <v>42</v>
      </c>
      <c r="B49" s="703" t="s">
        <v>104</v>
      </c>
      <c r="C49" s="400">
        <v>0</v>
      </c>
      <c r="E49" s="399"/>
    </row>
    <row r="50" spans="1:5" s="323" customFormat="1">
      <c r="A50" s="710">
        <v>43</v>
      </c>
      <c r="B50" s="704" t="s">
        <v>103</v>
      </c>
      <c r="C50" s="400">
        <v>0</v>
      </c>
      <c r="E50" s="399"/>
    </row>
    <row r="51" spans="1:5" s="323" customFormat="1">
      <c r="A51" s="710">
        <v>44</v>
      </c>
      <c r="B51" s="703" t="s">
        <v>102</v>
      </c>
      <c r="C51" s="400">
        <v>0</v>
      </c>
      <c r="E51" s="399"/>
    </row>
    <row r="52" spans="1:5" s="323" customFormat="1" ht="30">
      <c r="A52" s="403">
        <v>45</v>
      </c>
      <c r="B52" s="402" t="s">
        <v>101</v>
      </c>
      <c r="C52" s="400">
        <v>0</v>
      </c>
      <c r="E52" s="399"/>
    </row>
    <row r="53" spans="1:5" s="323" customFormat="1" ht="15.75" thickBot="1">
      <c r="A53" s="403">
        <v>46</v>
      </c>
      <c r="B53" s="406" t="s">
        <v>100</v>
      </c>
      <c r="C53" s="407">
        <f>C44-C48</f>
        <v>108766144.8</v>
      </c>
      <c r="E53" s="399"/>
    </row>
    <row r="56" spans="1:5">
      <c r="B56" s="234" t="s">
        <v>7</v>
      </c>
    </row>
  </sheetData>
  <dataValidations count="1">
    <dataValidation operator="lessThanOrEqual" allowBlank="1" showInputMessage="1" showErrorMessage="1" errorTitle="Should be negative number" error="Should be whole negative number or 0" sqref="C29:C32 C36 C42 C44 C48 C53"/>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zoomScale="80" zoomScaleNormal="80" workbookViewId="0">
      <selection activeCell="I41" sqref="I41"/>
    </sheetView>
  </sheetViews>
  <sheetFormatPr defaultColWidth="9.28515625" defaultRowHeight="12.75"/>
  <cols>
    <col min="1" max="1" width="9.42578125" style="70" bestFit="1" customWidth="1"/>
    <col min="2" max="2" width="59" style="70" customWidth="1"/>
    <col min="3" max="3" width="16.7109375" style="70" bestFit="1" customWidth="1"/>
    <col min="4" max="4" width="15.5703125" style="70" bestFit="1" customWidth="1"/>
    <col min="5" max="6" width="9.28515625" style="70"/>
    <col min="7" max="7" width="10.5703125" style="70" bestFit="1" customWidth="1"/>
    <col min="8" max="16384" width="9.28515625" style="70"/>
  </cols>
  <sheetData>
    <row r="1" spans="1:7" ht="15">
      <c r="A1" s="77" t="s">
        <v>30</v>
      </c>
      <c r="B1" s="229" t="str">
        <f>'Info '!C2</f>
        <v>JSC "BASISBANK"</v>
      </c>
    </row>
    <row r="2" spans="1:7" s="47" customFormat="1" ht="15.75" customHeight="1">
      <c r="A2" s="47" t="s">
        <v>31</v>
      </c>
      <c r="B2" s="230">
        <f>'1. key ratios '!B2</f>
        <v>45473</v>
      </c>
    </row>
    <row r="3" spans="1:7" s="47" customFormat="1" ht="15.75" customHeight="1"/>
    <row r="4" spans="1:7" ht="13.5" thickBot="1">
      <c r="A4" s="76" t="s">
        <v>281</v>
      </c>
      <c r="B4" s="85" t="s">
        <v>282</v>
      </c>
    </row>
    <row r="5" spans="1:7" s="86" customFormat="1" ht="12.75" customHeight="1">
      <c r="A5" s="140"/>
      <c r="B5" s="141" t="s">
        <v>285</v>
      </c>
      <c r="C5" s="78" t="s">
        <v>283</v>
      </c>
      <c r="D5" s="79" t="s">
        <v>284</v>
      </c>
    </row>
    <row r="6" spans="1:7" s="87" customFormat="1">
      <c r="A6" s="80">
        <v>1</v>
      </c>
      <c r="B6" s="136" t="s">
        <v>286</v>
      </c>
      <c r="C6" s="136"/>
      <c r="D6" s="81"/>
    </row>
    <row r="7" spans="1:7" s="87" customFormat="1">
      <c r="A7" s="82" t="s">
        <v>272</v>
      </c>
      <c r="B7" s="137" t="s">
        <v>287</v>
      </c>
      <c r="C7" s="129">
        <v>4.4999999999999998E-2</v>
      </c>
      <c r="D7" s="639">
        <f>C7*'5. RWA '!$C$13</f>
        <v>149306136.67915532</v>
      </c>
      <c r="G7" s="408"/>
    </row>
    <row r="8" spans="1:7" s="87" customFormat="1">
      <c r="A8" s="82" t="s">
        <v>273</v>
      </c>
      <c r="B8" s="137" t="s">
        <v>288</v>
      </c>
      <c r="C8" s="130">
        <v>0.06</v>
      </c>
      <c r="D8" s="639">
        <f>C8*'5. RWA '!$C$13</f>
        <v>199074848.90554044</v>
      </c>
      <c r="G8" s="408"/>
    </row>
    <row r="9" spans="1:7" s="87" customFormat="1">
      <c r="A9" s="82" t="s">
        <v>274</v>
      </c>
      <c r="B9" s="137" t="s">
        <v>289</v>
      </c>
      <c r="C9" s="130">
        <v>0.08</v>
      </c>
      <c r="D9" s="639">
        <f>C9*'5. RWA '!$C$13</f>
        <v>265433131.87405393</v>
      </c>
      <c r="G9" s="408"/>
    </row>
    <row r="10" spans="1:7" s="87" customFormat="1">
      <c r="A10" s="80" t="s">
        <v>275</v>
      </c>
      <c r="B10" s="136" t="s">
        <v>290</v>
      </c>
      <c r="C10" s="131"/>
      <c r="D10" s="640"/>
    </row>
    <row r="11" spans="1:7" s="88" customFormat="1">
      <c r="A11" s="83" t="s">
        <v>276</v>
      </c>
      <c r="B11" s="128" t="s">
        <v>355</v>
      </c>
      <c r="C11" s="409">
        <v>2.5000000000000001E-2</v>
      </c>
      <c r="D11" s="639">
        <f>C11*'5. RWA '!$C$13</f>
        <v>82947853.710641861</v>
      </c>
      <c r="F11" s="87"/>
      <c r="G11" s="408"/>
    </row>
    <row r="12" spans="1:7" s="88" customFormat="1">
      <c r="A12" s="83" t="s">
        <v>277</v>
      </c>
      <c r="B12" s="128" t="s">
        <v>291</v>
      </c>
      <c r="C12" s="409">
        <v>2.5000000000000001E-3</v>
      </c>
      <c r="D12" s="639">
        <f>C12*'5. RWA '!$C$13</f>
        <v>8294785.3710641852</v>
      </c>
      <c r="F12" s="87"/>
      <c r="G12" s="408"/>
    </row>
    <row r="13" spans="1:7" s="88" customFormat="1">
      <c r="A13" s="83" t="s">
        <v>278</v>
      </c>
      <c r="B13" s="128" t="s">
        <v>292</v>
      </c>
      <c r="C13" s="409">
        <v>0</v>
      </c>
      <c r="D13" s="639">
        <f>C13*'5. RWA '!$C$13</f>
        <v>0</v>
      </c>
      <c r="F13" s="87"/>
      <c r="G13" s="408"/>
    </row>
    <row r="14" spans="1:7" s="88" customFormat="1">
      <c r="A14" s="80" t="s">
        <v>279</v>
      </c>
      <c r="B14" s="136" t="s">
        <v>353</v>
      </c>
      <c r="C14" s="133"/>
      <c r="D14" s="640"/>
      <c r="F14" s="87"/>
    </row>
    <row r="15" spans="1:7" s="88" customFormat="1">
      <c r="A15" s="83">
        <v>3.1</v>
      </c>
      <c r="B15" s="128" t="s">
        <v>297</v>
      </c>
      <c r="C15" s="132">
        <v>4.8381860370698179E-2</v>
      </c>
      <c r="D15" s="639">
        <f>C15*'5. RWA '!$C$13</f>
        <v>160526859.05109492</v>
      </c>
      <c r="F15" s="87"/>
      <c r="G15" s="408"/>
    </row>
    <row r="16" spans="1:7" s="88" customFormat="1">
      <c r="A16" s="83">
        <v>3.2</v>
      </c>
      <c r="B16" s="128" t="s">
        <v>298</v>
      </c>
      <c r="C16" s="132">
        <v>5.6935007079229896E-2</v>
      </c>
      <c r="D16" s="639">
        <f>C16*'5. RWA '!$C$13</f>
        <v>188905465.52889279</v>
      </c>
      <c r="F16" s="87"/>
      <c r="G16" s="408"/>
    </row>
    <row r="17" spans="1:7" s="87" customFormat="1">
      <c r="A17" s="83">
        <v>3.3</v>
      </c>
      <c r="B17" s="128" t="s">
        <v>299</v>
      </c>
      <c r="C17" s="132">
        <v>6.8189147485192683E-2</v>
      </c>
      <c r="D17" s="639">
        <f>C17*'5. RWA '!$C$13</f>
        <v>226245737.21020576</v>
      </c>
      <c r="G17" s="408"/>
    </row>
    <row r="18" spans="1:7" s="86" customFormat="1" ht="12.75" customHeight="1">
      <c r="A18" s="138"/>
      <c r="B18" s="139" t="s">
        <v>352</v>
      </c>
      <c r="C18" s="134" t="s">
        <v>283</v>
      </c>
      <c r="D18" s="641" t="s">
        <v>284</v>
      </c>
      <c r="F18" s="87"/>
    </row>
    <row r="19" spans="1:7" s="87" customFormat="1">
      <c r="A19" s="84">
        <v>4</v>
      </c>
      <c r="B19" s="128" t="s">
        <v>293</v>
      </c>
      <c r="C19" s="132">
        <f>C7+C11+C12+C13+C15</f>
        <v>0.12088186037069819</v>
      </c>
      <c r="D19" s="639">
        <f>C19*'5. RWA '!$C$13</f>
        <v>401075634.81195629</v>
      </c>
      <c r="G19" s="408"/>
    </row>
    <row r="20" spans="1:7" s="87" customFormat="1">
      <c r="A20" s="84">
        <v>5</v>
      </c>
      <c r="B20" s="128" t="s">
        <v>90</v>
      </c>
      <c r="C20" s="132">
        <f>C8+C11+C12+C13+C16</f>
        <v>0.1444350070792299</v>
      </c>
      <c r="D20" s="639">
        <f>C20*'5. RWA '!$C$13</f>
        <v>479222953.51613927</v>
      </c>
      <c r="G20" s="408"/>
    </row>
    <row r="21" spans="1:7" s="87" customFormat="1" ht="13.5" thickBot="1">
      <c r="A21" s="89" t="s">
        <v>280</v>
      </c>
      <c r="B21" s="90" t="s">
        <v>294</v>
      </c>
      <c r="C21" s="135">
        <f>C9+C11+C12+C13+C17</f>
        <v>0.17568914748519271</v>
      </c>
      <c r="D21" s="642">
        <f>C21*'5. RWA '!$C$13</f>
        <v>582921508.1659658</v>
      </c>
      <c r="G21" s="408"/>
    </row>
    <row r="22" spans="1:7">
      <c r="F22" s="76"/>
    </row>
    <row r="23" spans="1:7">
      <c r="B23" s="75"/>
    </row>
  </sheetData>
  <conditionalFormatting sqref="C21">
    <cfRule type="cellIs" dxfId="21"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showGridLines="0" zoomScale="80" zoomScaleNormal="80" workbookViewId="0">
      <pane xSplit="1" ySplit="5" topLeftCell="B39" activePane="bottomRight" state="frozen"/>
      <selection activeCell="B47" sqref="B47"/>
      <selection pane="topRight" activeCell="B47" sqref="B47"/>
      <selection pane="bottomLeft" activeCell="B47" sqref="B47"/>
      <selection pane="bottomRight" activeCell="C17" sqref="C17"/>
    </sheetView>
  </sheetViews>
  <sheetFormatPr defaultColWidth="9.28515625" defaultRowHeight="15"/>
  <cols>
    <col min="1" max="1" width="10.7109375" style="234" customWidth="1"/>
    <col min="2" max="2" width="72.85546875" style="234" customWidth="1"/>
    <col min="3" max="3" width="27.5703125" style="234" customWidth="1"/>
    <col min="4" max="4" width="24.5703125" style="234" customWidth="1"/>
    <col min="5" max="5" width="9.42578125" style="234" customWidth="1"/>
    <col min="6" max="16384" width="9.28515625" style="234"/>
  </cols>
  <sheetData>
    <row r="1" spans="1:5">
      <c r="A1" s="232" t="s">
        <v>30</v>
      </c>
      <c r="B1" s="233" t="str">
        <f>'Info '!C2</f>
        <v>JSC "BASISBANK"</v>
      </c>
    </row>
    <row r="2" spans="1:5" s="329" customFormat="1" ht="15.75" customHeight="1">
      <c r="A2" s="232" t="s">
        <v>31</v>
      </c>
      <c r="B2" s="235">
        <f>'1. key ratios '!B2</f>
        <v>45473</v>
      </c>
    </row>
    <row r="3" spans="1:5" s="329" customFormat="1" ht="15.75" customHeight="1">
      <c r="A3" s="345"/>
    </row>
    <row r="4" spans="1:5" s="329" customFormat="1" ht="15.75" customHeight="1" thickBot="1">
      <c r="A4" s="329" t="s">
        <v>47</v>
      </c>
      <c r="B4" s="346" t="s">
        <v>178</v>
      </c>
      <c r="D4" s="347" t="s">
        <v>35</v>
      </c>
    </row>
    <row r="5" spans="1:5" ht="58.15" customHeight="1">
      <c r="A5" s="348" t="s">
        <v>6</v>
      </c>
      <c r="B5" s="349" t="s">
        <v>218</v>
      </c>
      <c r="C5" s="350" t="s">
        <v>656</v>
      </c>
      <c r="D5" s="351" t="s">
        <v>49</v>
      </c>
    </row>
    <row r="6" spans="1:5">
      <c r="A6" s="725">
        <v>1</v>
      </c>
      <c r="B6" s="726" t="s">
        <v>557</v>
      </c>
      <c r="C6" s="727">
        <f>SUM(C7:C9)</f>
        <v>428573849.25840002</v>
      </c>
      <c r="D6" s="352"/>
      <c r="E6" s="342"/>
    </row>
    <row r="7" spans="1:5">
      <c r="A7" s="263">
        <v>1.1000000000000001</v>
      </c>
      <c r="B7" s="280" t="s">
        <v>558</v>
      </c>
      <c r="C7" s="728">
        <v>57278006.594400004</v>
      </c>
      <c r="D7" s="714"/>
      <c r="E7" s="342"/>
    </row>
    <row r="8" spans="1:5">
      <c r="A8" s="263">
        <v>1.2</v>
      </c>
      <c r="B8" s="280" t="s">
        <v>559</v>
      </c>
      <c r="C8" s="728">
        <v>273118024.23210001</v>
      </c>
      <c r="D8" s="714"/>
      <c r="E8" s="342"/>
    </row>
    <row r="9" spans="1:5">
      <c r="A9" s="263">
        <v>1.3</v>
      </c>
      <c r="B9" s="280" t="s">
        <v>560</v>
      </c>
      <c r="C9" s="728">
        <v>98177818.43190001</v>
      </c>
      <c r="D9" s="715"/>
      <c r="E9" s="342"/>
    </row>
    <row r="10" spans="1:5">
      <c r="A10" s="263">
        <v>2</v>
      </c>
      <c r="B10" s="356" t="s">
        <v>561</v>
      </c>
      <c r="C10" s="728">
        <v>0</v>
      </c>
      <c r="D10" s="715"/>
      <c r="E10" s="342"/>
    </row>
    <row r="11" spans="1:5">
      <c r="A11" s="263">
        <v>2.1</v>
      </c>
      <c r="B11" s="278" t="s">
        <v>562</v>
      </c>
      <c r="C11" s="728">
        <v>0</v>
      </c>
      <c r="D11" s="716"/>
      <c r="E11" s="343"/>
    </row>
    <row r="12" spans="1:5">
      <c r="A12" s="263">
        <v>3</v>
      </c>
      <c r="B12" s="691" t="s">
        <v>563</v>
      </c>
      <c r="C12" s="728">
        <v>0</v>
      </c>
      <c r="D12" s="716"/>
      <c r="E12" s="343"/>
    </row>
    <row r="13" spans="1:5">
      <c r="A13" s="263">
        <v>4</v>
      </c>
      <c r="B13" s="288" t="s">
        <v>564</v>
      </c>
      <c r="C13" s="728">
        <v>0</v>
      </c>
      <c r="D13" s="716"/>
      <c r="E13" s="343"/>
    </row>
    <row r="14" spans="1:5">
      <c r="A14" s="263">
        <v>5</v>
      </c>
      <c r="B14" s="285" t="s">
        <v>565</v>
      </c>
      <c r="C14" s="729">
        <f>SUM(C15:C17)</f>
        <v>216490634.88</v>
      </c>
      <c r="D14" s="716"/>
      <c r="E14" s="343"/>
    </row>
    <row r="15" spans="1:5">
      <c r="A15" s="263">
        <v>5.0999999999999996</v>
      </c>
      <c r="B15" s="692" t="s">
        <v>566</v>
      </c>
      <c r="C15" s="728">
        <v>0</v>
      </c>
      <c r="D15" s="716"/>
      <c r="E15" s="342"/>
    </row>
    <row r="16" spans="1:5">
      <c r="A16" s="263">
        <v>5.2</v>
      </c>
      <c r="B16" s="692" t="s">
        <v>567</v>
      </c>
      <c r="C16" s="728">
        <v>216490634.88</v>
      </c>
      <c r="D16" s="715"/>
      <c r="E16" s="342"/>
    </row>
    <row r="17" spans="1:5">
      <c r="A17" s="263">
        <v>5.3</v>
      </c>
      <c r="B17" s="357" t="s">
        <v>568</v>
      </c>
      <c r="C17" s="728">
        <v>0</v>
      </c>
      <c r="D17" s="715"/>
      <c r="E17" s="342"/>
    </row>
    <row r="18" spans="1:5">
      <c r="A18" s="263">
        <v>6</v>
      </c>
      <c r="B18" s="691" t="s">
        <v>569</v>
      </c>
      <c r="C18" s="730">
        <f>SUM(C19:C20)</f>
        <v>2774410886.3405995</v>
      </c>
      <c r="D18" s="715"/>
      <c r="E18" s="342"/>
    </row>
    <row r="19" spans="1:5">
      <c r="A19" s="263">
        <v>6.1</v>
      </c>
      <c r="B19" s="692" t="s">
        <v>567</v>
      </c>
      <c r="C19" s="728">
        <v>122697443.7306</v>
      </c>
      <c r="D19" s="715"/>
      <c r="E19" s="342"/>
    </row>
    <row r="20" spans="1:5">
      <c r="A20" s="263">
        <v>6.2</v>
      </c>
      <c r="B20" s="357" t="s">
        <v>568</v>
      </c>
      <c r="C20" s="728">
        <v>2651713442.6099997</v>
      </c>
      <c r="D20" s="715"/>
      <c r="E20" s="342"/>
    </row>
    <row r="21" spans="1:5">
      <c r="A21" s="263">
        <v>7</v>
      </c>
      <c r="B21" s="356" t="s">
        <v>570</v>
      </c>
      <c r="C21" s="728">
        <v>27859354.66</v>
      </c>
      <c r="D21" s="717" t="s">
        <v>743</v>
      </c>
      <c r="E21" s="342"/>
    </row>
    <row r="22" spans="1:5">
      <c r="A22" s="263">
        <v>8</v>
      </c>
      <c r="B22" s="356" t="s">
        <v>571</v>
      </c>
      <c r="C22" s="728">
        <v>390568.08847110043</v>
      </c>
      <c r="D22" s="715"/>
      <c r="E22" s="342"/>
    </row>
    <row r="23" spans="1:5">
      <c r="A23" s="263">
        <v>9</v>
      </c>
      <c r="B23" s="288" t="s">
        <v>572</v>
      </c>
      <c r="C23" s="730">
        <f>SUM(C24:C25)</f>
        <v>111351455.01999998</v>
      </c>
      <c r="D23" s="718"/>
      <c r="E23" s="342"/>
    </row>
    <row r="24" spans="1:5">
      <c r="A24" s="263">
        <v>9.1</v>
      </c>
      <c r="B24" s="692" t="s">
        <v>573</v>
      </c>
      <c r="C24" s="728">
        <v>111351455.01999998</v>
      </c>
      <c r="D24" s="719"/>
      <c r="E24" s="342"/>
    </row>
    <row r="25" spans="1:5">
      <c r="A25" s="263">
        <v>9.1999999999999993</v>
      </c>
      <c r="B25" s="692" t="s">
        <v>574</v>
      </c>
      <c r="C25" s="728">
        <v>0</v>
      </c>
      <c r="D25" s="720"/>
      <c r="E25" s="344"/>
    </row>
    <row r="26" spans="1:5">
      <c r="A26" s="263">
        <v>10</v>
      </c>
      <c r="B26" s="288" t="s">
        <v>575</v>
      </c>
      <c r="C26" s="728">
        <f>SUM(C27:C28)</f>
        <v>12120508.469999999</v>
      </c>
      <c r="D26" s="717" t="s">
        <v>698</v>
      </c>
      <c r="E26" s="342"/>
    </row>
    <row r="27" spans="1:5">
      <c r="A27" s="263">
        <v>10.1</v>
      </c>
      <c r="B27" s="692" t="s">
        <v>576</v>
      </c>
      <c r="C27" s="728">
        <v>0</v>
      </c>
      <c r="D27" s="714"/>
      <c r="E27" s="342"/>
    </row>
    <row r="28" spans="1:5">
      <c r="A28" s="263">
        <v>10.199999999999999</v>
      </c>
      <c r="B28" s="692" t="s">
        <v>577</v>
      </c>
      <c r="C28" s="728">
        <v>12120508.469999999</v>
      </c>
      <c r="D28" s="714"/>
      <c r="E28" s="342"/>
    </row>
    <row r="29" spans="1:5">
      <c r="A29" s="263">
        <v>11</v>
      </c>
      <c r="B29" s="288" t="s">
        <v>578</v>
      </c>
      <c r="C29" s="728">
        <f>SUM(C30:C31)</f>
        <v>5607447.2300000004</v>
      </c>
      <c r="D29" s="714"/>
      <c r="E29" s="342"/>
    </row>
    <row r="30" spans="1:5">
      <c r="A30" s="263">
        <v>11.1</v>
      </c>
      <c r="B30" s="692" t="s">
        <v>579</v>
      </c>
      <c r="C30" s="728">
        <v>5607447.2300000004</v>
      </c>
      <c r="D30" s="714"/>
      <c r="E30" s="342"/>
    </row>
    <row r="31" spans="1:5">
      <c r="A31" s="263">
        <v>11.2</v>
      </c>
      <c r="B31" s="692" t="s">
        <v>580</v>
      </c>
      <c r="C31" s="728">
        <v>0</v>
      </c>
      <c r="D31" s="714"/>
      <c r="E31" s="342"/>
    </row>
    <row r="32" spans="1:5">
      <c r="A32" s="263">
        <v>13</v>
      </c>
      <c r="B32" s="288" t="s">
        <v>581</v>
      </c>
      <c r="C32" s="728">
        <v>34179988.493731387</v>
      </c>
      <c r="D32" s="714"/>
      <c r="E32" s="342"/>
    </row>
    <row r="33" spans="1:5">
      <c r="A33" s="263">
        <v>13.1</v>
      </c>
      <c r="B33" s="645" t="s">
        <v>582</v>
      </c>
      <c r="C33" s="728">
        <v>20573266.57</v>
      </c>
      <c r="D33" s="714"/>
      <c r="E33" s="342"/>
    </row>
    <row r="34" spans="1:5">
      <c r="A34" s="263">
        <v>13.2</v>
      </c>
      <c r="B34" s="645" t="s">
        <v>583</v>
      </c>
      <c r="C34" s="728">
        <v>0</v>
      </c>
      <c r="D34" s="721"/>
      <c r="E34" s="342"/>
    </row>
    <row r="35" spans="1:5">
      <c r="A35" s="263">
        <v>14</v>
      </c>
      <c r="B35" s="288" t="s">
        <v>584</v>
      </c>
      <c r="C35" s="728">
        <f>SUM(C6,C10,C12,C13,C14,C18,C21,C22,C23,C26,C29,C32)</f>
        <v>3610984692.4412017</v>
      </c>
      <c r="D35" s="721"/>
      <c r="E35" s="342"/>
    </row>
    <row r="36" spans="1:5">
      <c r="A36" s="263"/>
      <c r="B36" s="162" t="s">
        <v>585</v>
      </c>
      <c r="C36" s="728">
        <v>0</v>
      </c>
      <c r="D36" s="722"/>
      <c r="E36" s="342"/>
    </row>
    <row r="37" spans="1:5">
      <c r="A37" s="263">
        <v>15</v>
      </c>
      <c r="B37" s="356" t="s">
        <v>586</v>
      </c>
      <c r="C37" s="728">
        <v>0</v>
      </c>
      <c r="D37" s="720"/>
      <c r="E37" s="344"/>
    </row>
    <row r="38" spans="1:5">
      <c r="A38" s="263">
        <v>15.1</v>
      </c>
      <c r="B38" s="278" t="s">
        <v>562</v>
      </c>
      <c r="C38" s="728">
        <v>0</v>
      </c>
      <c r="D38" s="714"/>
      <c r="E38" s="342"/>
    </row>
    <row r="39" spans="1:5">
      <c r="A39" s="263">
        <v>16</v>
      </c>
      <c r="B39" s="356" t="s">
        <v>587</v>
      </c>
      <c r="C39" s="728">
        <v>0</v>
      </c>
      <c r="D39" s="714"/>
      <c r="E39" s="342"/>
    </row>
    <row r="40" spans="1:5">
      <c r="A40" s="263">
        <v>17</v>
      </c>
      <c r="B40" s="356" t="s">
        <v>588</v>
      </c>
      <c r="C40" s="728">
        <f>SUM(C41:C44)</f>
        <v>2897910398.021203</v>
      </c>
      <c r="D40" s="714"/>
      <c r="E40" s="342"/>
    </row>
    <row r="41" spans="1:5">
      <c r="A41" s="263">
        <v>17.100000000000001</v>
      </c>
      <c r="B41" s="353" t="s">
        <v>589</v>
      </c>
      <c r="C41" s="728">
        <v>2409471444.7727027</v>
      </c>
      <c r="D41" s="714"/>
      <c r="E41" s="342"/>
    </row>
    <row r="42" spans="1:5">
      <c r="A42" s="263">
        <v>17.2</v>
      </c>
      <c r="B42" s="280" t="s">
        <v>590</v>
      </c>
      <c r="C42" s="728">
        <v>473173575.57850003</v>
      </c>
      <c r="D42" s="714"/>
      <c r="E42" s="342"/>
    </row>
    <row r="43" spans="1:5">
      <c r="A43" s="263">
        <v>17.3</v>
      </c>
      <c r="B43" s="353" t="s">
        <v>591</v>
      </c>
      <c r="C43" s="728">
        <v>0</v>
      </c>
      <c r="D43" s="721"/>
      <c r="E43" s="342"/>
    </row>
    <row r="44" spans="1:5">
      <c r="A44" s="263">
        <v>17.399999999999999</v>
      </c>
      <c r="B44" s="353" t="s">
        <v>592</v>
      </c>
      <c r="C44" s="728">
        <v>15265377.67</v>
      </c>
      <c r="D44" s="723"/>
      <c r="E44" s="342"/>
    </row>
    <row r="45" spans="1:5">
      <c r="A45" s="263">
        <v>18</v>
      </c>
      <c r="B45" s="354" t="s">
        <v>593</v>
      </c>
      <c r="C45" s="728">
        <v>1562868.6600000001</v>
      </c>
      <c r="D45" s="720"/>
      <c r="E45" s="344"/>
    </row>
    <row r="46" spans="1:5">
      <c r="A46" s="263">
        <v>19</v>
      </c>
      <c r="B46" s="354" t="s">
        <v>594</v>
      </c>
      <c r="C46" s="360">
        <f>SUM(C47:C48)</f>
        <v>7532449.2300000004</v>
      </c>
      <c r="D46" s="724"/>
    </row>
    <row r="47" spans="1:5">
      <c r="A47" s="263">
        <v>19.100000000000001</v>
      </c>
      <c r="B47" s="355" t="s">
        <v>595</v>
      </c>
      <c r="C47" s="728">
        <v>5299909.54</v>
      </c>
      <c r="D47" s="724"/>
    </row>
    <row r="48" spans="1:5">
      <c r="A48" s="263">
        <v>19.2</v>
      </c>
      <c r="B48" s="355" t="s">
        <v>596</v>
      </c>
      <c r="C48" s="728">
        <v>2232539.69</v>
      </c>
      <c r="D48" s="724"/>
    </row>
    <row r="49" spans="1:4">
      <c r="A49" s="263">
        <v>20</v>
      </c>
      <c r="B49" s="284" t="s">
        <v>597</v>
      </c>
      <c r="C49" s="728">
        <v>119301057.45999999</v>
      </c>
      <c r="D49" s="717" t="s">
        <v>744</v>
      </c>
    </row>
    <row r="50" spans="1:4">
      <c r="A50" s="263">
        <v>21</v>
      </c>
      <c r="B50" s="356" t="s">
        <v>598</v>
      </c>
      <c r="C50" s="728">
        <v>29818897.870000001</v>
      </c>
      <c r="D50" s="724"/>
    </row>
    <row r="51" spans="1:4">
      <c r="A51" s="263">
        <v>21.1</v>
      </c>
      <c r="B51" s="280" t="s">
        <v>599</v>
      </c>
      <c r="C51" s="728">
        <v>0</v>
      </c>
      <c r="D51" s="724"/>
    </row>
    <row r="52" spans="1:4">
      <c r="A52" s="263">
        <v>22</v>
      </c>
      <c r="B52" s="285" t="s">
        <v>600</v>
      </c>
      <c r="C52" s="360">
        <f>SUM(C37,C39,C40,C45,C46,C49,C50)</f>
        <v>3056125671.2412028</v>
      </c>
      <c r="D52" s="724"/>
    </row>
    <row r="53" spans="1:4">
      <c r="A53" s="263"/>
      <c r="B53" s="162" t="s">
        <v>601</v>
      </c>
      <c r="C53" s="728">
        <v>0</v>
      </c>
      <c r="D53" s="724"/>
    </row>
    <row r="54" spans="1:4">
      <c r="A54" s="263">
        <v>23</v>
      </c>
      <c r="B54" s="284" t="s">
        <v>602</v>
      </c>
      <c r="C54" s="728">
        <v>18212575</v>
      </c>
      <c r="D54" s="717" t="s">
        <v>745</v>
      </c>
    </row>
    <row r="55" spans="1:4">
      <c r="A55" s="263">
        <v>24</v>
      </c>
      <c r="B55" s="284" t="s">
        <v>603</v>
      </c>
      <c r="C55" s="728">
        <v>0</v>
      </c>
      <c r="D55" s="724"/>
    </row>
    <row r="56" spans="1:4">
      <c r="A56" s="263">
        <v>25</v>
      </c>
      <c r="B56" s="354" t="s">
        <v>604</v>
      </c>
      <c r="C56" s="728">
        <v>130405755.95</v>
      </c>
      <c r="D56" s="717" t="s">
        <v>746</v>
      </c>
    </row>
    <row r="57" spans="1:4">
      <c r="A57" s="263">
        <v>26</v>
      </c>
      <c r="B57" s="354" t="s">
        <v>605</v>
      </c>
      <c r="C57" s="728">
        <v>0</v>
      </c>
      <c r="D57" s="724"/>
    </row>
    <row r="58" spans="1:4">
      <c r="A58" s="263">
        <v>27</v>
      </c>
      <c r="B58" s="354" t="s">
        <v>606</v>
      </c>
      <c r="C58" s="360">
        <f>SUM(C59:C60)</f>
        <v>0</v>
      </c>
      <c r="D58" s="724"/>
    </row>
    <row r="59" spans="1:4">
      <c r="A59" s="263">
        <v>27.1</v>
      </c>
      <c r="B59" s="353" t="s">
        <v>607</v>
      </c>
      <c r="C59" s="728">
        <v>0</v>
      </c>
      <c r="D59" s="724"/>
    </row>
    <row r="60" spans="1:4">
      <c r="A60" s="263">
        <v>27.2</v>
      </c>
      <c r="B60" s="353" t="s">
        <v>608</v>
      </c>
      <c r="C60" s="728">
        <v>0</v>
      </c>
      <c r="D60" s="724"/>
    </row>
    <row r="61" spans="1:4">
      <c r="A61" s="263">
        <v>28</v>
      </c>
      <c r="B61" s="286" t="s">
        <v>609</v>
      </c>
      <c r="C61" s="728">
        <v>0</v>
      </c>
      <c r="D61" s="724"/>
    </row>
    <row r="62" spans="1:4">
      <c r="A62" s="263">
        <v>29</v>
      </c>
      <c r="B62" s="354" t="s">
        <v>610</v>
      </c>
      <c r="C62" s="360">
        <f>SUM(C63:C65)</f>
        <v>6845542.5700000003</v>
      </c>
      <c r="D62" s="717" t="s">
        <v>747</v>
      </c>
    </row>
    <row r="63" spans="1:4">
      <c r="A63" s="263">
        <v>29.1</v>
      </c>
      <c r="B63" s="357" t="s">
        <v>611</v>
      </c>
      <c r="C63" s="728">
        <v>10870260.66</v>
      </c>
      <c r="D63" s="724"/>
    </row>
    <row r="64" spans="1:4" ht="30">
      <c r="A64" s="263">
        <v>29.2</v>
      </c>
      <c r="B64" s="358" t="s">
        <v>612</v>
      </c>
      <c r="C64" s="728">
        <v>0</v>
      </c>
      <c r="D64" s="724"/>
    </row>
    <row r="65" spans="1:4" ht="30">
      <c r="A65" s="263">
        <v>29.3</v>
      </c>
      <c r="B65" s="358" t="s">
        <v>613</v>
      </c>
      <c r="C65" s="728">
        <v>-4024718.09</v>
      </c>
      <c r="D65" s="724"/>
    </row>
    <row r="66" spans="1:4">
      <c r="A66" s="263">
        <v>30</v>
      </c>
      <c r="B66" s="288" t="s">
        <v>614</v>
      </c>
      <c r="C66" s="728">
        <v>399395147.68000001</v>
      </c>
      <c r="D66" s="717" t="s">
        <v>748</v>
      </c>
    </row>
    <row r="67" spans="1:4">
      <c r="A67" s="643">
        <v>31</v>
      </c>
      <c r="B67" s="359" t="s">
        <v>615</v>
      </c>
      <c r="C67" s="360">
        <f>SUM(C54,C55,C56,C57,C58,C61,C62,C66)</f>
        <v>554859021.20000005</v>
      </c>
      <c r="D67" s="646"/>
    </row>
    <row r="68" spans="1:4" ht="15.75" thickBot="1">
      <c r="A68" s="647">
        <v>32</v>
      </c>
      <c r="B68" s="648" t="s">
        <v>616</v>
      </c>
      <c r="C68" s="649">
        <f>SUM(C52,C67)</f>
        <v>3610984692.4412031</v>
      </c>
      <c r="D68" s="650"/>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showGridLines="0" zoomScale="80" zoomScaleNormal="80" workbookViewId="0">
      <pane xSplit="1" ySplit="4" topLeftCell="B5" activePane="bottomRight" state="frozen"/>
      <selection activeCell="B9" sqref="B9"/>
      <selection pane="topRight" activeCell="B9" sqref="B9"/>
      <selection pane="bottomLeft" activeCell="B9" sqref="B9"/>
      <selection pane="bottomRight" activeCell="B28" sqref="B28"/>
    </sheetView>
  </sheetViews>
  <sheetFormatPr defaultColWidth="9.28515625" defaultRowHeight="12.75"/>
  <cols>
    <col min="1" max="1" width="10.5703125" style="3" bestFit="1" customWidth="1"/>
    <col min="2" max="2" width="73.140625" style="3" customWidth="1"/>
    <col min="3" max="3" width="16.28515625" style="3" bestFit="1" customWidth="1"/>
    <col min="4" max="4" width="16.5703125" style="3" bestFit="1" customWidth="1"/>
    <col min="5" max="5" width="15.140625" style="3" bestFit="1" customWidth="1"/>
    <col min="6" max="6" width="16.5703125" style="3" bestFit="1" customWidth="1"/>
    <col min="7" max="7" width="16.28515625" style="3" bestFit="1" customWidth="1"/>
    <col min="8" max="8" width="13.42578125" style="3" bestFit="1" customWidth="1"/>
    <col min="9" max="9" width="13.85546875" style="3" bestFit="1" customWidth="1"/>
    <col min="10" max="10" width="13.42578125" style="3" bestFit="1" customWidth="1"/>
    <col min="11" max="11" width="16.28515625" style="3" bestFit="1" customWidth="1"/>
    <col min="12" max="12" width="15.140625" style="5" bestFit="1" customWidth="1"/>
    <col min="13" max="13" width="17.85546875" style="5" bestFit="1" customWidth="1"/>
    <col min="14" max="14" width="16.28515625" style="5" bestFit="1" customWidth="1"/>
    <col min="15" max="15" width="15.140625" style="5" bestFit="1" customWidth="1"/>
    <col min="16" max="16" width="13.140625" style="5" bestFit="1" customWidth="1"/>
    <col min="17" max="17" width="14.7109375" style="5" customWidth="1"/>
    <col min="18" max="18" width="13.140625" style="5" bestFit="1" customWidth="1"/>
    <col min="19" max="19" width="24.140625" style="5" customWidth="1"/>
    <col min="20" max="16384" width="9.28515625" style="5"/>
  </cols>
  <sheetData>
    <row r="1" spans="1:19">
      <c r="A1" s="2" t="s">
        <v>30</v>
      </c>
      <c r="B1" s="229" t="str">
        <f>'Info '!C2</f>
        <v>JSC "BASISBANK"</v>
      </c>
    </row>
    <row r="2" spans="1:19">
      <c r="A2" s="2" t="s">
        <v>31</v>
      </c>
      <c r="B2" s="230">
        <f>'1. key ratios '!B2</f>
        <v>45473</v>
      </c>
    </row>
    <row r="4" spans="1:19" ht="26.25" thickBot="1">
      <c r="A4" s="3" t="s">
        <v>146</v>
      </c>
      <c r="B4" s="71" t="s">
        <v>251</v>
      </c>
    </row>
    <row r="5" spans="1:19" s="68" customFormat="1">
      <c r="A5" s="63"/>
      <c r="B5" s="64"/>
      <c r="C5" s="65" t="s">
        <v>0</v>
      </c>
      <c r="D5" s="65" t="s">
        <v>1</v>
      </c>
      <c r="E5" s="65" t="s">
        <v>2</v>
      </c>
      <c r="F5" s="65" t="s">
        <v>3</v>
      </c>
      <c r="G5" s="65" t="s">
        <v>4</v>
      </c>
      <c r="H5" s="65" t="s">
        <v>5</v>
      </c>
      <c r="I5" s="65" t="s">
        <v>8</v>
      </c>
      <c r="J5" s="65" t="s">
        <v>9</v>
      </c>
      <c r="K5" s="65" t="s">
        <v>10</v>
      </c>
      <c r="L5" s="65" t="s">
        <v>11</v>
      </c>
      <c r="M5" s="65" t="s">
        <v>12</v>
      </c>
      <c r="N5" s="65" t="s">
        <v>13</v>
      </c>
      <c r="O5" s="65" t="s">
        <v>235</v>
      </c>
      <c r="P5" s="65" t="s">
        <v>236</v>
      </c>
      <c r="Q5" s="65" t="s">
        <v>237</v>
      </c>
      <c r="R5" s="66" t="s">
        <v>238</v>
      </c>
      <c r="S5" s="67" t="s">
        <v>239</v>
      </c>
    </row>
    <row r="6" spans="1:19" s="68" customFormat="1" ht="99" customHeight="1">
      <c r="A6" s="69"/>
      <c r="B6" s="772" t="s">
        <v>240</v>
      </c>
      <c r="C6" s="768">
        <v>0</v>
      </c>
      <c r="D6" s="769"/>
      <c r="E6" s="768">
        <v>0.2</v>
      </c>
      <c r="F6" s="769"/>
      <c r="G6" s="768">
        <v>0.35</v>
      </c>
      <c r="H6" s="769"/>
      <c r="I6" s="768">
        <v>0.5</v>
      </c>
      <c r="J6" s="769"/>
      <c r="K6" s="768">
        <v>0.75</v>
      </c>
      <c r="L6" s="769"/>
      <c r="M6" s="768">
        <v>1</v>
      </c>
      <c r="N6" s="769"/>
      <c r="O6" s="768">
        <v>1.5</v>
      </c>
      <c r="P6" s="769"/>
      <c r="Q6" s="768">
        <v>2.5</v>
      </c>
      <c r="R6" s="769"/>
      <c r="S6" s="770" t="s">
        <v>145</v>
      </c>
    </row>
    <row r="7" spans="1:19" s="68" customFormat="1" ht="30.75" customHeight="1">
      <c r="A7" s="69"/>
      <c r="B7" s="773"/>
      <c r="C7" s="62" t="s">
        <v>148</v>
      </c>
      <c r="D7" s="62" t="s">
        <v>147</v>
      </c>
      <c r="E7" s="62" t="s">
        <v>148</v>
      </c>
      <c r="F7" s="62" t="s">
        <v>147</v>
      </c>
      <c r="G7" s="62" t="s">
        <v>148</v>
      </c>
      <c r="H7" s="62" t="s">
        <v>147</v>
      </c>
      <c r="I7" s="62" t="s">
        <v>148</v>
      </c>
      <c r="J7" s="62" t="s">
        <v>147</v>
      </c>
      <c r="K7" s="62" t="s">
        <v>148</v>
      </c>
      <c r="L7" s="62" t="s">
        <v>147</v>
      </c>
      <c r="M7" s="62" t="s">
        <v>148</v>
      </c>
      <c r="N7" s="62" t="s">
        <v>147</v>
      </c>
      <c r="O7" s="62" t="s">
        <v>148</v>
      </c>
      <c r="P7" s="62" t="s">
        <v>147</v>
      </c>
      <c r="Q7" s="62" t="s">
        <v>148</v>
      </c>
      <c r="R7" s="62" t="s">
        <v>147</v>
      </c>
      <c r="S7" s="771"/>
    </row>
    <row r="8" spans="1:19" s="27" customFormat="1">
      <c r="A8" s="26">
        <v>1</v>
      </c>
      <c r="B8" s="1" t="s">
        <v>51</v>
      </c>
      <c r="C8" s="651">
        <v>348107301.06470001</v>
      </c>
      <c r="D8" s="651">
        <v>0</v>
      </c>
      <c r="E8" s="651">
        <v>0</v>
      </c>
      <c r="F8" s="651">
        <v>0</v>
      </c>
      <c r="G8" s="651">
        <v>0</v>
      </c>
      <c r="H8" s="651">
        <v>0</v>
      </c>
      <c r="I8" s="651">
        <v>0</v>
      </c>
      <c r="J8" s="651">
        <v>0</v>
      </c>
      <c r="K8" s="651">
        <v>0</v>
      </c>
      <c r="L8" s="651">
        <v>0</v>
      </c>
      <c r="M8" s="651">
        <v>209493402.20249999</v>
      </c>
      <c r="N8" s="651">
        <v>0</v>
      </c>
      <c r="O8" s="651">
        <v>0</v>
      </c>
      <c r="P8" s="651">
        <v>0</v>
      </c>
      <c r="Q8" s="651">
        <v>0</v>
      </c>
      <c r="R8" s="651">
        <v>0</v>
      </c>
      <c r="S8" s="651">
        <v>209493402.20249999</v>
      </c>
    </row>
    <row r="9" spans="1:19" s="27" customFormat="1">
      <c r="A9" s="26">
        <v>2</v>
      </c>
      <c r="B9" s="1" t="s">
        <v>52</v>
      </c>
      <c r="C9" s="651">
        <v>0</v>
      </c>
      <c r="D9" s="651">
        <v>0</v>
      </c>
      <c r="E9" s="651">
        <v>0</v>
      </c>
      <c r="F9" s="651">
        <v>0</v>
      </c>
      <c r="G9" s="651">
        <v>0</v>
      </c>
      <c r="H9" s="651">
        <v>0</v>
      </c>
      <c r="I9" s="651">
        <v>0</v>
      </c>
      <c r="J9" s="651">
        <v>0</v>
      </c>
      <c r="K9" s="651">
        <v>0</v>
      </c>
      <c r="L9" s="651">
        <v>0</v>
      </c>
      <c r="M9" s="651">
        <v>0</v>
      </c>
      <c r="N9" s="651">
        <v>0</v>
      </c>
      <c r="O9" s="651">
        <v>0</v>
      </c>
      <c r="P9" s="651">
        <v>0</v>
      </c>
      <c r="Q9" s="651">
        <v>0</v>
      </c>
      <c r="R9" s="651">
        <v>0</v>
      </c>
      <c r="S9" s="651">
        <v>0</v>
      </c>
    </row>
    <row r="10" spans="1:19" s="27" customFormat="1">
      <c r="A10" s="26">
        <v>3</v>
      </c>
      <c r="B10" s="1" t="s">
        <v>164</v>
      </c>
      <c r="C10" s="651">
        <v>0</v>
      </c>
      <c r="D10" s="651">
        <v>0</v>
      </c>
      <c r="E10" s="651">
        <v>0</v>
      </c>
      <c r="F10" s="651">
        <v>0</v>
      </c>
      <c r="G10" s="651">
        <v>0</v>
      </c>
      <c r="H10" s="651">
        <v>0</v>
      </c>
      <c r="I10" s="651">
        <v>0</v>
      </c>
      <c r="J10" s="651">
        <v>0</v>
      </c>
      <c r="K10" s="651">
        <v>0</v>
      </c>
      <c r="L10" s="651">
        <v>0</v>
      </c>
      <c r="M10" s="651">
        <v>6734459.1264000004</v>
      </c>
      <c r="N10" s="651">
        <v>896657.45812000008</v>
      </c>
      <c r="O10" s="651">
        <v>0</v>
      </c>
      <c r="P10" s="651">
        <v>0</v>
      </c>
      <c r="Q10" s="651">
        <v>0</v>
      </c>
      <c r="R10" s="651">
        <v>0</v>
      </c>
      <c r="S10" s="651">
        <v>7631116.584520001</v>
      </c>
    </row>
    <row r="11" spans="1:19" s="27" customFormat="1">
      <c r="A11" s="26">
        <v>4</v>
      </c>
      <c r="B11" s="1" t="s">
        <v>53</v>
      </c>
      <c r="C11" s="651">
        <v>0</v>
      </c>
      <c r="D11" s="651">
        <v>0</v>
      </c>
      <c r="E11" s="651">
        <v>0</v>
      </c>
      <c r="F11" s="651">
        <v>0</v>
      </c>
      <c r="G11" s="651">
        <v>0</v>
      </c>
      <c r="H11" s="651">
        <v>0</v>
      </c>
      <c r="I11" s="651">
        <v>0</v>
      </c>
      <c r="J11" s="651">
        <v>0</v>
      </c>
      <c r="K11" s="651">
        <v>0</v>
      </c>
      <c r="L11" s="651">
        <v>0</v>
      </c>
      <c r="M11" s="651">
        <v>0</v>
      </c>
      <c r="N11" s="651">
        <v>0</v>
      </c>
      <c r="O11" s="651">
        <v>0</v>
      </c>
      <c r="P11" s="651">
        <v>0</v>
      </c>
      <c r="Q11" s="651">
        <v>0</v>
      </c>
      <c r="R11" s="651">
        <v>0</v>
      </c>
      <c r="S11" s="651">
        <v>0</v>
      </c>
    </row>
    <row r="12" spans="1:19" s="27" customFormat="1">
      <c r="A12" s="26">
        <v>5</v>
      </c>
      <c r="B12" s="1" t="s">
        <v>54</v>
      </c>
      <c r="C12" s="651">
        <v>0</v>
      </c>
      <c r="D12" s="651">
        <v>0</v>
      </c>
      <c r="E12" s="651">
        <v>0</v>
      </c>
      <c r="F12" s="651">
        <v>0</v>
      </c>
      <c r="G12" s="651">
        <v>0</v>
      </c>
      <c r="H12" s="651">
        <v>0</v>
      </c>
      <c r="I12" s="651">
        <v>0</v>
      </c>
      <c r="J12" s="651">
        <v>0</v>
      </c>
      <c r="K12" s="651">
        <v>0</v>
      </c>
      <c r="L12" s="651">
        <v>0</v>
      </c>
      <c r="M12" s="651">
        <v>0</v>
      </c>
      <c r="N12" s="651">
        <v>0</v>
      </c>
      <c r="O12" s="651">
        <v>0</v>
      </c>
      <c r="P12" s="651">
        <v>0</v>
      </c>
      <c r="Q12" s="651">
        <v>0</v>
      </c>
      <c r="R12" s="651">
        <v>0</v>
      </c>
      <c r="S12" s="651">
        <v>0</v>
      </c>
    </row>
    <row r="13" spans="1:19" s="27" customFormat="1">
      <c r="A13" s="26">
        <v>6</v>
      </c>
      <c r="B13" s="1" t="s">
        <v>55</v>
      </c>
      <c r="C13" s="651">
        <v>0</v>
      </c>
      <c r="D13" s="651">
        <v>0</v>
      </c>
      <c r="E13" s="651">
        <v>86710602.613800004</v>
      </c>
      <c r="F13" s="651">
        <v>0</v>
      </c>
      <c r="G13" s="651">
        <v>0</v>
      </c>
      <c r="H13" s="651">
        <v>0</v>
      </c>
      <c r="I13" s="651">
        <v>6381458.6772000007</v>
      </c>
      <c r="J13" s="651">
        <v>0</v>
      </c>
      <c r="K13" s="651">
        <v>0</v>
      </c>
      <c r="L13" s="651">
        <v>0</v>
      </c>
      <c r="M13" s="651">
        <v>3475841.4838999999</v>
      </c>
      <c r="N13" s="651">
        <v>0</v>
      </c>
      <c r="O13" s="651">
        <v>1750087.3241000001</v>
      </c>
      <c r="P13" s="651">
        <v>0</v>
      </c>
      <c r="Q13" s="651">
        <v>0</v>
      </c>
      <c r="R13" s="651">
        <v>0</v>
      </c>
      <c r="S13" s="651">
        <v>26633822.331409998</v>
      </c>
    </row>
    <row r="14" spans="1:19" s="27" customFormat="1">
      <c r="A14" s="26">
        <v>7</v>
      </c>
      <c r="B14" s="1" t="s">
        <v>56</v>
      </c>
      <c r="C14" s="651">
        <v>0</v>
      </c>
      <c r="D14" s="651">
        <v>0</v>
      </c>
      <c r="E14" s="651">
        <v>0</v>
      </c>
      <c r="F14" s="651">
        <v>0</v>
      </c>
      <c r="G14" s="651">
        <v>0</v>
      </c>
      <c r="H14" s="651">
        <v>0</v>
      </c>
      <c r="I14" s="651">
        <v>0</v>
      </c>
      <c r="J14" s="651">
        <v>0</v>
      </c>
      <c r="K14" s="651">
        <v>0</v>
      </c>
      <c r="L14" s="651">
        <v>0</v>
      </c>
      <c r="M14" s="651">
        <v>1553688910.7965465</v>
      </c>
      <c r="N14" s="651">
        <v>288624728.2347104</v>
      </c>
      <c r="O14" s="651">
        <v>0</v>
      </c>
      <c r="P14" s="651">
        <v>0</v>
      </c>
      <c r="Q14" s="651">
        <v>0</v>
      </c>
      <c r="R14" s="651">
        <v>0</v>
      </c>
      <c r="S14" s="651">
        <v>1842313639.0312569</v>
      </c>
    </row>
    <row r="15" spans="1:19" s="27" customFormat="1">
      <c r="A15" s="26">
        <v>8</v>
      </c>
      <c r="B15" s="1" t="s">
        <v>57</v>
      </c>
      <c r="C15" s="651">
        <v>0</v>
      </c>
      <c r="D15" s="651">
        <v>0</v>
      </c>
      <c r="E15" s="651">
        <v>0</v>
      </c>
      <c r="F15" s="651">
        <v>0</v>
      </c>
      <c r="G15" s="651">
        <v>0</v>
      </c>
      <c r="H15" s="651">
        <v>0</v>
      </c>
      <c r="I15" s="651">
        <v>0</v>
      </c>
      <c r="J15" s="651">
        <v>0</v>
      </c>
      <c r="K15" s="651">
        <v>423007556.63954687</v>
      </c>
      <c r="L15" s="651">
        <v>10850997.123680012</v>
      </c>
      <c r="M15" s="651">
        <v>0</v>
      </c>
      <c r="N15" s="651">
        <v>212758.83195000005</v>
      </c>
      <c r="O15" s="651">
        <v>0</v>
      </c>
      <c r="P15" s="651">
        <v>0</v>
      </c>
      <c r="Q15" s="651">
        <v>0</v>
      </c>
      <c r="R15" s="651">
        <v>0</v>
      </c>
      <c r="S15" s="651">
        <v>325606674.15437013</v>
      </c>
    </row>
    <row r="16" spans="1:19" s="27" customFormat="1">
      <c r="A16" s="26">
        <v>9</v>
      </c>
      <c r="B16" s="1" t="s">
        <v>58</v>
      </c>
      <c r="C16" s="651">
        <v>0</v>
      </c>
      <c r="D16" s="651">
        <v>0</v>
      </c>
      <c r="E16" s="651">
        <v>0</v>
      </c>
      <c r="F16" s="651">
        <v>0</v>
      </c>
      <c r="G16" s="651">
        <v>320354470.80962944</v>
      </c>
      <c r="H16" s="651">
        <v>248062.08509999994</v>
      </c>
      <c r="I16" s="651">
        <v>0</v>
      </c>
      <c r="J16" s="651">
        <v>0</v>
      </c>
      <c r="K16" s="651">
        <v>0</v>
      </c>
      <c r="L16" s="651">
        <v>83439.691100000011</v>
      </c>
      <c r="M16" s="651">
        <v>0</v>
      </c>
      <c r="N16" s="651">
        <v>54.226100000000002</v>
      </c>
      <c r="O16" s="651">
        <v>0</v>
      </c>
      <c r="P16" s="651">
        <v>0</v>
      </c>
      <c r="Q16" s="651">
        <v>0</v>
      </c>
      <c r="R16" s="651">
        <v>0</v>
      </c>
      <c r="S16" s="651">
        <v>112273520.5075803</v>
      </c>
    </row>
    <row r="17" spans="1:19" s="27" customFormat="1">
      <c r="A17" s="26">
        <v>10</v>
      </c>
      <c r="B17" s="1" t="s">
        <v>59</v>
      </c>
      <c r="C17" s="651">
        <v>0</v>
      </c>
      <c r="D17" s="651">
        <v>0</v>
      </c>
      <c r="E17" s="651">
        <v>0</v>
      </c>
      <c r="F17" s="651">
        <v>0</v>
      </c>
      <c r="G17" s="651">
        <v>0</v>
      </c>
      <c r="H17" s="651">
        <v>0</v>
      </c>
      <c r="I17" s="651">
        <v>5571872.3649301967</v>
      </c>
      <c r="J17" s="651">
        <v>1489.39</v>
      </c>
      <c r="K17" s="651">
        <v>0</v>
      </c>
      <c r="L17" s="651">
        <v>0</v>
      </c>
      <c r="M17" s="651">
        <v>18511618.923911195</v>
      </c>
      <c r="N17" s="651">
        <v>15739.214999999997</v>
      </c>
      <c r="O17" s="651">
        <v>20606843.356930055</v>
      </c>
      <c r="P17" s="651">
        <v>43762.450550000001</v>
      </c>
      <c r="Q17" s="651">
        <v>0</v>
      </c>
      <c r="R17" s="651">
        <v>0</v>
      </c>
      <c r="S17" s="651">
        <v>52289947.72759638</v>
      </c>
    </row>
    <row r="18" spans="1:19" s="27" customFormat="1">
      <c r="A18" s="26">
        <v>11</v>
      </c>
      <c r="B18" s="1" t="s">
        <v>60</v>
      </c>
      <c r="C18" s="651">
        <v>0</v>
      </c>
      <c r="D18" s="651">
        <v>0</v>
      </c>
      <c r="E18" s="651">
        <v>0</v>
      </c>
      <c r="F18" s="651">
        <v>0</v>
      </c>
      <c r="G18" s="651">
        <v>0</v>
      </c>
      <c r="H18" s="651">
        <v>0</v>
      </c>
      <c r="I18" s="651">
        <v>0</v>
      </c>
      <c r="J18" s="651">
        <v>0</v>
      </c>
      <c r="K18" s="651">
        <v>0</v>
      </c>
      <c r="L18" s="651">
        <v>0</v>
      </c>
      <c r="M18" s="651">
        <v>0</v>
      </c>
      <c r="N18" s="651">
        <v>0</v>
      </c>
      <c r="O18" s="651">
        <v>0</v>
      </c>
      <c r="P18" s="651">
        <v>0</v>
      </c>
      <c r="Q18" s="651">
        <v>0</v>
      </c>
      <c r="R18" s="651">
        <v>0</v>
      </c>
      <c r="S18" s="651">
        <v>0</v>
      </c>
    </row>
    <row r="19" spans="1:19" s="27" customFormat="1">
      <c r="A19" s="26">
        <v>12</v>
      </c>
      <c r="B19" s="1" t="s">
        <v>61</v>
      </c>
      <c r="C19" s="651">
        <v>0</v>
      </c>
      <c r="D19" s="651">
        <v>0</v>
      </c>
      <c r="E19" s="651">
        <v>0</v>
      </c>
      <c r="F19" s="651">
        <v>0</v>
      </c>
      <c r="G19" s="651">
        <v>0</v>
      </c>
      <c r="H19" s="651">
        <v>0</v>
      </c>
      <c r="I19" s="651">
        <v>0</v>
      </c>
      <c r="J19" s="651">
        <v>0</v>
      </c>
      <c r="K19" s="651">
        <v>0</v>
      </c>
      <c r="L19" s="651">
        <v>14835.897650000001</v>
      </c>
      <c r="M19" s="651">
        <v>15881935.709999999</v>
      </c>
      <c r="N19" s="651">
        <v>27813840.811519973</v>
      </c>
      <c r="O19" s="651">
        <v>0</v>
      </c>
      <c r="P19" s="651">
        <v>0</v>
      </c>
      <c r="Q19" s="651">
        <v>0</v>
      </c>
      <c r="R19" s="651">
        <v>0</v>
      </c>
      <c r="S19" s="651">
        <v>43706903.444757476</v>
      </c>
    </row>
    <row r="20" spans="1:19" s="27" customFormat="1">
      <c r="A20" s="26">
        <v>13</v>
      </c>
      <c r="B20" s="1" t="s">
        <v>144</v>
      </c>
      <c r="C20" s="651">
        <v>0</v>
      </c>
      <c r="D20" s="651">
        <v>0</v>
      </c>
      <c r="E20" s="651">
        <v>0</v>
      </c>
      <c r="F20" s="651">
        <v>0</v>
      </c>
      <c r="G20" s="651">
        <v>0</v>
      </c>
      <c r="H20" s="651">
        <v>0</v>
      </c>
      <c r="I20" s="651">
        <v>0</v>
      </c>
      <c r="J20" s="651">
        <v>0</v>
      </c>
      <c r="K20" s="651">
        <v>0</v>
      </c>
      <c r="L20" s="651">
        <v>0</v>
      </c>
      <c r="M20" s="651">
        <v>0</v>
      </c>
      <c r="N20" s="651">
        <v>0</v>
      </c>
      <c r="O20" s="651">
        <v>0</v>
      </c>
      <c r="P20" s="651">
        <v>0</v>
      </c>
      <c r="Q20" s="651">
        <v>0</v>
      </c>
      <c r="R20" s="651">
        <v>0</v>
      </c>
      <c r="S20" s="651">
        <v>0</v>
      </c>
    </row>
    <row r="21" spans="1:19" s="27" customFormat="1">
      <c r="A21" s="26">
        <v>14</v>
      </c>
      <c r="B21" s="1" t="s">
        <v>63</v>
      </c>
      <c r="C21" s="651">
        <v>54664577.996000007</v>
      </c>
      <c r="D21" s="651">
        <v>0</v>
      </c>
      <c r="E21" s="651">
        <v>2619928.5981999999</v>
      </c>
      <c r="F21" s="651">
        <v>0</v>
      </c>
      <c r="G21" s="651">
        <v>0</v>
      </c>
      <c r="H21" s="651">
        <v>0</v>
      </c>
      <c r="I21" s="651">
        <v>0</v>
      </c>
      <c r="J21" s="651">
        <v>0</v>
      </c>
      <c r="K21" s="651">
        <v>0</v>
      </c>
      <c r="L21" s="651">
        <v>20223.104900000002</v>
      </c>
      <c r="M21" s="651">
        <v>486661123.600079</v>
      </c>
      <c r="N21" s="651">
        <v>10834450.212039996</v>
      </c>
      <c r="O21" s="651">
        <v>0</v>
      </c>
      <c r="P21" s="651">
        <v>0</v>
      </c>
      <c r="Q21" s="651">
        <v>24000000</v>
      </c>
      <c r="R21" s="651">
        <v>0</v>
      </c>
      <c r="S21" s="651">
        <v>558034726.86043406</v>
      </c>
    </row>
    <row r="22" spans="1:19" ht="13.5" thickBot="1">
      <c r="A22" s="28"/>
      <c r="B22" s="29" t="s">
        <v>64</v>
      </c>
      <c r="C22" s="30">
        <f>SUM(C8:C21)</f>
        <v>402771879.0607</v>
      </c>
      <c r="D22" s="30">
        <f t="shared" ref="D22:J22" si="0">SUM(D8:D21)</f>
        <v>0</v>
      </c>
      <c r="E22" s="30">
        <f t="shared" si="0"/>
        <v>89330531.211999997</v>
      </c>
      <c r="F22" s="30">
        <f t="shared" si="0"/>
        <v>0</v>
      </c>
      <c r="G22" s="30">
        <f t="shared" si="0"/>
        <v>320354470.80962944</v>
      </c>
      <c r="H22" s="30">
        <f t="shared" si="0"/>
        <v>248062.08509999994</v>
      </c>
      <c r="I22" s="30">
        <f t="shared" si="0"/>
        <v>11953331.042130198</v>
      </c>
      <c r="J22" s="30">
        <f t="shared" si="0"/>
        <v>1489.39</v>
      </c>
      <c r="K22" s="30">
        <f t="shared" ref="K22:S22" si="1">SUM(K8:K21)</f>
        <v>423007556.63954687</v>
      </c>
      <c r="L22" s="30">
        <f t="shared" si="1"/>
        <v>10969495.817330012</v>
      </c>
      <c r="M22" s="30">
        <f t="shared" si="1"/>
        <v>2294447291.8433366</v>
      </c>
      <c r="N22" s="30">
        <f t="shared" si="1"/>
        <v>328398228.98944038</v>
      </c>
      <c r="O22" s="30">
        <f t="shared" si="1"/>
        <v>22356930.681030054</v>
      </c>
      <c r="P22" s="30">
        <f t="shared" si="1"/>
        <v>43762.450550000001</v>
      </c>
      <c r="Q22" s="30">
        <f t="shared" si="1"/>
        <v>24000000</v>
      </c>
      <c r="R22" s="30">
        <f t="shared" si="1"/>
        <v>0</v>
      </c>
      <c r="S22" s="72">
        <f t="shared" si="1"/>
        <v>3177983752.8444252</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showGridLines="0" zoomScale="80" zoomScaleNormal="80" workbookViewId="0">
      <pane xSplit="2" ySplit="6" topLeftCell="C7" activePane="bottomRight" state="frozen"/>
      <selection activeCell="B9" sqref="B9"/>
      <selection pane="topRight" activeCell="B9" sqref="B9"/>
      <selection pane="bottomLeft" activeCell="B9" sqref="B9"/>
      <selection pane="bottomRight" activeCell="G31" sqref="G31"/>
    </sheetView>
  </sheetViews>
  <sheetFormatPr defaultColWidth="9.28515625" defaultRowHeight="15"/>
  <cols>
    <col min="1" max="1" width="10.5703125" style="234" bestFit="1" customWidth="1"/>
    <col min="2" max="2" width="63.7109375" style="234" bestFit="1" customWidth="1"/>
    <col min="3" max="3" width="19" style="234" customWidth="1"/>
    <col min="4" max="4" width="19.5703125" style="234" customWidth="1"/>
    <col min="5" max="5" width="31.28515625" style="234" customWidth="1"/>
    <col min="6" max="6" width="29.28515625" style="234" customWidth="1"/>
    <col min="7" max="7" width="28.5703125" style="234" customWidth="1"/>
    <col min="8" max="8" width="26.42578125" style="234" customWidth="1"/>
    <col min="9" max="9" width="23.7109375" style="234" customWidth="1"/>
    <col min="10" max="10" width="21.5703125" style="234" customWidth="1"/>
    <col min="11" max="11" width="15.7109375" style="234" customWidth="1"/>
    <col min="12" max="12" width="13.28515625" style="234" customWidth="1"/>
    <col min="13" max="13" width="20.7109375" style="234" customWidth="1"/>
    <col min="14" max="14" width="19.28515625" style="234" customWidth="1"/>
    <col min="15" max="15" width="18.42578125" style="234" customWidth="1"/>
    <col min="16" max="16" width="19" style="234" customWidth="1"/>
    <col min="17" max="17" width="20.28515625" style="234" customWidth="1"/>
    <col min="18" max="18" width="18" style="234" customWidth="1"/>
    <col min="19" max="19" width="23.140625" style="234" customWidth="1"/>
    <col min="20" max="20" width="26.28515625" style="234" customWidth="1"/>
    <col min="21" max="21" width="24.7109375" style="234" customWidth="1"/>
    <col min="22" max="22" width="20" style="234" customWidth="1"/>
    <col min="23" max="16384" width="9.28515625" style="234"/>
  </cols>
  <sheetData>
    <row r="1" spans="1:22">
      <c r="A1" s="232" t="s">
        <v>30</v>
      </c>
      <c r="B1" s="233" t="str">
        <f>'Info '!C2</f>
        <v>JSC "BASISBANK"</v>
      </c>
    </row>
    <row r="2" spans="1:22">
      <c r="A2" s="232" t="s">
        <v>31</v>
      </c>
      <c r="B2" s="235">
        <f>'1. key ratios '!B2</f>
        <v>45473</v>
      </c>
    </row>
    <row r="4" spans="1:22" ht="15.75" thickBot="1">
      <c r="A4" s="234" t="s">
        <v>243</v>
      </c>
      <c r="B4" s="306" t="s">
        <v>50</v>
      </c>
      <c r="V4" s="347" t="s">
        <v>35</v>
      </c>
    </row>
    <row r="5" spans="1:22" ht="12.75" customHeight="1">
      <c r="A5" s="361"/>
      <c r="B5" s="362"/>
      <c r="C5" s="774" t="s">
        <v>169</v>
      </c>
      <c r="D5" s="774"/>
      <c r="E5" s="774"/>
      <c r="F5" s="774"/>
      <c r="G5" s="774"/>
      <c r="H5" s="774"/>
      <c r="I5" s="774"/>
      <c r="J5" s="774"/>
      <c r="K5" s="774"/>
      <c r="L5" s="775"/>
      <c r="M5" s="776" t="s">
        <v>170</v>
      </c>
      <c r="N5" s="777"/>
      <c r="O5" s="777"/>
      <c r="P5" s="777"/>
      <c r="Q5" s="777"/>
      <c r="R5" s="777"/>
      <c r="S5" s="778"/>
      <c r="T5" s="781" t="s">
        <v>241</v>
      </c>
      <c r="U5" s="781" t="s">
        <v>242</v>
      </c>
      <c r="V5" s="779" t="s">
        <v>76</v>
      </c>
    </row>
    <row r="6" spans="1:22" s="370" customFormat="1" ht="150">
      <c r="A6" s="363"/>
      <c r="B6" s="663"/>
      <c r="C6" s="661" t="s">
        <v>65</v>
      </c>
      <c r="D6" s="365" t="s">
        <v>66</v>
      </c>
      <c r="E6" s="366" t="s">
        <v>172</v>
      </c>
      <c r="F6" s="366" t="s">
        <v>173</v>
      </c>
      <c r="G6" s="365" t="s">
        <v>176</v>
      </c>
      <c r="H6" s="365" t="s">
        <v>171</v>
      </c>
      <c r="I6" s="365" t="s">
        <v>67</v>
      </c>
      <c r="J6" s="365" t="s">
        <v>68</v>
      </c>
      <c r="K6" s="367" t="s">
        <v>69</v>
      </c>
      <c r="L6" s="368" t="s">
        <v>70</v>
      </c>
      <c r="M6" s="364" t="s">
        <v>174</v>
      </c>
      <c r="N6" s="367" t="s">
        <v>71</v>
      </c>
      <c r="O6" s="367" t="s">
        <v>72</v>
      </c>
      <c r="P6" s="367" t="s">
        <v>73</v>
      </c>
      <c r="Q6" s="367" t="s">
        <v>74</v>
      </c>
      <c r="R6" s="367" t="s">
        <v>75</v>
      </c>
      <c r="S6" s="369" t="s">
        <v>175</v>
      </c>
      <c r="T6" s="782"/>
      <c r="U6" s="782"/>
      <c r="V6" s="780"/>
    </row>
    <row r="7" spans="1:22" s="373" customFormat="1">
      <c r="A7" s="371">
        <v>1</v>
      </c>
      <c r="B7" s="664" t="s">
        <v>51</v>
      </c>
      <c r="C7" s="658">
        <v>0</v>
      </c>
      <c r="D7" s="659">
        <v>0</v>
      </c>
      <c r="E7" s="659">
        <v>0</v>
      </c>
      <c r="F7" s="659">
        <v>0</v>
      </c>
      <c r="G7" s="659">
        <v>0</v>
      </c>
      <c r="H7" s="659">
        <v>0</v>
      </c>
      <c r="I7" s="659">
        <v>0</v>
      </c>
      <c r="J7" s="659">
        <v>0</v>
      </c>
      <c r="K7" s="659">
        <v>0</v>
      </c>
      <c r="L7" s="658">
        <v>0</v>
      </c>
      <c r="M7" s="660">
        <v>0</v>
      </c>
      <c r="N7" s="659">
        <v>0</v>
      </c>
      <c r="O7" s="659">
        <v>0</v>
      </c>
      <c r="P7" s="659">
        <v>0</v>
      </c>
      <c r="Q7" s="659">
        <v>0</v>
      </c>
      <c r="R7" s="659">
        <v>0</v>
      </c>
      <c r="S7" s="658">
        <v>0</v>
      </c>
      <c r="T7" s="652">
        <v>0</v>
      </c>
      <c r="U7" s="652">
        <v>0</v>
      </c>
      <c r="V7" s="653">
        <f>SUM(C7:S7)</f>
        <v>0</v>
      </c>
    </row>
    <row r="8" spans="1:22" s="373" customFormat="1" ht="30">
      <c r="A8" s="371">
        <v>2</v>
      </c>
      <c r="B8" s="664" t="s">
        <v>52</v>
      </c>
      <c r="C8" s="658">
        <v>0</v>
      </c>
      <c r="D8" s="659">
        <v>0</v>
      </c>
      <c r="E8" s="659">
        <v>0</v>
      </c>
      <c r="F8" s="659">
        <v>0</v>
      </c>
      <c r="G8" s="659">
        <v>0</v>
      </c>
      <c r="H8" s="659">
        <v>0</v>
      </c>
      <c r="I8" s="659">
        <v>0</v>
      </c>
      <c r="J8" s="659">
        <v>0</v>
      </c>
      <c r="K8" s="659">
        <v>0</v>
      </c>
      <c r="L8" s="658">
        <v>0</v>
      </c>
      <c r="M8" s="660">
        <v>0</v>
      </c>
      <c r="N8" s="659">
        <v>0</v>
      </c>
      <c r="O8" s="659">
        <v>0</v>
      </c>
      <c r="P8" s="659">
        <v>0</v>
      </c>
      <c r="Q8" s="659">
        <v>0</v>
      </c>
      <c r="R8" s="659">
        <v>0</v>
      </c>
      <c r="S8" s="658">
        <v>0</v>
      </c>
      <c r="T8" s="652">
        <v>0</v>
      </c>
      <c r="U8" s="652">
        <v>0</v>
      </c>
      <c r="V8" s="653">
        <f t="shared" ref="V8:V20" si="0">SUM(C8:S8)</f>
        <v>0</v>
      </c>
    </row>
    <row r="9" spans="1:22" s="373" customFormat="1">
      <c r="A9" s="371">
        <v>3</v>
      </c>
      <c r="B9" s="664" t="s">
        <v>165</v>
      </c>
      <c r="C9" s="658">
        <v>0</v>
      </c>
      <c r="D9" s="659">
        <v>18.2</v>
      </c>
      <c r="E9" s="659">
        <v>0</v>
      </c>
      <c r="F9" s="659">
        <v>0</v>
      </c>
      <c r="G9" s="659">
        <v>0</v>
      </c>
      <c r="H9" s="659">
        <v>0</v>
      </c>
      <c r="I9" s="659">
        <v>0</v>
      </c>
      <c r="J9" s="659">
        <v>0</v>
      </c>
      <c r="K9" s="659">
        <v>0</v>
      </c>
      <c r="L9" s="658">
        <v>0</v>
      </c>
      <c r="M9" s="660">
        <v>0</v>
      </c>
      <c r="N9" s="659">
        <v>0</v>
      </c>
      <c r="O9" s="659">
        <v>0</v>
      </c>
      <c r="P9" s="659">
        <v>0</v>
      </c>
      <c r="Q9" s="659">
        <v>0</v>
      </c>
      <c r="R9" s="659">
        <v>0</v>
      </c>
      <c r="S9" s="658">
        <v>0</v>
      </c>
      <c r="T9" s="652">
        <v>18.2</v>
      </c>
      <c r="U9" s="652">
        <v>0</v>
      </c>
      <c r="V9" s="653">
        <f t="shared" si="0"/>
        <v>18.2</v>
      </c>
    </row>
    <row r="10" spans="1:22" s="373" customFormat="1">
      <c r="A10" s="371">
        <v>4</v>
      </c>
      <c r="B10" s="664" t="s">
        <v>53</v>
      </c>
      <c r="C10" s="658">
        <v>0</v>
      </c>
      <c r="D10" s="659">
        <v>0</v>
      </c>
      <c r="E10" s="659">
        <v>0</v>
      </c>
      <c r="F10" s="659">
        <v>0</v>
      </c>
      <c r="G10" s="659">
        <v>0</v>
      </c>
      <c r="H10" s="659">
        <v>0</v>
      </c>
      <c r="I10" s="659">
        <v>0</v>
      </c>
      <c r="J10" s="659">
        <v>0</v>
      </c>
      <c r="K10" s="659">
        <v>0</v>
      </c>
      <c r="L10" s="658">
        <v>0</v>
      </c>
      <c r="M10" s="660">
        <v>0</v>
      </c>
      <c r="N10" s="659">
        <v>0</v>
      </c>
      <c r="O10" s="659">
        <v>0</v>
      </c>
      <c r="P10" s="659">
        <v>0</v>
      </c>
      <c r="Q10" s="659">
        <v>0</v>
      </c>
      <c r="R10" s="659">
        <v>0</v>
      </c>
      <c r="S10" s="658">
        <v>0</v>
      </c>
      <c r="T10" s="652">
        <v>0</v>
      </c>
      <c r="U10" s="652">
        <v>0</v>
      </c>
      <c r="V10" s="653">
        <f t="shared" si="0"/>
        <v>0</v>
      </c>
    </row>
    <row r="11" spans="1:22" s="373" customFormat="1" ht="30">
      <c r="A11" s="371">
        <v>5</v>
      </c>
      <c r="B11" s="664" t="s">
        <v>54</v>
      </c>
      <c r="C11" s="658">
        <v>0</v>
      </c>
      <c r="D11" s="659">
        <v>0</v>
      </c>
      <c r="E11" s="659">
        <v>0</v>
      </c>
      <c r="F11" s="659">
        <v>0</v>
      </c>
      <c r="G11" s="659">
        <v>0</v>
      </c>
      <c r="H11" s="659">
        <v>0</v>
      </c>
      <c r="I11" s="659">
        <v>0</v>
      </c>
      <c r="J11" s="659">
        <v>0</v>
      </c>
      <c r="K11" s="659">
        <v>0</v>
      </c>
      <c r="L11" s="658">
        <v>0</v>
      </c>
      <c r="M11" s="660">
        <v>0</v>
      </c>
      <c r="N11" s="659">
        <v>0</v>
      </c>
      <c r="O11" s="659">
        <v>0</v>
      </c>
      <c r="P11" s="659">
        <v>0</v>
      </c>
      <c r="Q11" s="659">
        <v>0</v>
      </c>
      <c r="R11" s="659">
        <v>0</v>
      </c>
      <c r="S11" s="658">
        <v>0</v>
      </c>
      <c r="T11" s="652">
        <v>0</v>
      </c>
      <c r="U11" s="652">
        <v>0</v>
      </c>
      <c r="V11" s="653">
        <f t="shared" si="0"/>
        <v>0</v>
      </c>
    </row>
    <row r="12" spans="1:22" s="373" customFormat="1">
      <c r="A12" s="371">
        <v>6</v>
      </c>
      <c r="B12" s="664" t="s">
        <v>55</v>
      </c>
      <c r="C12" s="658">
        <v>0</v>
      </c>
      <c r="D12" s="659">
        <v>0</v>
      </c>
      <c r="E12" s="659">
        <v>0</v>
      </c>
      <c r="F12" s="659">
        <v>0</v>
      </c>
      <c r="G12" s="659">
        <v>0</v>
      </c>
      <c r="H12" s="659">
        <v>0</v>
      </c>
      <c r="I12" s="659">
        <v>0</v>
      </c>
      <c r="J12" s="659">
        <v>0</v>
      </c>
      <c r="K12" s="659">
        <v>0</v>
      </c>
      <c r="L12" s="658">
        <v>0</v>
      </c>
      <c r="M12" s="660">
        <v>0</v>
      </c>
      <c r="N12" s="659">
        <v>0</v>
      </c>
      <c r="O12" s="659">
        <v>0</v>
      </c>
      <c r="P12" s="659">
        <v>0</v>
      </c>
      <c r="Q12" s="659">
        <v>0</v>
      </c>
      <c r="R12" s="659">
        <v>0</v>
      </c>
      <c r="S12" s="658">
        <v>0</v>
      </c>
      <c r="T12" s="652">
        <v>0</v>
      </c>
      <c r="U12" s="652">
        <v>0</v>
      </c>
      <c r="V12" s="653">
        <f t="shared" si="0"/>
        <v>0</v>
      </c>
    </row>
    <row r="13" spans="1:22" s="373" customFormat="1">
      <c r="A13" s="371">
        <v>7</v>
      </c>
      <c r="B13" s="664" t="s">
        <v>56</v>
      </c>
      <c r="C13" s="658">
        <v>0</v>
      </c>
      <c r="D13" s="659">
        <v>62533026.743424773</v>
      </c>
      <c r="E13" s="659">
        <v>0</v>
      </c>
      <c r="F13" s="659">
        <v>0</v>
      </c>
      <c r="G13" s="659">
        <v>0</v>
      </c>
      <c r="H13" s="659">
        <v>0</v>
      </c>
      <c r="I13" s="659">
        <v>0</v>
      </c>
      <c r="J13" s="659">
        <v>0</v>
      </c>
      <c r="K13" s="659">
        <v>0</v>
      </c>
      <c r="L13" s="658">
        <v>0</v>
      </c>
      <c r="M13" s="660">
        <v>6965028.2009570003</v>
      </c>
      <c r="N13" s="659">
        <v>0</v>
      </c>
      <c r="O13" s="659">
        <v>0</v>
      </c>
      <c r="P13" s="659">
        <v>0</v>
      </c>
      <c r="Q13" s="659">
        <v>0</v>
      </c>
      <c r="R13" s="659">
        <v>0</v>
      </c>
      <c r="S13" s="658">
        <v>0</v>
      </c>
      <c r="T13" s="652">
        <v>36904963.416647978</v>
      </c>
      <c r="U13" s="652">
        <v>32593091.527733803</v>
      </c>
      <c r="V13" s="653">
        <f t="shared" si="0"/>
        <v>69498054.944381773</v>
      </c>
    </row>
    <row r="14" spans="1:22" s="373" customFormat="1">
      <c r="A14" s="371">
        <v>8</v>
      </c>
      <c r="B14" s="664" t="s">
        <v>57</v>
      </c>
      <c r="C14" s="658">
        <v>0</v>
      </c>
      <c r="D14" s="659">
        <v>4639905.3451201031</v>
      </c>
      <c r="E14" s="659">
        <v>0</v>
      </c>
      <c r="F14" s="659">
        <v>0</v>
      </c>
      <c r="G14" s="659">
        <v>0</v>
      </c>
      <c r="H14" s="659">
        <v>0</v>
      </c>
      <c r="I14" s="659">
        <v>0</v>
      </c>
      <c r="J14" s="659">
        <v>0</v>
      </c>
      <c r="K14" s="659">
        <v>0</v>
      </c>
      <c r="L14" s="658">
        <v>0</v>
      </c>
      <c r="M14" s="660">
        <v>1360396.6657215003</v>
      </c>
      <c r="N14" s="659">
        <v>0</v>
      </c>
      <c r="O14" s="659">
        <v>0</v>
      </c>
      <c r="P14" s="659">
        <v>0</v>
      </c>
      <c r="Q14" s="659">
        <v>0</v>
      </c>
      <c r="R14" s="659">
        <v>0</v>
      </c>
      <c r="S14" s="658">
        <v>0</v>
      </c>
      <c r="T14" s="652">
        <v>5884926.263088678</v>
      </c>
      <c r="U14" s="652">
        <v>115375.747752925</v>
      </c>
      <c r="V14" s="653">
        <f t="shared" si="0"/>
        <v>6000302.0108416034</v>
      </c>
    </row>
    <row r="15" spans="1:22" s="373" customFormat="1" ht="30">
      <c r="A15" s="371">
        <v>9</v>
      </c>
      <c r="B15" s="664" t="s">
        <v>58</v>
      </c>
      <c r="C15" s="658">
        <v>0</v>
      </c>
      <c r="D15" s="659">
        <v>0</v>
      </c>
      <c r="E15" s="659">
        <v>0</v>
      </c>
      <c r="F15" s="659">
        <v>0</v>
      </c>
      <c r="G15" s="659">
        <v>0</v>
      </c>
      <c r="H15" s="659">
        <v>0</v>
      </c>
      <c r="I15" s="659">
        <v>0</v>
      </c>
      <c r="J15" s="659">
        <v>0</v>
      </c>
      <c r="K15" s="659">
        <v>0</v>
      </c>
      <c r="L15" s="658">
        <v>0</v>
      </c>
      <c r="M15" s="660">
        <v>77822.081683150012</v>
      </c>
      <c r="N15" s="659">
        <v>0</v>
      </c>
      <c r="O15" s="659">
        <v>0</v>
      </c>
      <c r="P15" s="659">
        <v>0</v>
      </c>
      <c r="Q15" s="659">
        <v>0</v>
      </c>
      <c r="R15" s="659">
        <v>0</v>
      </c>
      <c r="S15" s="658">
        <v>0</v>
      </c>
      <c r="T15" s="652">
        <v>77822.081683150012</v>
      </c>
      <c r="U15" s="652">
        <v>0</v>
      </c>
      <c r="V15" s="653">
        <f t="shared" si="0"/>
        <v>77822.081683150012</v>
      </c>
    </row>
    <row r="16" spans="1:22" s="373" customFormat="1">
      <c r="A16" s="371">
        <v>10</v>
      </c>
      <c r="B16" s="664" t="s">
        <v>59</v>
      </c>
      <c r="C16" s="658">
        <v>0</v>
      </c>
      <c r="D16" s="659">
        <v>2077909.89485</v>
      </c>
      <c r="E16" s="659">
        <v>0</v>
      </c>
      <c r="F16" s="659">
        <v>0</v>
      </c>
      <c r="G16" s="659">
        <v>0</v>
      </c>
      <c r="H16" s="659">
        <v>0</v>
      </c>
      <c r="I16" s="659">
        <v>0</v>
      </c>
      <c r="J16" s="659">
        <v>0</v>
      </c>
      <c r="K16" s="659">
        <v>0</v>
      </c>
      <c r="L16" s="658">
        <v>0</v>
      </c>
      <c r="M16" s="660">
        <v>23588.839049000002</v>
      </c>
      <c r="N16" s="659">
        <v>0</v>
      </c>
      <c r="O16" s="659">
        <v>0</v>
      </c>
      <c r="P16" s="659">
        <v>0</v>
      </c>
      <c r="Q16" s="659">
        <v>0</v>
      </c>
      <c r="R16" s="659">
        <v>0</v>
      </c>
      <c r="S16" s="658">
        <v>0</v>
      </c>
      <c r="T16" s="652">
        <v>2101498.7338990001</v>
      </c>
      <c r="U16" s="652">
        <v>0</v>
      </c>
      <c r="V16" s="653">
        <f t="shared" si="0"/>
        <v>2101498.7338990001</v>
      </c>
    </row>
    <row r="17" spans="1:22" s="373" customFormat="1">
      <c r="A17" s="371">
        <v>11</v>
      </c>
      <c r="B17" s="664" t="s">
        <v>60</v>
      </c>
      <c r="C17" s="658">
        <v>0</v>
      </c>
      <c r="D17" s="659">
        <v>0</v>
      </c>
      <c r="E17" s="659">
        <v>0</v>
      </c>
      <c r="F17" s="659">
        <v>0</v>
      </c>
      <c r="G17" s="659">
        <v>0</v>
      </c>
      <c r="H17" s="659">
        <v>0</v>
      </c>
      <c r="I17" s="659">
        <v>0</v>
      </c>
      <c r="J17" s="659">
        <v>0</v>
      </c>
      <c r="K17" s="659">
        <v>0</v>
      </c>
      <c r="L17" s="658">
        <v>0</v>
      </c>
      <c r="M17" s="660">
        <v>0</v>
      </c>
      <c r="N17" s="659">
        <v>0</v>
      </c>
      <c r="O17" s="659">
        <v>0</v>
      </c>
      <c r="P17" s="659">
        <v>0</v>
      </c>
      <c r="Q17" s="659">
        <v>0</v>
      </c>
      <c r="R17" s="659">
        <v>0</v>
      </c>
      <c r="S17" s="658">
        <v>0</v>
      </c>
      <c r="T17" s="652">
        <v>0</v>
      </c>
      <c r="U17" s="652">
        <v>0</v>
      </c>
      <c r="V17" s="653">
        <f t="shared" si="0"/>
        <v>0</v>
      </c>
    </row>
    <row r="18" spans="1:22" s="373" customFormat="1">
      <c r="A18" s="371">
        <v>12</v>
      </c>
      <c r="B18" s="664" t="s">
        <v>61</v>
      </c>
      <c r="C18" s="658">
        <v>0</v>
      </c>
      <c r="D18" s="659">
        <v>3117418.1467599999</v>
      </c>
      <c r="E18" s="659">
        <v>0</v>
      </c>
      <c r="F18" s="659">
        <v>0</v>
      </c>
      <c r="G18" s="659">
        <v>0</v>
      </c>
      <c r="H18" s="659">
        <v>0</v>
      </c>
      <c r="I18" s="659">
        <v>0</v>
      </c>
      <c r="J18" s="659">
        <v>0</v>
      </c>
      <c r="K18" s="659">
        <v>0</v>
      </c>
      <c r="L18" s="658">
        <v>0</v>
      </c>
      <c r="M18" s="660">
        <v>0</v>
      </c>
      <c r="N18" s="659">
        <v>0</v>
      </c>
      <c r="O18" s="659">
        <v>0</v>
      </c>
      <c r="P18" s="659">
        <v>0</v>
      </c>
      <c r="Q18" s="659">
        <v>0</v>
      </c>
      <c r="R18" s="659">
        <v>0</v>
      </c>
      <c r="S18" s="658">
        <v>0</v>
      </c>
      <c r="T18" s="652">
        <v>0</v>
      </c>
      <c r="U18" s="652">
        <v>3117418.1467599999</v>
      </c>
      <c r="V18" s="653">
        <f t="shared" si="0"/>
        <v>3117418.1467599999</v>
      </c>
    </row>
    <row r="19" spans="1:22" s="373" customFormat="1">
      <c r="A19" s="371">
        <v>13</v>
      </c>
      <c r="B19" s="664" t="s">
        <v>62</v>
      </c>
      <c r="C19" s="658">
        <v>0</v>
      </c>
      <c r="D19" s="659">
        <v>0</v>
      </c>
      <c r="E19" s="659">
        <v>0</v>
      </c>
      <c r="F19" s="659">
        <v>0</v>
      </c>
      <c r="G19" s="659">
        <v>0</v>
      </c>
      <c r="H19" s="659">
        <v>0</v>
      </c>
      <c r="I19" s="659">
        <v>0</v>
      </c>
      <c r="J19" s="659">
        <v>0</v>
      </c>
      <c r="K19" s="659">
        <v>0</v>
      </c>
      <c r="L19" s="658">
        <v>0</v>
      </c>
      <c r="M19" s="660">
        <v>0</v>
      </c>
      <c r="N19" s="659">
        <v>0</v>
      </c>
      <c r="O19" s="659">
        <v>0</v>
      </c>
      <c r="P19" s="659">
        <v>0</v>
      </c>
      <c r="Q19" s="659">
        <v>0</v>
      </c>
      <c r="R19" s="659">
        <v>0</v>
      </c>
      <c r="S19" s="658">
        <v>0</v>
      </c>
      <c r="T19" s="652">
        <v>0</v>
      </c>
      <c r="U19" s="652">
        <v>0</v>
      </c>
      <c r="V19" s="653">
        <f t="shared" si="0"/>
        <v>0</v>
      </c>
    </row>
    <row r="20" spans="1:22" s="373" customFormat="1">
      <c r="A20" s="371">
        <v>14</v>
      </c>
      <c r="B20" s="664" t="s">
        <v>63</v>
      </c>
      <c r="C20" s="658">
        <v>0</v>
      </c>
      <c r="D20" s="659">
        <v>15328906.352327</v>
      </c>
      <c r="E20" s="659">
        <v>0</v>
      </c>
      <c r="F20" s="659">
        <v>0</v>
      </c>
      <c r="G20" s="659">
        <v>0</v>
      </c>
      <c r="H20" s="659">
        <v>0</v>
      </c>
      <c r="I20" s="659">
        <v>0</v>
      </c>
      <c r="J20" s="659">
        <v>0</v>
      </c>
      <c r="K20" s="659">
        <v>0</v>
      </c>
      <c r="L20" s="658">
        <v>0</v>
      </c>
      <c r="M20" s="660">
        <v>49101.762925000003</v>
      </c>
      <c r="N20" s="659">
        <v>0</v>
      </c>
      <c r="O20" s="659">
        <v>0</v>
      </c>
      <c r="P20" s="659">
        <v>0</v>
      </c>
      <c r="Q20" s="659">
        <v>0</v>
      </c>
      <c r="R20" s="659">
        <v>0</v>
      </c>
      <c r="S20" s="658">
        <v>0</v>
      </c>
      <c r="T20" s="652">
        <v>14849868.697630601</v>
      </c>
      <c r="U20" s="652">
        <v>528139.41762139997</v>
      </c>
      <c r="V20" s="653">
        <f t="shared" si="0"/>
        <v>15378008.115252001</v>
      </c>
    </row>
    <row r="21" spans="1:22" ht="15.75" thickBot="1">
      <c r="A21" s="374"/>
      <c r="B21" s="375" t="s">
        <v>64</v>
      </c>
      <c r="C21" s="662">
        <f>SUM(C7:C20)</f>
        <v>0</v>
      </c>
      <c r="D21" s="655">
        <f t="shared" ref="D21:V21" si="1">SUM(D7:D20)</f>
        <v>87697184.682481885</v>
      </c>
      <c r="E21" s="655">
        <f t="shared" si="1"/>
        <v>0</v>
      </c>
      <c r="F21" s="655">
        <f t="shared" si="1"/>
        <v>0</v>
      </c>
      <c r="G21" s="655">
        <f t="shared" si="1"/>
        <v>0</v>
      </c>
      <c r="H21" s="655">
        <f t="shared" si="1"/>
        <v>0</v>
      </c>
      <c r="I21" s="655">
        <f t="shared" si="1"/>
        <v>0</v>
      </c>
      <c r="J21" s="655">
        <f t="shared" si="1"/>
        <v>0</v>
      </c>
      <c r="K21" s="655">
        <f t="shared" si="1"/>
        <v>0</v>
      </c>
      <c r="L21" s="656">
        <f t="shared" si="1"/>
        <v>0</v>
      </c>
      <c r="M21" s="654">
        <f t="shared" si="1"/>
        <v>8475937.5503356513</v>
      </c>
      <c r="N21" s="655">
        <f t="shared" si="1"/>
        <v>0</v>
      </c>
      <c r="O21" s="655">
        <f t="shared" si="1"/>
        <v>0</v>
      </c>
      <c r="P21" s="655">
        <f t="shared" si="1"/>
        <v>0</v>
      </c>
      <c r="Q21" s="655">
        <f t="shared" si="1"/>
        <v>0</v>
      </c>
      <c r="R21" s="655">
        <f t="shared" si="1"/>
        <v>0</v>
      </c>
      <c r="S21" s="656">
        <f>SUM(S7:S20)</f>
        <v>0</v>
      </c>
      <c r="T21" s="656">
        <f>SUM(T7:T20)</f>
        <v>59819097.39294941</v>
      </c>
      <c r="U21" s="656">
        <f t="shared" ref="U21" si="2">SUM(U7:U20)</f>
        <v>36354024.839868121</v>
      </c>
      <c r="V21" s="657">
        <f t="shared" si="1"/>
        <v>96173122.232817531</v>
      </c>
    </row>
    <row r="24" spans="1:22">
      <c r="A24" s="237"/>
      <c r="B24" s="237"/>
      <c r="C24" s="377"/>
      <c r="D24" s="377"/>
      <c r="E24" s="377"/>
    </row>
    <row r="25" spans="1:22">
      <c r="A25" s="378"/>
      <c r="B25" s="378"/>
      <c r="C25" s="237"/>
      <c r="D25" s="377"/>
      <c r="E25" s="377"/>
    </row>
    <row r="26" spans="1:22">
      <c r="A26" s="378"/>
      <c r="B26" s="379"/>
      <c r="C26" s="237"/>
      <c r="D26" s="377"/>
      <c r="E26" s="377"/>
    </row>
    <row r="27" spans="1:22">
      <c r="A27" s="378"/>
      <c r="B27" s="378"/>
      <c r="C27" s="237"/>
      <c r="D27" s="377"/>
      <c r="E27" s="377"/>
    </row>
    <row r="28" spans="1:22">
      <c r="A28" s="378"/>
      <c r="B28" s="379"/>
      <c r="C28" s="237"/>
      <c r="D28" s="377"/>
      <c r="E28" s="377"/>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zoomScale="80" zoomScaleNormal="80" workbookViewId="0">
      <pane xSplit="1" ySplit="7" topLeftCell="B8" activePane="bottomRight" state="frozen"/>
      <selection activeCell="B9" sqref="B9"/>
      <selection pane="topRight" activeCell="B9" sqref="B9"/>
      <selection pane="bottomLeft" activeCell="B9" sqref="B9"/>
      <selection pane="bottomRight" activeCell="J32" sqref="J32"/>
    </sheetView>
  </sheetViews>
  <sheetFormatPr defaultColWidth="9.28515625" defaultRowHeight="15"/>
  <cols>
    <col min="1" max="1" width="10.5703125" style="234" bestFit="1" customWidth="1"/>
    <col min="2" max="2" width="70" style="234" customWidth="1"/>
    <col min="3" max="3" width="13.7109375" style="234" customWidth="1"/>
    <col min="4" max="4" width="14.7109375" style="234" bestFit="1" customWidth="1"/>
    <col min="5" max="5" width="17.7109375" style="234" customWidth="1"/>
    <col min="6" max="6" width="15.7109375" style="234" customWidth="1"/>
    <col min="7" max="7" width="17.42578125" style="234" customWidth="1"/>
    <col min="8" max="8" width="15.28515625" style="234" customWidth="1"/>
    <col min="9" max="16384" width="9.28515625" style="234"/>
  </cols>
  <sheetData>
    <row r="1" spans="1:9">
      <c r="A1" s="232" t="s">
        <v>30</v>
      </c>
      <c r="B1" s="380" t="str">
        <f>'Info '!C2</f>
        <v>JSC "BASISBANK"</v>
      </c>
      <c r="C1" s="218"/>
    </row>
    <row r="2" spans="1:9">
      <c r="A2" s="232" t="s">
        <v>31</v>
      </c>
      <c r="B2" s="235">
        <f>'1. key ratios '!B2</f>
        <v>45473</v>
      </c>
      <c r="C2" s="381"/>
    </row>
    <row r="4" spans="1:9" ht="15.75" thickBot="1">
      <c r="A4" s="232" t="s">
        <v>150</v>
      </c>
      <c r="B4" s="306" t="s">
        <v>252</v>
      </c>
    </row>
    <row r="5" spans="1:9">
      <c r="A5" s="361"/>
      <c r="B5" s="382"/>
      <c r="C5" s="383" t="s">
        <v>0</v>
      </c>
      <c r="D5" s="383" t="s">
        <v>1</v>
      </c>
      <c r="E5" s="383" t="s">
        <v>2</v>
      </c>
      <c r="F5" s="383" t="s">
        <v>3</v>
      </c>
      <c r="G5" s="384" t="s">
        <v>4</v>
      </c>
      <c r="H5" s="385" t="s">
        <v>5</v>
      </c>
      <c r="I5" s="323"/>
    </row>
    <row r="6" spans="1:9" s="323" customFormat="1" ht="12.75" customHeight="1">
      <c r="A6" s="386"/>
      <c r="B6" s="785" t="s">
        <v>149</v>
      </c>
      <c r="C6" s="787" t="s">
        <v>245</v>
      </c>
      <c r="D6" s="789" t="s">
        <v>244</v>
      </c>
      <c r="E6" s="790"/>
      <c r="F6" s="787" t="s">
        <v>249</v>
      </c>
      <c r="G6" s="787" t="s">
        <v>250</v>
      </c>
      <c r="H6" s="783" t="s">
        <v>248</v>
      </c>
    </row>
    <row r="7" spans="1:9" ht="60">
      <c r="A7" s="387"/>
      <c r="B7" s="786"/>
      <c r="C7" s="788"/>
      <c r="D7" s="388" t="s">
        <v>247</v>
      </c>
      <c r="E7" s="388" t="s">
        <v>246</v>
      </c>
      <c r="F7" s="788"/>
      <c r="G7" s="788"/>
      <c r="H7" s="784"/>
      <c r="I7" s="323"/>
    </row>
    <row r="8" spans="1:9">
      <c r="A8" s="386">
        <v>1</v>
      </c>
      <c r="B8" s="372" t="s">
        <v>51</v>
      </c>
      <c r="C8" s="389">
        <v>557600703.26719999</v>
      </c>
      <c r="D8" s="389">
        <v>0</v>
      </c>
      <c r="E8" s="389">
        <v>0</v>
      </c>
      <c r="F8" s="389">
        <v>209493402.20249999</v>
      </c>
      <c r="G8" s="389">
        <v>209493402.20249999</v>
      </c>
      <c r="H8" s="390">
        <f>G8/(C8+E8)</f>
        <v>0.37570505376875679</v>
      </c>
    </row>
    <row r="9" spans="1:9" ht="15" customHeight="1">
      <c r="A9" s="386">
        <v>2</v>
      </c>
      <c r="B9" s="372" t="s">
        <v>52</v>
      </c>
      <c r="C9" s="389">
        <v>0</v>
      </c>
      <c r="D9" s="389">
        <v>0</v>
      </c>
      <c r="E9" s="389">
        <v>0</v>
      </c>
      <c r="F9" s="389">
        <v>0</v>
      </c>
      <c r="G9" s="389">
        <v>0</v>
      </c>
      <c r="H9" s="390"/>
    </row>
    <row r="10" spans="1:9">
      <c r="A10" s="386">
        <v>3</v>
      </c>
      <c r="B10" s="372" t="s">
        <v>165</v>
      </c>
      <c r="C10" s="389">
        <v>6734459.1264000004</v>
      </c>
      <c r="D10" s="389">
        <v>4483287.2905999999</v>
      </c>
      <c r="E10" s="389">
        <v>896657.45812000008</v>
      </c>
      <c r="F10" s="389">
        <v>7631116.584520001</v>
      </c>
      <c r="G10" s="389">
        <v>7631098.3845199998</v>
      </c>
      <c r="H10" s="390">
        <f t="shared" ref="H10:H21" si="0">G10/(C10+E10)</f>
        <v>0.99999761502791895</v>
      </c>
    </row>
    <row r="11" spans="1:9">
      <c r="A11" s="386">
        <v>4</v>
      </c>
      <c r="B11" s="372" t="s">
        <v>53</v>
      </c>
      <c r="C11" s="389">
        <v>0</v>
      </c>
      <c r="D11" s="389">
        <v>0</v>
      </c>
      <c r="E11" s="389">
        <v>0</v>
      </c>
      <c r="F11" s="389">
        <v>0</v>
      </c>
      <c r="G11" s="389">
        <v>0</v>
      </c>
      <c r="H11" s="390"/>
    </row>
    <row r="12" spans="1:9">
      <c r="A12" s="386">
        <v>5</v>
      </c>
      <c r="B12" s="372" t="s">
        <v>54</v>
      </c>
      <c r="C12" s="389">
        <v>0</v>
      </c>
      <c r="D12" s="389">
        <v>0</v>
      </c>
      <c r="E12" s="389">
        <v>0</v>
      </c>
      <c r="F12" s="389">
        <v>0</v>
      </c>
      <c r="G12" s="389">
        <v>0</v>
      </c>
      <c r="H12" s="390"/>
    </row>
    <row r="13" spans="1:9">
      <c r="A13" s="386">
        <v>6</v>
      </c>
      <c r="B13" s="372" t="s">
        <v>55</v>
      </c>
      <c r="C13" s="389">
        <v>98317990.099000007</v>
      </c>
      <c r="D13" s="389">
        <v>0</v>
      </c>
      <c r="E13" s="389">
        <v>0</v>
      </c>
      <c r="F13" s="389">
        <v>26633822.331409998</v>
      </c>
      <c r="G13" s="389">
        <v>26633822.331409998</v>
      </c>
      <c r="H13" s="390">
        <f t="shared" si="0"/>
        <v>0.27089469897209473</v>
      </c>
    </row>
    <row r="14" spans="1:9">
      <c r="A14" s="386">
        <v>7</v>
      </c>
      <c r="B14" s="372" t="s">
        <v>56</v>
      </c>
      <c r="C14" s="389">
        <v>1553688910.7965465</v>
      </c>
      <c r="D14" s="389">
        <v>486263808.69110054</v>
      </c>
      <c r="E14" s="389">
        <v>288624728.2347104</v>
      </c>
      <c r="F14" s="389">
        <v>1842313639.0312569</v>
      </c>
      <c r="G14" s="389">
        <v>1772815584.0868752</v>
      </c>
      <c r="H14" s="390">
        <f t="shared" si="0"/>
        <v>0.96227675164966708</v>
      </c>
    </row>
    <row r="15" spans="1:9">
      <c r="A15" s="386">
        <v>8</v>
      </c>
      <c r="B15" s="372" t="s">
        <v>57</v>
      </c>
      <c r="C15" s="389">
        <v>423007556.63954687</v>
      </c>
      <c r="D15" s="389">
        <v>23830888.828800008</v>
      </c>
      <c r="E15" s="389">
        <v>11063755.955629999</v>
      </c>
      <c r="F15" s="389">
        <v>325606674.15437013</v>
      </c>
      <c r="G15" s="389">
        <v>319606372.14352852</v>
      </c>
      <c r="H15" s="390">
        <f t="shared" si="0"/>
        <v>0.73629922749951338</v>
      </c>
    </row>
    <row r="16" spans="1:9">
      <c r="A16" s="386">
        <v>9</v>
      </c>
      <c r="B16" s="372" t="s">
        <v>58</v>
      </c>
      <c r="C16" s="389">
        <v>320354470.80962944</v>
      </c>
      <c r="D16" s="389">
        <v>674410.00459999964</v>
      </c>
      <c r="E16" s="389">
        <v>331556.00229999982</v>
      </c>
      <c r="F16" s="389">
        <v>112273520.5075803</v>
      </c>
      <c r="G16" s="389">
        <v>112195698.42589715</v>
      </c>
      <c r="H16" s="390">
        <f t="shared" si="0"/>
        <v>0.34986151264924242</v>
      </c>
    </row>
    <row r="17" spans="1:8">
      <c r="A17" s="386">
        <v>10</v>
      </c>
      <c r="B17" s="372" t="s">
        <v>59</v>
      </c>
      <c r="C17" s="389">
        <v>44690334.645771444</v>
      </c>
      <c r="D17" s="389">
        <v>121982.11110000002</v>
      </c>
      <c r="E17" s="389">
        <v>60991.055550000012</v>
      </c>
      <c r="F17" s="389">
        <v>52289947.72759638</v>
      </c>
      <c r="G17" s="389">
        <v>50188448.993697383</v>
      </c>
      <c r="H17" s="390">
        <f t="shared" si="0"/>
        <v>1.1214963625583809</v>
      </c>
    </row>
    <row r="18" spans="1:8">
      <c r="A18" s="386">
        <v>11</v>
      </c>
      <c r="B18" s="372" t="s">
        <v>60</v>
      </c>
      <c r="C18" s="389">
        <v>0</v>
      </c>
      <c r="D18" s="389">
        <v>0</v>
      </c>
      <c r="E18" s="389">
        <v>0</v>
      </c>
      <c r="F18" s="389">
        <v>0</v>
      </c>
      <c r="G18" s="389">
        <v>0</v>
      </c>
      <c r="H18" s="390"/>
    </row>
    <row r="19" spans="1:8">
      <c r="A19" s="386">
        <v>12</v>
      </c>
      <c r="B19" s="372" t="s">
        <v>61</v>
      </c>
      <c r="C19" s="389">
        <v>15881935.709999999</v>
      </c>
      <c r="D19" s="389">
        <v>41060609.130100012</v>
      </c>
      <c r="E19" s="389">
        <v>27828676.709169976</v>
      </c>
      <c r="F19" s="389">
        <v>43706903.444757469</v>
      </c>
      <c r="G19" s="389">
        <v>40589485.297997475</v>
      </c>
      <c r="H19" s="390">
        <f t="shared" si="0"/>
        <v>0.92859566708327146</v>
      </c>
    </row>
    <row r="20" spans="1:8">
      <c r="A20" s="386">
        <v>13</v>
      </c>
      <c r="B20" s="372" t="s">
        <v>144</v>
      </c>
      <c r="C20" s="389">
        <v>0</v>
      </c>
      <c r="D20" s="389">
        <v>0</v>
      </c>
      <c r="E20" s="389">
        <v>0</v>
      </c>
      <c r="F20" s="389">
        <v>0</v>
      </c>
      <c r="G20" s="389">
        <v>0</v>
      </c>
      <c r="H20" s="390"/>
    </row>
    <row r="21" spans="1:8">
      <c r="A21" s="386">
        <v>14</v>
      </c>
      <c r="B21" s="372" t="s">
        <v>63</v>
      </c>
      <c r="C21" s="389">
        <v>567945630.19427896</v>
      </c>
      <c r="D21" s="389">
        <v>22672263.977399986</v>
      </c>
      <c r="E21" s="389">
        <v>10854673.316939993</v>
      </c>
      <c r="F21" s="389">
        <v>558034726.86043406</v>
      </c>
      <c r="G21" s="389">
        <v>542656718.74518204</v>
      </c>
      <c r="H21" s="390">
        <f t="shared" si="0"/>
        <v>0.93755430923795935</v>
      </c>
    </row>
    <row r="22" spans="1:8" ht="15.75" thickBot="1">
      <c r="A22" s="391"/>
      <c r="B22" s="392" t="s">
        <v>64</v>
      </c>
      <c r="C22" s="376">
        <f>SUM(C8:C21)</f>
        <v>3588221991.288373</v>
      </c>
      <c r="D22" s="376">
        <f>SUM(D8:D21)</f>
        <v>579107250.03370059</v>
      </c>
      <c r="E22" s="376">
        <f>SUM(E8:E21)</f>
        <v>339661038.73242038</v>
      </c>
      <c r="F22" s="376">
        <f>SUM(F8:F21)</f>
        <v>3177983752.8444252</v>
      </c>
      <c r="G22" s="376">
        <f>SUM(G8:G21)</f>
        <v>3081810630.6116076</v>
      </c>
      <c r="H22" s="393">
        <f>G22/(C22+E22)</f>
        <v>0.78459837196203197</v>
      </c>
    </row>
  </sheetData>
  <mergeCells count="6">
    <mergeCell ref="H6:H7"/>
    <mergeCell ref="B6:B7"/>
    <mergeCell ref="C6:C7"/>
    <mergeCell ref="D6:E6"/>
    <mergeCell ref="F6:F7"/>
    <mergeCell ref="G6:G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zoomScale="80" zoomScaleNormal="80" workbookViewId="0">
      <pane xSplit="2" ySplit="6" topLeftCell="C7" activePane="bottomRight" state="frozen"/>
      <selection pane="topRight" activeCell="C1" sqref="C1"/>
      <selection pane="bottomLeft" activeCell="A6" sqref="A6"/>
      <selection pane="bottomRight" activeCell="B27" sqref="B27"/>
    </sheetView>
  </sheetViews>
  <sheetFormatPr defaultColWidth="9.28515625" defaultRowHeight="15"/>
  <cols>
    <col min="1" max="1" width="10.5703125" style="327" bestFit="1" customWidth="1"/>
    <col min="2" max="2" width="47.85546875" style="327" customWidth="1"/>
    <col min="3" max="11" width="18.140625" style="327" customWidth="1"/>
    <col min="12" max="16384" width="9.28515625" style="327"/>
  </cols>
  <sheetData>
    <row r="1" spans="1:11">
      <c r="A1" s="327" t="s">
        <v>30</v>
      </c>
      <c r="B1" s="441" t="str">
        <f>'Info '!C2</f>
        <v>JSC "BASISBANK"</v>
      </c>
    </row>
    <row r="2" spans="1:11">
      <c r="A2" s="327" t="s">
        <v>31</v>
      </c>
      <c r="B2" s="442">
        <f>'1. key ratios '!B2</f>
        <v>45473</v>
      </c>
      <c r="C2" s="326"/>
      <c r="D2" s="326"/>
    </row>
    <row r="3" spans="1:11">
      <c r="B3" s="326"/>
      <c r="C3" s="326"/>
      <c r="D3" s="326"/>
    </row>
    <row r="4" spans="1:11" ht="15.75" thickBot="1">
      <c r="A4" s="327" t="s">
        <v>146</v>
      </c>
      <c r="B4" s="443" t="s">
        <v>253</v>
      </c>
      <c r="C4" s="326"/>
      <c r="D4" s="326"/>
    </row>
    <row r="5" spans="1:11" ht="30" customHeight="1">
      <c r="A5" s="791"/>
      <c r="B5" s="792"/>
      <c r="C5" s="793" t="s">
        <v>305</v>
      </c>
      <c r="D5" s="793"/>
      <c r="E5" s="793"/>
      <c r="F5" s="793" t="s">
        <v>306</v>
      </c>
      <c r="G5" s="793"/>
      <c r="H5" s="793"/>
      <c r="I5" s="793" t="s">
        <v>307</v>
      </c>
      <c r="J5" s="793"/>
      <c r="K5" s="794"/>
    </row>
    <row r="6" spans="1:11">
      <c r="A6" s="444"/>
      <c r="B6" s="445"/>
      <c r="C6" s="446" t="s">
        <v>32</v>
      </c>
      <c r="D6" s="446" t="s">
        <v>33</v>
      </c>
      <c r="E6" s="446" t="s">
        <v>34</v>
      </c>
      <c r="F6" s="446" t="s">
        <v>32</v>
      </c>
      <c r="G6" s="446" t="s">
        <v>33</v>
      </c>
      <c r="H6" s="446" t="s">
        <v>34</v>
      </c>
      <c r="I6" s="446" t="s">
        <v>32</v>
      </c>
      <c r="J6" s="446" t="s">
        <v>33</v>
      </c>
      <c r="K6" s="446" t="s">
        <v>34</v>
      </c>
    </row>
    <row r="7" spans="1:11">
      <c r="A7" s="447" t="s">
        <v>256</v>
      </c>
      <c r="B7" s="448"/>
      <c r="C7" s="448"/>
      <c r="D7" s="448"/>
      <c r="E7" s="448"/>
      <c r="F7" s="448"/>
      <c r="G7" s="448"/>
      <c r="H7" s="448"/>
      <c r="I7" s="448"/>
      <c r="J7" s="448"/>
      <c r="K7" s="449"/>
    </row>
    <row r="8" spans="1:11">
      <c r="A8" s="450">
        <v>1</v>
      </c>
      <c r="B8" s="451" t="s">
        <v>254</v>
      </c>
      <c r="C8" s="665"/>
      <c r="D8" s="665"/>
      <c r="E8" s="665"/>
      <c r="F8" s="666">
        <v>361941683.5324176</v>
      </c>
      <c r="G8" s="666">
        <v>343980825.5474723</v>
      </c>
      <c r="H8" s="666">
        <v>705922509.07989001</v>
      </c>
      <c r="I8" s="666">
        <v>356641340.49736261</v>
      </c>
      <c r="J8" s="666">
        <v>217549323.9361538</v>
      </c>
      <c r="K8" s="666">
        <v>574190664.4335165</v>
      </c>
    </row>
    <row r="9" spans="1:11">
      <c r="A9" s="447" t="s">
        <v>257</v>
      </c>
      <c r="B9" s="448"/>
      <c r="C9" s="667"/>
      <c r="D9" s="667"/>
      <c r="E9" s="667"/>
      <c r="F9" s="667"/>
      <c r="G9" s="667"/>
      <c r="H9" s="667"/>
      <c r="I9" s="667"/>
      <c r="J9" s="667"/>
      <c r="K9" s="668"/>
    </row>
    <row r="10" spans="1:11">
      <c r="A10" s="453">
        <v>2</v>
      </c>
      <c r="B10" s="454" t="s">
        <v>265</v>
      </c>
      <c r="C10" s="666">
        <v>328601182.36395597</v>
      </c>
      <c r="D10" s="666">
        <v>823437468.77912092</v>
      </c>
      <c r="E10" s="666">
        <v>1152038651.1430769</v>
      </c>
      <c r="F10" s="666">
        <v>28328734.538481329</v>
      </c>
      <c r="G10" s="666">
        <v>66495480.123930782</v>
      </c>
      <c r="H10" s="666">
        <v>94824214.662412107</v>
      </c>
      <c r="I10" s="666">
        <v>5538201.7067857133</v>
      </c>
      <c r="J10" s="666">
        <v>13735642.49425824</v>
      </c>
      <c r="K10" s="666">
        <v>19273844.201043952</v>
      </c>
    </row>
    <row r="11" spans="1:11">
      <c r="A11" s="453">
        <v>3</v>
      </c>
      <c r="B11" s="454" t="s">
        <v>259</v>
      </c>
      <c r="C11" s="666">
        <v>820290696.98153853</v>
      </c>
      <c r="D11" s="666">
        <v>736151965.33670318</v>
      </c>
      <c r="E11" s="666">
        <v>1556442662.3182416</v>
      </c>
      <c r="F11" s="666">
        <v>249016529.20175549</v>
      </c>
      <c r="G11" s="666">
        <v>70943746.589024737</v>
      </c>
      <c r="H11" s="666">
        <v>319960275.79078025</v>
      </c>
      <c r="I11" s="666">
        <v>207974921.92483521</v>
      </c>
      <c r="J11" s="666">
        <v>55902007.075247258</v>
      </c>
      <c r="K11" s="666">
        <v>263876929.00008246</v>
      </c>
    </row>
    <row r="12" spans="1:11">
      <c r="A12" s="453">
        <v>4</v>
      </c>
      <c r="B12" s="454" t="s">
        <v>260</v>
      </c>
      <c r="C12" s="666">
        <v>121991551.66351651</v>
      </c>
      <c r="D12" s="666">
        <v>0</v>
      </c>
      <c r="E12" s="666">
        <v>121991551.66351651</v>
      </c>
      <c r="F12" s="666"/>
      <c r="G12" s="666"/>
      <c r="H12" s="666">
        <v>0</v>
      </c>
      <c r="I12" s="666"/>
      <c r="J12" s="666"/>
      <c r="K12" s="666">
        <v>0</v>
      </c>
    </row>
    <row r="13" spans="1:11">
      <c r="A13" s="453">
        <v>5</v>
      </c>
      <c r="B13" s="454" t="s">
        <v>268</v>
      </c>
      <c r="C13" s="666">
        <v>285208880.2541759</v>
      </c>
      <c r="D13" s="666">
        <v>220721221.39241761</v>
      </c>
      <c r="E13" s="666">
        <v>505930101.64659351</v>
      </c>
      <c r="F13" s="666">
        <v>62039116.483719774</v>
      </c>
      <c r="G13" s="666">
        <v>46328852.116316468</v>
      </c>
      <c r="H13" s="666">
        <v>108367968.60003623</v>
      </c>
      <c r="I13" s="666">
        <v>23873959.567384619</v>
      </c>
      <c r="J13" s="666">
        <v>18281230.556939568</v>
      </c>
      <c r="K13" s="666">
        <v>42155190.124324188</v>
      </c>
    </row>
    <row r="14" spans="1:11">
      <c r="A14" s="453">
        <v>6</v>
      </c>
      <c r="B14" s="454" t="s">
        <v>300</v>
      </c>
      <c r="C14" s="666"/>
      <c r="D14" s="666"/>
      <c r="E14" s="666">
        <v>0</v>
      </c>
      <c r="F14" s="666"/>
      <c r="G14" s="666"/>
      <c r="H14" s="666">
        <v>0</v>
      </c>
      <c r="I14" s="666"/>
      <c r="J14" s="666"/>
      <c r="K14" s="666">
        <v>0</v>
      </c>
    </row>
    <row r="15" spans="1:11">
      <c r="A15" s="453">
        <v>7</v>
      </c>
      <c r="B15" s="454" t="s">
        <v>301</v>
      </c>
      <c r="C15" s="666">
        <v>19666261.147032969</v>
      </c>
      <c r="D15" s="666">
        <v>26680901.61857143</v>
      </c>
      <c r="E15" s="666">
        <v>46347162.765604399</v>
      </c>
      <c r="F15" s="666">
        <v>5588503.4625274716</v>
      </c>
      <c r="G15" s="666">
        <v>5481185.1975824181</v>
      </c>
      <c r="H15" s="666">
        <v>11069688.660109889</v>
      </c>
      <c r="I15" s="666">
        <v>5588503.4625274716</v>
      </c>
      <c r="J15" s="666">
        <v>5481185.1975824181</v>
      </c>
      <c r="K15" s="666">
        <v>11069688.660109889</v>
      </c>
    </row>
    <row r="16" spans="1:11">
      <c r="A16" s="453">
        <v>8</v>
      </c>
      <c r="B16" s="455" t="s">
        <v>261</v>
      </c>
      <c r="C16" s="666">
        <v>1575758572.4102199</v>
      </c>
      <c r="D16" s="666">
        <v>1806991557.1268134</v>
      </c>
      <c r="E16" s="666">
        <v>3382750129.5370331</v>
      </c>
      <c r="F16" s="666">
        <v>344972883.68648404</v>
      </c>
      <c r="G16" s="666">
        <v>189249264.02685443</v>
      </c>
      <c r="H16" s="666">
        <v>534222147.71333849</v>
      </c>
      <c r="I16" s="666">
        <v>242975586.66153303</v>
      </c>
      <c r="J16" s="666">
        <v>93400065.324027494</v>
      </c>
      <c r="K16" s="666">
        <v>336375651.98556048</v>
      </c>
    </row>
    <row r="17" spans="1:11">
      <c r="A17" s="447" t="s">
        <v>258</v>
      </c>
      <c r="B17" s="448"/>
      <c r="C17" s="667"/>
      <c r="D17" s="667"/>
      <c r="E17" s="667"/>
      <c r="F17" s="667"/>
      <c r="G17" s="667"/>
      <c r="H17" s="667"/>
      <c r="I17" s="667"/>
      <c r="J17" s="667"/>
      <c r="K17" s="668"/>
    </row>
    <row r="18" spans="1:11">
      <c r="A18" s="453">
        <v>9</v>
      </c>
      <c r="B18" s="454" t="s">
        <v>264</v>
      </c>
      <c r="C18" s="666">
        <v>0</v>
      </c>
      <c r="D18" s="666">
        <v>0</v>
      </c>
      <c r="E18" s="666">
        <v>0</v>
      </c>
      <c r="F18" s="666">
        <v>0</v>
      </c>
      <c r="G18" s="666">
        <v>0</v>
      </c>
      <c r="H18" s="666">
        <v>0</v>
      </c>
      <c r="I18" s="666">
        <v>0</v>
      </c>
      <c r="J18" s="666">
        <v>0</v>
      </c>
      <c r="K18" s="666">
        <v>0</v>
      </c>
    </row>
    <row r="19" spans="1:11">
      <c r="A19" s="453">
        <v>10</v>
      </c>
      <c r="B19" s="454" t="s">
        <v>302</v>
      </c>
      <c r="C19" s="666">
        <v>1217428386.3574729</v>
      </c>
      <c r="D19" s="666">
        <v>1254866299.665055</v>
      </c>
      <c r="E19" s="666">
        <v>2472294686.0225277</v>
      </c>
      <c r="F19" s="666">
        <v>22035323.83258241</v>
      </c>
      <c r="G19" s="666">
        <v>13963685.679780221</v>
      </c>
      <c r="H19" s="666">
        <v>35999009.512362629</v>
      </c>
      <c r="I19" s="666">
        <v>27335666.867637359</v>
      </c>
      <c r="J19" s="666">
        <v>147496127.69571429</v>
      </c>
      <c r="K19" s="666">
        <v>174831794.56335166</v>
      </c>
    </row>
    <row r="20" spans="1:11">
      <c r="A20" s="453">
        <v>11</v>
      </c>
      <c r="B20" s="454" t="s">
        <v>263</v>
      </c>
      <c r="C20" s="666">
        <v>37020780.979890123</v>
      </c>
      <c r="D20" s="666">
        <v>5526657.9969230751</v>
      </c>
      <c r="E20" s="666">
        <v>42547438.976813197</v>
      </c>
      <c r="F20" s="666">
        <v>396310.98395604442</v>
      </c>
      <c r="G20" s="666">
        <v>235458.9032967033</v>
      </c>
      <c r="H20" s="666">
        <v>631769.88725274778</v>
      </c>
      <c r="I20" s="666">
        <v>396310.98395604442</v>
      </c>
      <c r="J20" s="666">
        <v>235458.9032967033</v>
      </c>
      <c r="K20" s="666">
        <v>631769.88725274778</v>
      </c>
    </row>
    <row r="21" spans="1:11" ht="15.75" thickBot="1">
      <c r="A21" s="456">
        <v>12</v>
      </c>
      <c r="B21" s="457" t="s">
        <v>262</v>
      </c>
      <c r="C21" s="666">
        <v>1254449167.337363</v>
      </c>
      <c r="D21" s="666">
        <v>1260392957.661978</v>
      </c>
      <c r="E21" s="666">
        <v>2514842124.999341</v>
      </c>
      <c r="F21" s="666">
        <v>22431634.816538453</v>
      </c>
      <c r="G21" s="666">
        <v>14199144.583076924</v>
      </c>
      <c r="H21" s="666">
        <v>36630779.399615377</v>
      </c>
      <c r="I21" s="666">
        <v>27731977.851593401</v>
      </c>
      <c r="J21" s="666">
        <v>147731586.599011</v>
      </c>
      <c r="K21" s="666">
        <v>175463564.45060441</v>
      </c>
    </row>
    <row r="22" spans="1:11" ht="38.25" customHeight="1" thickBot="1">
      <c r="A22" s="458"/>
      <c r="B22" s="459"/>
      <c r="C22" s="459"/>
      <c r="D22" s="459"/>
      <c r="E22" s="459"/>
      <c r="F22" s="795" t="s">
        <v>304</v>
      </c>
      <c r="G22" s="793"/>
      <c r="H22" s="793"/>
      <c r="I22" s="795" t="s">
        <v>269</v>
      </c>
      <c r="J22" s="793"/>
      <c r="K22" s="794"/>
    </row>
    <row r="23" spans="1:11">
      <c r="A23" s="460">
        <v>13</v>
      </c>
      <c r="B23" s="461" t="s">
        <v>254</v>
      </c>
      <c r="C23" s="462"/>
      <c r="D23" s="462"/>
      <c r="E23" s="462"/>
      <c r="F23" s="666">
        <v>361941683.5324176</v>
      </c>
      <c r="G23" s="666">
        <v>343980825.5474723</v>
      </c>
      <c r="H23" s="666">
        <v>705922509.07989001</v>
      </c>
      <c r="I23" s="666">
        <v>356641340.49736261</v>
      </c>
      <c r="J23" s="666">
        <v>217549323.9361538</v>
      </c>
      <c r="K23" s="666">
        <v>574190664.4335165</v>
      </c>
    </row>
    <row r="24" spans="1:11" ht="15.75" thickBot="1">
      <c r="A24" s="463">
        <v>14</v>
      </c>
      <c r="B24" s="464" t="s">
        <v>266</v>
      </c>
      <c r="C24" s="465"/>
      <c r="D24" s="466"/>
      <c r="E24" s="467"/>
      <c r="F24" s="666">
        <v>322541248.86994559</v>
      </c>
      <c r="G24" s="666">
        <v>175050119.44377741</v>
      </c>
      <c r="H24" s="666">
        <v>497591368.31372273</v>
      </c>
      <c r="I24" s="666">
        <v>215243608.8099395</v>
      </c>
      <c r="J24" s="666">
        <v>23350016.33100687</v>
      </c>
      <c r="K24" s="666">
        <v>160912087.5349561</v>
      </c>
    </row>
    <row r="25" spans="1:11" ht="15.75" thickBot="1">
      <c r="A25" s="468">
        <v>15</v>
      </c>
      <c r="B25" s="469" t="s">
        <v>267</v>
      </c>
      <c r="C25" s="470"/>
      <c r="D25" s="470"/>
      <c r="E25" s="470"/>
      <c r="F25" s="452">
        <v>1.1237258955984271</v>
      </c>
      <c r="G25" s="452">
        <v>1.989589051289725</v>
      </c>
      <c r="H25" s="452">
        <v>1.4232142816815261</v>
      </c>
      <c r="I25" s="452">
        <v>1.668497805987909</v>
      </c>
      <c r="J25" s="452">
        <v>9.4831510387926592</v>
      </c>
      <c r="K25" s="452">
        <v>3.681217834919194</v>
      </c>
    </row>
    <row r="27" spans="1:11" ht="72">
      <c r="B27" s="471" t="s">
        <v>303</v>
      </c>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zoomScale="80" zoomScaleNormal="80" workbookViewId="0">
      <pane xSplit="1" ySplit="5" topLeftCell="B6" activePane="bottomRight" state="frozen"/>
      <selection pane="topRight" activeCell="B1" sqref="B1"/>
      <selection pane="bottomLeft" activeCell="A5" sqref="A5"/>
      <selection pane="bottomRight" activeCell="H36" sqref="H36"/>
    </sheetView>
  </sheetViews>
  <sheetFormatPr defaultColWidth="9.28515625" defaultRowHeight="15"/>
  <cols>
    <col min="1" max="1" width="10.5703125" style="327" bestFit="1" customWidth="1"/>
    <col min="2" max="2" width="43.28515625" style="327" customWidth="1"/>
    <col min="3" max="3" width="12.5703125" style="327" bestFit="1" customWidth="1"/>
    <col min="4" max="4" width="11.42578125" style="327" customWidth="1"/>
    <col min="5" max="5" width="18.28515625" style="327" bestFit="1" customWidth="1"/>
    <col min="6" max="13" width="12.7109375" style="327" customWidth="1"/>
    <col min="14" max="14" width="31" style="327" bestFit="1" customWidth="1"/>
    <col min="15" max="16384" width="9.28515625" style="327"/>
  </cols>
  <sheetData>
    <row r="1" spans="1:14">
      <c r="A1" s="327" t="s">
        <v>30</v>
      </c>
      <c r="B1" s="233" t="str">
        <f>'Info '!C2</f>
        <v>JSC "BASISBANK"</v>
      </c>
    </row>
    <row r="2" spans="1:14" ht="14.25" customHeight="1">
      <c r="A2" s="327" t="s">
        <v>31</v>
      </c>
      <c r="B2" s="235">
        <f>'1. key ratios '!B2</f>
        <v>45473</v>
      </c>
    </row>
    <row r="3" spans="1:14" ht="14.25" customHeight="1"/>
    <row r="4" spans="1:14" ht="15.75" thickBot="1">
      <c r="A4" s="327" t="s">
        <v>162</v>
      </c>
      <c r="B4" s="416" t="s">
        <v>28</v>
      </c>
    </row>
    <row r="5" spans="1:14" s="421" customFormat="1">
      <c r="A5" s="417"/>
      <c r="B5" s="418"/>
      <c r="C5" s="419" t="s">
        <v>0</v>
      </c>
      <c r="D5" s="419" t="s">
        <v>1</v>
      </c>
      <c r="E5" s="419" t="s">
        <v>2</v>
      </c>
      <c r="F5" s="419" t="s">
        <v>3</v>
      </c>
      <c r="G5" s="419" t="s">
        <v>4</v>
      </c>
      <c r="H5" s="419" t="s">
        <v>5</v>
      </c>
      <c r="I5" s="419" t="s">
        <v>8</v>
      </c>
      <c r="J5" s="419" t="s">
        <v>9</v>
      </c>
      <c r="K5" s="419" t="s">
        <v>10</v>
      </c>
      <c r="L5" s="419" t="s">
        <v>11</v>
      </c>
      <c r="M5" s="419" t="s">
        <v>12</v>
      </c>
      <c r="N5" s="420" t="s">
        <v>13</v>
      </c>
    </row>
    <row r="6" spans="1:14" ht="30">
      <c r="A6" s="422"/>
      <c r="B6" s="423"/>
      <c r="C6" s="366" t="s">
        <v>161</v>
      </c>
      <c r="D6" s="424" t="s">
        <v>160</v>
      </c>
      <c r="E6" s="425" t="s">
        <v>159</v>
      </c>
      <c r="F6" s="426">
        <v>0</v>
      </c>
      <c r="G6" s="426">
        <v>0.2</v>
      </c>
      <c r="H6" s="426">
        <v>0.35</v>
      </c>
      <c r="I6" s="426">
        <v>0.5</v>
      </c>
      <c r="J6" s="426">
        <v>0.75</v>
      </c>
      <c r="K6" s="426">
        <v>1</v>
      </c>
      <c r="L6" s="426">
        <v>1.5</v>
      </c>
      <c r="M6" s="426">
        <v>2.5</v>
      </c>
      <c r="N6" s="427" t="s">
        <v>168</v>
      </c>
    </row>
    <row r="7" spans="1:14">
      <c r="A7" s="410">
        <v>1</v>
      </c>
      <c r="B7" s="411" t="s">
        <v>158</v>
      </c>
      <c r="C7" s="428">
        <f>SUM(C8:C13)</f>
        <v>0</v>
      </c>
      <c r="D7" s="423"/>
      <c r="E7" s="429">
        <f t="shared" ref="E7:M7" si="0">SUM(E8:E13)</f>
        <v>0</v>
      </c>
      <c r="F7" s="430">
        <f>SUM(F8:F13)</f>
        <v>0</v>
      </c>
      <c r="G7" s="430">
        <f t="shared" si="0"/>
        <v>0</v>
      </c>
      <c r="H7" s="430">
        <f t="shared" si="0"/>
        <v>0</v>
      </c>
      <c r="I7" s="430">
        <f t="shared" si="0"/>
        <v>0</v>
      </c>
      <c r="J7" s="430">
        <f t="shared" si="0"/>
        <v>0</v>
      </c>
      <c r="K7" s="430">
        <f t="shared" si="0"/>
        <v>0</v>
      </c>
      <c r="L7" s="430">
        <f t="shared" si="0"/>
        <v>0</v>
      </c>
      <c r="M7" s="430">
        <f t="shared" si="0"/>
        <v>0</v>
      </c>
      <c r="N7" s="431">
        <f>SUM(N8:N13)</f>
        <v>0</v>
      </c>
    </row>
    <row r="8" spans="1:14">
      <c r="A8" s="410">
        <v>1.1000000000000001</v>
      </c>
      <c r="B8" s="372" t="s">
        <v>156</v>
      </c>
      <c r="C8" s="430">
        <v>0</v>
      </c>
      <c r="D8" s="432">
        <v>0.02</v>
      </c>
      <c r="E8" s="429">
        <f>C8*D8</f>
        <v>0</v>
      </c>
      <c r="F8" s="430">
        <v>0</v>
      </c>
      <c r="G8" s="430">
        <v>0</v>
      </c>
      <c r="H8" s="430">
        <v>0</v>
      </c>
      <c r="I8" s="430">
        <v>0</v>
      </c>
      <c r="J8" s="430">
        <v>0</v>
      </c>
      <c r="K8" s="430">
        <v>0</v>
      </c>
      <c r="L8" s="430">
        <v>0</v>
      </c>
      <c r="M8" s="430">
        <v>0</v>
      </c>
      <c r="N8" s="431">
        <f>SUMPRODUCT($F$6:$M$6,F8:M8)</f>
        <v>0</v>
      </c>
    </row>
    <row r="9" spans="1:14">
      <c r="A9" s="410">
        <v>1.2</v>
      </c>
      <c r="B9" s="372" t="s">
        <v>155</v>
      </c>
      <c r="C9" s="430">
        <v>0</v>
      </c>
      <c r="D9" s="432">
        <v>0.05</v>
      </c>
      <c r="E9" s="429">
        <f>C9*D9</f>
        <v>0</v>
      </c>
      <c r="F9" s="430">
        <v>0</v>
      </c>
      <c r="G9" s="430">
        <v>0</v>
      </c>
      <c r="H9" s="430">
        <v>0</v>
      </c>
      <c r="I9" s="430">
        <v>0</v>
      </c>
      <c r="J9" s="430">
        <v>0</v>
      </c>
      <c r="K9" s="430">
        <v>0</v>
      </c>
      <c r="L9" s="430">
        <v>0</v>
      </c>
      <c r="M9" s="430">
        <v>0</v>
      </c>
      <c r="N9" s="431">
        <f t="shared" ref="N9:N12" si="1">SUMPRODUCT($F$6:$M$6,F9:M9)</f>
        <v>0</v>
      </c>
    </row>
    <row r="10" spans="1:14">
      <c r="A10" s="410">
        <v>1.3</v>
      </c>
      <c r="B10" s="372" t="s">
        <v>154</v>
      </c>
      <c r="C10" s="430">
        <v>0</v>
      </c>
      <c r="D10" s="432">
        <v>0.08</v>
      </c>
      <c r="E10" s="429">
        <f>C10*D10</f>
        <v>0</v>
      </c>
      <c r="F10" s="430">
        <v>0</v>
      </c>
      <c r="G10" s="430">
        <v>0</v>
      </c>
      <c r="H10" s="430">
        <v>0</v>
      </c>
      <c r="I10" s="430">
        <v>0</v>
      </c>
      <c r="J10" s="430">
        <v>0</v>
      </c>
      <c r="K10" s="430">
        <v>0</v>
      </c>
      <c r="L10" s="430">
        <v>0</v>
      </c>
      <c r="M10" s="430">
        <v>0</v>
      </c>
      <c r="N10" s="431">
        <f>SUMPRODUCT($F$6:$M$6,F10:M10)</f>
        <v>0</v>
      </c>
    </row>
    <row r="11" spans="1:14">
      <c r="A11" s="410">
        <v>1.4</v>
      </c>
      <c r="B11" s="372" t="s">
        <v>153</v>
      </c>
      <c r="C11" s="430">
        <v>0</v>
      </c>
      <c r="D11" s="432">
        <v>0.11</v>
      </c>
      <c r="E11" s="429">
        <f>C11*D11</f>
        <v>0</v>
      </c>
      <c r="F11" s="430">
        <v>0</v>
      </c>
      <c r="G11" s="430">
        <v>0</v>
      </c>
      <c r="H11" s="430">
        <v>0</v>
      </c>
      <c r="I11" s="430">
        <v>0</v>
      </c>
      <c r="J11" s="430">
        <v>0</v>
      </c>
      <c r="K11" s="430">
        <v>0</v>
      </c>
      <c r="L11" s="430">
        <v>0</v>
      </c>
      <c r="M11" s="430">
        <v>0</v>
      </c>
      <c r="N11" s="431">
        <f t="shared" si="1"/>
        <v>0</v>
      </c>
    </row>
    <row r="12" spans="1:14">
      <c r="A12" s="410">
        <v>1.5</v>
      </c>
      <c r="B12" s="372" t="s">
        <v>152</v>
      </c>
      <c r="C12" s="430">
        <v>0</v>
      </c>
      <c r="D12" s="432">
        <v>0.14000000000000001</v>
      </c>
      <c r="E12" s="429">
        <f>C12*D12</f>
        <v>0</v>
      </c>
      <c r="F12" s="430">
        <v>0</v>
      </c>
      <c r="G12" s="430">
        <v>0</v>
      </c>
      <c r="H12" s="430">
        <v>0</v>
      </c>
      <c r="I12" s="430">
        <v>0</v>
      </c>
      <c r="J12" s="430">
        <v>0</v>
      </c>
      <c r="K12" s="430">
        <v>0</v>
      </c>
      <c r="L12" s="430">
        <v>0</v>
      </c>
      <c r="M12" s="430">
        <v>0</v>
      </c>
      <c r="N12" s="431">
        <f t="shared" si="1"/>
        <v>0</v>
      </c>
    </row>
    <row r="13" spans="1:14">
      <c r="A13" s="410">
        <v>1.6</v>
      </c>
      <c r="B13" s="412" t="s">
        <v>151</v>
      </c>
      <c r="C13" s="430">
        <v>0</v>
      </c>
      <c r="D13" s="433"/>
      <c r="E13" s="430"/>
      <c r="F13" s="430">
        <v>0</v>
      </c>
      <c r="G13" s="430">
        <v>0</v>
      </c>
      <c r="H13" s="430">
        <v>0</v>
      </c>
      <c r="I13" s="430">
        <v>0</v>
      </c>
      <c r="J13" s="430">
        <v>0</v>
      </c>
      <c r="K13" s="430">
        <v>0</v>
      </c>
      <c r="L13" s="430">
        <v>0</v>
      </c>
      <c r="M13" s="430">
        <v>0</v>
      </c>
      <c r="N13" s="431">
        <f>SUMPRODUCT($F$6:$M$6,F13:M13)</f>
        <v>0</v>
      </c>
    </row>
    <row r="14" spans="1:14">
      <c r="A14" s="410">
        <v>2</v>
      </c>
      <c r="B14" s="413" t="s">
        <v>157</v>
      </c>
      <c r="C14" s="428">
        <f>SUM(C15:C20)</f>
        <v>0</v>
      </c>
      <c r="D14" s="423"/>
      <c r="E14" s="429">
        <f t="shared" ref="E14:M14" si="2">SUM(E15:E20)</f>
        <v>0</v>
      </c>
      <c r="F14" s="430">
        <f t="shared" si="2"/>
        <v>0</v>
      </c>
      <c r="G14" s="430">
        <f t="shared" si="2"/>
        <v>0</v>
      </c>
      <c r="H14" s="430">
        <f t="shared" si="2"/>
        <v>0</v>
      </c>
      <c r="I14" s="430">
        <f t="shared" si="2"/>
        <v>0</v>
      </c>
      <c r="J14" s="430">
        <f t="shared" si="2"/>
        <v>0</v>
      </c>
      <c r="K14" s="430">
        <f t="shared" si="2"/>
        <v>0</v>
      </c>
      <c r="L14" s="430">
        <f t="shared" si="2"/>
        <v>0</v>
      </c>
      <c r="M14" s="430">
        <f t="shared" si="2"/>
        <v>0</v>
      </c>
      <c r="N14" s="431">
        <f>SUM(N15:N20)</f>
        <v>0</v>
      </c>
    </row>
    <row r="15" spans="1:14">
      <c r="A15" s="410">
        <v>2.1</v>
      </c>
      <c r="B15" s="412" t="s">
        <v>156</v>
      </c>
      <c r="C15" s="430">
        <v>0</v>
      </c>
      <c r="D15" s="432">
        <v>5.0000000000000001E-3</v>
      </c>
      <c r="E15" s="429">
        <f>C15*D15</f>
        <v>0</v>
      </c>
      <c r="F15" s="430">
        <v>0</v>
      </c>
      <c r="G15" s="430">
        <v>0</v>
      </c>
      <c r="H15" s="430">
        <v>0</v>
      </c>
      <c r="I15" s="430">
        <v>0</v>
      </c>
      <c r="J15" s="430">
        <v>0</v>
      </c>
      <c r="K15" s="430">
        <v>0</v>
      </c>
      <c r="L15" s="430">
        <v>0</v>
      </c>
      <c r="M15" s="430">
        <v>0</v>
      </c>
      <c r="N15" s="431">
        <f>SUMPRODUCT($F$6:$M$6,F15:M15)</f>
        <v>0</v>
      </c>
    </row>
    <row r="16" spans="1:14">
      <c r="A16" s="410">
        <v>2.2000000000000002</v>
      </c>
      <c r="B16" s="412" t="s">
        <v>155</v>
      </c>
      <c r="C16" s="430">
        <v>0</v>
      </c>
      <c r="D16" s="432">
        <v>0.01</v>
      </c>
      <c r="E16" s="429">
        <f>C16*D16</f>
        <v>0</v>
      </c>
      <c r="F16" s="430">
        <v>0</v>
      </c>
      <c r="G16" s="430">
        <v>0</v>
      </c>
      <c r="H16" s="430">
        <v>0</v>
      </c>
      <c r="I16" s="430">
        <v>0</v>
      </c>
      <c r="J16" s="430">
        <v>0</v>
      </c>
      <c r="K16" s="430">
        <v>0</v>
      </c>
      <c r="L16" s="430">
        <v>0</v>
      </c>
      <c r="M16" s="430">
        <v>0</v>
      </c>
      <c r="N16" s="431">
        <f t="shared" ref="N16:N20" si="3">SUMPRODUCT($F$6:$M$6,F16:M16)</f>
        <v>0</v>
      </c>
    </row>
    <row r="17" spans="1:14">
      <c r="A17" s="410">
        <v>2.2999999999999998</v>
      </c>
      <c r="B17" s="412" t="s">
        <v>154</v>
      </c>
      <c r="C17" s="430">
        <v>0</v>
      </c>
      <c r="D17" s="432">
        <v>0.02</v>
      </c>
      <c r="E17" s="429">
        <f>C17*D17</f>
        <v>0</v>
      </c>
      <c r="F17" s="430">
        <v>0</v>
      </c>
      <c r="G17" s="430">
        <v>0</v>
      </c>
      <c r="H17" s="430">
        <v>0</v>
      </c>
      <c r="I17" s="430">
        <v>0</v>
      </c>
      <c r="J17" s="430">
        <v>0</v>
      </c>
      <c r="K17" s="430">
        <v>0</v>
      </c>
      <c r="L17" s="430">
        <v>0</v>
      </c>
      <c r="M17" s="430">
        <v>0</v>
      </c>
      <c r="N17" s="431">
        <f t="shared" si="3"/>
        <v>0</v>
      </c>
    </row>
    <row r="18" spans="1:14">
      <c r="A18" s="410">
        <v>2.4</v>
      </c>
      <c r="B18" s="412" t="s">
        <v>153</v>
      </c>
      <c r="C18" s="430">
        <v>0</v>
      </c>
      <c r="D18" s="432">
        <v>0.03</v>
      </c>
      <c r="E18" s="429">
        <f>C18*D18</f>
        <v>0</v>
      </c>
      <c r="F18" s="430">
        <v>0</v>
      </c>
      <c r="G18" s="430">
        <v>0</v>
      </c>
      <c r="H18" s="430">
        <v>0</v>
      </c>
      <c r="I18" s="430">
        <v>0</v>
      </c>
      <c r="J18" s="430">
        <v>0</v>
      </c>
      <c r="K18" s="430">
        <v>0</v>
      </c>
      <c r="L18" s="430">
        <v>0</v>
      </c>
      <c r="M18" s="430">
        <v>0</v>
      </c>
      <c r="N18" s="431">
        <f t="shared" si="3"/>
        <v>0</v>
      </c>
    </row>
    <row r="19" spans="1:14">
      <c r="A19" s="410">
        <v>2.5</v>
      </c>
      <c r="B19" s="412" t="s">
        <v>152</v>
      </c>
      <c r="C19" s="430">
        <v>0</v>
      </c>
      <c r="D19" s="432">
        <v>0.04</v>
      </c>
      <c r="E19" s="429">
        <f>C19*D19</f>
        <v>0</v>
      </c>
      <c r="F19" s="430">
        <v>0</v>
      </c>
      <c r="G19" s="430">
        <v>0</v>
      </c>
      <c r="H19" s="430">
        <v>0</v>
      </c>
      <c r="I19" s="430">
        <v>0</v>
      </c>
      <c r="J19" s="430">
        <v>0</v>
      </c>
      <c r="K19" s="430">
        <v>0</v>
      </c>
      <c r="L19" s="430">
        <v>0</v>
      </c>
      <c r="M19" s="430">
        <v>0</v>
      </c>
      <c r="N19" s="431">
        <f t="shared" si="3"/>
        <v>0</v>
      </c>
    </row>
    <row r="20" spans="1:14">
      <c r="A20" s="410">
        <v>2.6</v>
      </c>
      <c r="B20" s="412" t="s">
        <v>151</v>
      </c>
      <c r="C20" s="430">
        <v>0</v>
      </c>
      <c r="D20" s="433"/>
      <c r="E20" s="434"/>
      <c r="F20" s="430">
        <v>0</v>
      </c>
      <c r="G20" s="430">
        <v>0</v>
      </c>
      <c r="H20" s="430">
        <v>0</v>
      </c>
      <c r="I20" s="430">
        <v>0</v>
      </c>
      <c r="J20" s="430">
        <v>0</v>
      </c>
      <c r="K20" s="430">
        <v>0</v>
      </c>
      <c r="L20" s="430">
        <v>0</v>
      </c>
      <c r="M20" s="430">
        <v>0</v>
      </c>
      <c r="N20" s="431">
        <f t="shared" si="3"/>
        <v>0</v>
      </c>
    </row>
    <row r="21" spans="1:14" ht="15.75" thickBot="1">
      <c r="A21" s="414"/>
      <c r="B21" s="415" t="s">
        <v>64</v>
      </c>
      <c r="C21" s="435">
        <f>C14+C7</f>
        <v>0</v>
      </c>
      <c r="D21" s="436"/>
      <c r="E21" s="437">
        <f>E14+E7</f>
        <v>0</v>
      </c>
      <c r="F21" s="438">
        <f>F7+F14</f>
        <v>0</v>
      </c>
      <c r="G21" s="438">
        <f t="shared" ref="G21:L21" si="4">G7+G14</f>
        <v>0</v>
      </c>
      <c r="H21" s="438">
        <f t="shared" si="4"/>
        <v>0</v>
      </c>
      <c r="I21" s="438">
        <f t="shared" si="4"/>
        <v>0</v>
      </c>
      <c r="J21" s="438">
        <f t="shared" si="4"/>
        <v>0</v>
      </c>
      <c r="K21" s="438">
        <f t="shared" si="4"/>
        <v>0</v>
      </c>
      <c r="L21" s="438">
        <f t="shared" si="4"/>
        <v>0</v>
      </c>
      <c r="M21" s="438">
        <f>M7+M14</f>
        <v>0</v>
      </c>
      <c r="N21" s="439">
        <f>N14+N7</f>
        <v>0</v>
      </c>
    </row>
    <row r="22" spans="1:14">
      <c r="E22" s="440"/>
      <c r="F22" s="440"/>
      <c r="G22" s="440"/>
      <c r="H22" s="440"/>
      <c r="I22" s="440"/>
      <c r="J22" s="440"/>
      <c r="K22" s="440"/>
      <c r="L22" s="440"/>
      <c r="M22" s="440"/>
    </row>
  </sheetData>
  <conditionalFormatting sqref="E8:E12">
    <cfRule type="expression" dxfId="20" priority="2">
      <formula>(C8*D8)&lt;&gt;SUM(#REF!)</formula>
    </cfRule>
  </conditionalFormatting>
  <conditionalFormatting sqref="E20">
    <cfRule type="expression" dxfId="19" priority="3">
      <formula>$E$88&lt;&gt;SUM(#REF!)</formula>
    </cfRule>
  </conditionalFormatting>
  <conditionalFormatting sqref="E15:E19">
    <cfRule type="expression" dxfId="18"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zoomScale="80" zoomScaleNormal="80" workbookViewId="0">
      <selection activeCell="B2" sqref="B2"/>
    </sheetView>
  </sheetViews>
  <sheetFormatPr defaultRowHeight="15"/>
  <cols>
    <col min="1" max="1" width="11.42578125" customWidth="1"/>
    <col min="2" max="2" width="76.7109375" style="97" customWidth="1"/>
    <col min="3" max="3" width="22.7109375" customWidth="1"/>
  </cols>
  <sheetData>
    <row r="1" spans="1:3">
      <c r="A1" s="2" t="s">
        <v>30</v>
      </c>
      <c r="B1" s="229" t="str">
        <f>'Info '!C2</f>
        <v>JSC "BASISBANK"</v>
      </c>
    </row>
    <row r="2" spans="1:3">
      <c r="A2" s="2" t="s">
        <v>31</v>
      </c>
      <c r="B2" s="230">
        <f>'1. key ratios '!B2</f>
        <v>45473</v>
      </c>
    </row>
    <row r="3" spans="1:3">
      <c r="A3" s="3"/>
      <c r="B3"/>
    </row>
    <row r="4" spans="1:3">
      <c r="A4" s="3" t="s">
        <v>308</v>
      </c>
      <c r="B4" t="s">
        <v>309</v>
      </c>
    </row>
    <row r="5" spans="1:3">
      <c r="A5" s="98" t="s">
        <v>310</v>
      </c>
      <c r="B5" s="99"/>
      <c r="C5" s="100"/>
    </row>
    <row r="6" spans="1:3" ht="24">
      <c r="A6" s="101">
        <v>1</v>
      </c>
      <c r="B6" s="102" t="s">
        <v>358</v>
      </c>
      <c r="C6" s="103">
        <v>3610984692.768373</v>
      </c>
    </row>
    <row r="7" spans="1:3">
      <c r="A7" s="101">
        <v>2</v>
      </c>
      <c r="B7" s="102" t="s">
        <v>311</v>
      </c>
      <c r="C7" s="103">
        <v>-22762701.039999999</v>
      </c>
    </row>
    <row r="8" spans="1:3" ht="24">
      <c r="A8" s="104">
        <v>3</v>
      </c>
      <c r="B8" s="105" t="s">
        <v>312</v>
      </c>
      <c r="C8" s="103">
        <f>C6+C7</f>
        <v>3588221991.7283731</v>
      </c>
    </row>
    <row r="9" spans="1:3">
      <c r="A9" s="98" t="s">
        <v>313</v>
      </c>
      <c r="B9" s="99"/>
      <c r="C9" s="106"/>
    </row>
    <row r="10" spans="1:3" ht="24">
      <c r="A10" s="107">
        <v>4</v>
      </c>
      <c r="B10" s="108" t="s">
        <v>314</v>
      </c>
      <c r="C10" s="103">
        <v>0</v>
      </c>
    </row>
    <row r="11" spans="1:3">
      <c r="A11" s="107">
        <v>5</v>
      </c>
      <c r="B11" s="109" t="s">
        <v>315</v>
      </c>
      <c r="C11" s="103">
        <v>0</v>
      </c>
    </row>
    <row r="12" spans="1:3">
      <c r="A12" s="107" t="s">
        <v>316</v>
      </c>
      <c r="B12" s="109" t="s">
        <v>317</v>
      </c>
      <c r="C12" s="103">
        <v>0</v>
      </c>
    </row>
    <row r="13" spans="1:3" ht="24">
      <c r="A13" s="110">
        <v>6</v>
      </c>
      <c r="B13" s="108" t="s">
        <v>318</v>
      </c>
      <c r="C13" s="103">
        <v>0</v>
      </c>
    </row>
    <row r="14" spans="1:3">
      <c r="A14" s="110">
        <v>7</v>
      </c>
      <c r="B14" s="111" t="s">
        <v>319</v>
      </c>
      <c r="C14" s="103">
        <v>0</v>
      </c>
    </row>
    <row r="15" spans="1:3">
      <c r="A15" s="112">
        <v>8</v>
      </c>
      <c r="B15" s="113" t="s">
        <v>320</v>
      </c>
      <c r="C15" s="103">
        <v>0</v>
      </c>
    </row>
    <row r="16" spans="1:3">
      <c r="A16" s="110">
        <v>9</v>
      </c>
      <c r="B16" s="111" t="s">
        <v>321</v>
      </c>
      <c r="C16" s="103">
        <v>0</v>
      </c>
    </row>
    <row r="17" spans="1:3">
      <c r="A17" s="110">
        <v>10</v>
      </c>
      <c r="B17" s="111" t="s">
        <v>322</v>
      </c>
      <c r="C17" s="103">
        <v>0</v>
      </c>
    </row>
    <row r="18" spans="1:3">
      <c r="A18" s="114">
        <v>11</v>
      </c>
      <c r="B18" s="115" t="s">
        <v>323</v>
      </c>
      <c r="C18" s="116">
        <f>SUM(C10:C17)</f>
        <v>0</v>
      </c>
    </row>
    <row r="19" spans="1:3">
      <c r="A19" s="117" t="s">
        <v>324</v>
      </c>
      <c r="B19" s="118"/>
      <c r="C19" s="119"/>
    </row>
    <row r="20" spans="1:3" ht="24">
      <c r="A20" s="120">
        <v>12</v>
      </c>
      <c r="B20" s="108" t="s">
        <v>325</v>
      </c>
      <c r="C20" s="103">
        <v>0</v>
      </c>
    </row>
    <row r="21" spans="1:3">
      <c r="A21" s="120">
        <v>13</v>
      </c>
      <c r="B21" s="108" t="s">
        <v>326</v>
      </c>
      <c r="C21" s="103">
        <v>0</v>
      </c>
    </row>
    <row r="22" spans="1:3">
      <c r="A22" s="120">
        <v>14</v>
      </c>
      <c r="B22" s="108" t="s">
        <v>327</v>
      </c>
      <c r="C22" s="103">
        <v>0</v>
      </c>
    </row>
    <row r="23" spans="1:3" ht="24">
      <c r="A23" s="120" t="s">
        <v>328</v>
      </c>
      <c r="B23" s="108" t="s">
        <v>329</v>
      </c>
      <c r="C23" s="103">
        <v>0</v>
      </c>
    </row>
    <row r="24" spans="1:3">
      <c r="A24" s="120">
        <v>15</v>
      </c>
      <c r="B24" s="108" t="s">
        <v>330</v>
      </c>
      <c r="C24" s="103">
        <v>0</v>
      </c>
    </row>
    <row r="25" spans="1:3">
      <c r="A25" s="120" t="s">
        <v>331</v>
      </c>
      <c r="B25" s="108" t="s">
        <v>332</v>
      </c>
      <c r="C25" s="103">
        <v>0</v>
      </c>
    </row>
    <row r="26" spans="1:3">
      <c r="A26" s="121">
        <v>16</v>
      </c>
      <c r="B26" s="122" t="s">
        <v>333</v>
      </c>
      <c r="C26" s="116">
        <f>SUM(C20:C25)</f>
        <v>0</v>
      </c>
    </row>
    <row r="27" spans="1:3">
      <c r="A27" s="98" t="s">
        <v>334</v>
      </c>
      <c r="B27" s="99"/>
      <c r="C27" s="106"/>
    </row>
    <row r="28" spans="1:3">
      <c r="A28" s="123">
        <v>17</v>
      </c>
      <c r="B28" s="109" t="s">
        <v>335</v>
      </c>
      <c r="C28" s="103">
        <v>579107250.03369999</v>
      </c>
    </row>
    <row r="29" spans="1:3">
      <c r="A29" s="123">
        <v>18</v>
      </c>
      <c r="B29" s="109" t="s">
        <v>336</v>
      </c>
      <c r="C29" s="103">
        <v>-239446211.30127996</v>
      </c>
    </row>
    <row r="30" spans="1:3">
      <c r="A30" s="121">
        <v>19</v>
      </c>
      <c r="B30" s="122" t="s">
        <v>337</v>
      </c>
      <c r="C30" s="116">
        <f>C28+C29</f>
        <v>339661038.73242003</v>
      </c>
    </row>
    <row r="31" spans="1:3">
      <c r="A31" s="98" t="s">
        <v>338</v>
      </c>
      <c r="B31" s="99"/>
      <c r="C31" s="106"/>
    </row>
    <row r="32" spans="1:3" ht="24">
      <c r="A32" s="123" t="s">
        <v>339</v>
      </c>
      <c r="B32" s="108" t="s">
        <v>340</v>
      </c>
      <c r="C32" s="103">
        <v>0</v>
      </c>
    </row>
    <row r="33" spans="1:3">
      <c r="A33" s="123" t="s">
        <v>341</v>
      </c>
      <c r="B33" s="109" t="s">
        <v>342</v>
      </c>
      <c r="C33" s="103">
        <v>0</v>
      </c>
    </row>
    <row r="34" spans="1:3">
      <c r="A34" s="98" t="s">
        <v>343</v>
      </c>
      <c r="B34" s="99"/>
      <c r="C34" s="106"/>
    </row>
    <row r="35" spans="1:3">
      <c r="A35" s="124">
        <v>20</v>
      </c>
      <c r="B35" s="125" t="s">
        <v>344</v>
      </c>
      <c r="C35" s="116">
        <v>532096320.00999993</v>
      </c>
    </row>
    <row r="36" spans="1:3">
      <c r="A36" s="121">
        <v>21</v>
      </c>
      <c r="B36" s="122" t="s">
        <v>345</v>
      </c>
      <c r="C36" s="116">
        <f>C8+C18+C26+C30</f>
        <v>3927883030.460793</v>
      </c>
    </row>
    <row r="37" spans="1:3">
      <c r="A37" s="98" t="s">
        <v>346</v>
      </c>
      <c r="B37" s="99"/>
      <c r="C37" s="106"/>
    </row>
    <row r="38" spans="1:3">
      <c r="A38" s="121">
        <v>22</v>
      </c>
      <c r="B38" s="122" t="s">
        <v>346</v>
      </c>
      <c r="C38" s="669">
        <f t="shared" ref="C38" si="0">C35/C36</f>
        <v>0.1354664372344046</v>
      </c>
    </row>
    <row r="39" spans="1:3">
      <c r="A39" s="98" t="s">
        <v>347</v>
      </c>
      <c r="B39" s="99"/>
      <c r="C39" s="106"/>
    </row>
    <row r="40" spans="1:3">
      <c r="A40" s="126" t="s">
        <v>348</v>
      </c>
      <c r="B40" s="108" t="s">
        <v>349</v>
      </c>
      <c r="C40" s="103">
        <v>0</v>
      </c>
    </row>
    <row r="41" spans="1:3" ht="24">
      <c r="A41" s="127" t="s">
        <v>350</v>
      </c>
      <c r="B41" s="102" t="s">
        <v>351</v>
      </c>
      <c r="C41" s="103">
        <v>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zoomScale="80" zoomScaleNormal="80" workbookViewId="0">
      <pane xSplit="2" ySplit="6" topLeftCell="C7" activePane="bottomRight" state="frozen"/>
      <selection pane="topRight" activeCell="C1" sqref="C1"/>
      <selection pane="bottomLeft" activeCell="A6" sqref="A6"/>
      <selection pane="bottomRight" activeCell="B42" sqref="B42"/>
    </sheetView>
  </sheetViews>
  <sheetFormatPr defaultColWidth="8.85546875" defaultRowHeight="15"/>
  <cols>
    <col min="1" max="1" width="8.7109375" style="327"/>
    <col min="2" max="2" width="82.7109375" style="503" customWidth="1"/>
    <col min="3" max="7" width="17.5703125" style="327" customWidth="1"/>
    <col min="8" max="16384" width="8.85546875" style="327"/>
  </cols>
  <sheetData>
    <row r="1" spans="1:7">
      <c r="A1" s="327" t="s">
        <v>30</v>
      </c>
      <c r="B1" s="441" t="str">
        <f>'Info '!C2</f>
        <v>JSC "BASISBANK"</v>
      </c>
    </row>
    <row r="2" spans="1:7">
      <c r="A2" s="327" t="s">
        <v>31</v>
      </c>
      <c r="B2" s="442">
        <f>'1. key ratios '!B2</f>
        <v>45473</v>
      </c>
    </row>
    <row r="4" spans="1:7" ht="15.75" thickBot="1">
      <c r="A4" s="327" t="s">
        <v>408</v>
      </c>
      <c r="B4" s="472" t="s">
        <v>369</v>
      </c>
    </row>
    <row r="5" spans="1:7">
      <c r="A5" s="473"/>
      <c r="B5" s="474"/>
      <c r="C5" s="796" t="s">
        <v>370</v>
      </c>
      <c r="D5" s="796"/>
      <c r="E5" s="796"/>
      <c r="F5" s="796"/>
      <c r="G5" s="797" t="s">
        <v>371</v>
      </c>
    </row>
    <row r="6" spans="1:7">
      <c r="A6" s="475"/>
      <c r="B6" s="476"/>
      <c r="C6" s="477" t="s">
        <v>372</v>
      </c>
      <c r="D6" s="478" t="s">
        <v>373</v>
      </c>
      <c r="E6" s="478" t="s">
        <v>374</v>
      </c>
      <c r="F6" s="478" t="s">
        <v>375</v>
      </c>
      <c r="G6" s="798"/>
    </row>
    <row r="7" spans="1:7">
      <c r="A7" s="479"/>
      <c r="B7" s="480" t="s">
        <v>376</v>
      </c>
      <c r="C7" s="481"/>
      <c r="D7" s="481"/>
      <c r="E7" s="481"/>
      <c r="F7" s="481"/>
      <c r="G7" s="482"/>
    </row>
    <row r="8" spans="1:7">
      <c r="A8" s="483">
        <v>1</v>
      </c>
      <c r="B8" s="484" t="s">
        <v>377</v>
      </c>
      <c r="C8" s="485">
        <f>SUM(C9:C10)</f>
        <v>0</v>
      </c>
      <c r="D8" s="485">
        <f>SUM(D9:D10)</f>
        <v>0</v>
      </c>
      <c r="E8" s="485">
        <f>SUM(E9:E10)</f>
        <v>0</v>
      </c>
      <c r="F8" s="485">
        <f>SUM(F9:F10)</f>
        <v>1274796600.23</v>
      </c>
      <c r="G8" s="486">
        <f>SUM(G9:G10)</f>
        <v>1274796600.23</v>
      </c>
    </row>
    <row r="9" spans="1:7">
      <c r="A9" s="483">
        <v>2</v>
      </c>
      <c r="B9" s="487" t="s">
        <v>378</v>
      </c>
      <c r="C9" s="485">
        <v>0</v>
      </c>
      <c r="D9" s="485">
        <v>0</v>
      </c>
      <c r="E9" s="485">
        <v>0</v>
      </c>
      <c r="F9" s="485">
        <v>640862464.80999994</v>
      </c>
      <c r="G9" s="485">
        <v>640862464.80999994</v>
      </c>
    </row>
    <row r="10" spans="1:7" ht="30">
      <c r="A10" s="483">
        <v>3</v>
      </c>
      <c r="B10" s="487" t="s">
        <v>379</v>
      </c>
      <c r="C10" s="488"/>
      <c r="D10" s="488"/>
      <c r="E10" s="488"/>
      <c r="F10" s="485">
        <v>633934135.41999996</v>
      </c>
      <c r="G10" s="486">
        <v>633934135.41999996</v>
      </c>
    </row>
    <row r="11" spans="1:7" ht="14.65" customHeight="1">
      <c r="A11" s="483">
        <v>4</v>
      </c>
      <c r="B11" s="484" t="s">
        <v>380</v>
      </c>
      <c r="C11" s="485">
        <f t="shared" ref="C11:F11" si="0">SUM(C12:C13)</f>
        <v>320008553.48000002</v>
      </c>
      <c r="D11" s="485">
        <f t="shared" si="0"/>
        <v>406021164.34999996</v>
      </c>
      <c r="E11" s="485">
        <f t="shared" si="0"/>
        <v>256663107.93000001</v>
      </c>
      <c r="F11" s="485">
        <f t="shared" si="0"/>
        <v>0</v>
      </c>
      <c r="G11" s="486">
        <f>SUM(G12:G13)</f>
        <v>819404220.66799998</v>
      </c>
    </row>
    <row r="12" spans="1:7">
      <c r="A12" s="483">
        <v>5</v>
      </c>
      <c r="B12" s="487" t="s">
        <v>381</v>
      </c>
      <c r="C12" s="485">
        <v>233345832.94</v>
      </c>
      <c r="D12" s="485">
        <v>298195598.07999998</v>
      </c>
      <c r="E12" s="485">
        <v>197475919.62</v>
      </c>
      <c r="F12" s="485">
        <v>0</v>
      </c>
      <c r="G12" s="485">
        <v>692566483.10799992</v>
      </c>
    </row>
    <row r="13" spans="1:7">
      <c r="A13" s="483">
        <v>6</v>
      </c>
      <c r="B13" s="487" t="s">
        <v>382</v>
      </c>
      <c r="C13" s="485">
        <v>86662720.540000007</v>
      </c>
      <c r="D13" s="485">
        <v>107825566.27</v>
      </c>
      <c r="E13" s="485">
        <v>59187188.310000002</v>
      </c>
      <c r="F13" s="485">
        <v>0</v>
      </c>
      <c r="G13" s="485">
        <v>126837737.56</v>
      </c>
    </row>
    <row r="14" spans="1:7">
      <c r="A14" s="483">
        <v>7</v>
      </c>
      <c r="B14" s="484" t="s">
        <v>383</v>
      </c>
      <c r="C14" s="485">
        <f t="shared" ref="C14:F14" si="1">SUM(C15:C16)</f>
        <v>472168237.16999996</v>
      </c>
      <c r="D14" s="485">
        <f t="shared" si="1"/>
        <v>560834853.69999993</v>
      </c>
      <c r="E14" s="485">
        <f t="shared" si="1"/>
        <v>204826135.31999999</v>
      </c>
      <c r="F14" s="485">
        <f t="shared" si="1"/>
        <v>0</v>
      </c>
      <c r="G14" s="486">
        <f>SUM(G15:G16)</f>
        <v>475084182.96499997</v>
      </c>
    </row>
    <row r="15" spans="1:7" ht="60">
      <c r="A15" s="483">
        <v>8</v>
      </c>
      <c r="B15" s="487" t="s">
        <v>384</v>
      </c>
      <c r="C15" s="485">
        <v>425573040.32999998</v>
      </c>
      <c r="D15" s="485">
        <v>319769190.27999997</v>
      </c>
      <c r="E15" s="485">
        <v>154521894.02000001</v>
      </c>
      <c r="F15" s="485">
        <v>0</v>
      </c>
      <c r="G15" s="485">
        <v>449932062.315</v>
      </c>
    </row>
    <row r="16" spans="1:7" ht="30">
      <c r="A16" s="483">
        <v>9</v>
      </c>
      <c r="B16" s="487" t="s">
        <v>385</v>
      </c>
      <c r="C16" s="485">
        <v>46595196.840000004</v>
      </c>
      <c r="D16" s="485">
        <v>241065663.41999999</v>
      </c>
      <c r="E16" s="485">
        <v>50304241.299999997</v>
      </c>
      <c r="F16" s="485">
        <v>0</v>
      </c>
      <c r="G16" s="485">
        <v>25152120.649999999</v>
      </c>
    </row>
    <row r="17" spans="1:7">
      <c r="A17" s="483">
        <v>10</v>
      </c>
      <c r="B17" s="484" t="s">
        <v>386</v>
      </c>
      <c r="C17" s="485">
        <v>0</v>
      </c>
      <c r="D17" s="485">
        <v>0</v>
      </c>
      <c r="E17" s="485">
        <v>0</v>
      </c>
      <c r="F17" s="485">
        <v>0</v>
      </c>
      <c r="G17" s="485">
        <v>0</v>
      </c>
    </row>
    <row r="18" spans="1:7">
      <c r="A18" s="483">
        <v>11</v>
      </c>
      <c r="B18" s="484" t="s">
        <v>387</v>
      </c>
      <c r="C18" s="485">
        <f>SUM(C19:C20)</f>
        <v>52305164.710000001</v>
      </c>
      <c r="D18" s="489">
        <f t="shared" ref="D18:G18" si="2">SUM(D19:D20)</f>
        <v>24094731.210000001</v>
      </c>
      <c r="E18" s="485">
        <f t="shared" si="2"/>
        <v>7278440.1599999992</v>
      </c>
      <c r="F18" s="485">
        <f t="shared" si="2"/>
        <v>8896472.6000002101</v>
      </c>
      <c r="G18" s="486">
        <f t="shared" si="2"/>
        <v>0</v>
      </c>
    </row>
    <row r="19" spans="1:7">
      <c r="A19" s="483">
        <v>12</v>
      </c>
      <c r="B19" s="487" t="s">
        <v>388</v>
      </c>
      <c r="C19" s="488"/>
      <c r="D19" s="485">
        <v>0</v>
      </c>
      <c r="E19" s="485">
        <v>213348.6</v>
      </c>
      <c r="F19" s="485">
        <v>0</v>
      </c>
      <c r="G19" s="485">
        <v>0</v>
      </c>
    </row>
    <row r="20" spans="1:7">
      <c r="A20" s="483">
        <v>13</v>
      </c>
      <c r="B20" s="487" t="s">
        <v>389</v>
      </c>
      <c r="C20" s="485">
        <v>52305164.710000001</v>
      </c>
      <c r="D20" s="485">
        <v>24094731.210000001</v>
      </c>
      <c r="E20" s="485">
        <v>7065091.5599999996</v>
      </c>
      <c r="F20" s="485">
        <v>8896472.6000002101</v>
      </c>
      <c r="G20" s="485">
        <v>0</v>
      </c>
    </row>
    <row r="21" spans="1:7">
      <c r="A21" s="490">
        <v>14</v>
      </c>
      <c r="B21" s="491" t="s">
        <v>390</v>
      </c>
      <c r="C21" s="488"/>
      <c r="D21" s="488"/>
      <c r="E21" s="488"/>
      <c r="F21" s="488"/>
      <c r="G21" s="492">
        <f>SUM(G8,G11,G14,G17,G18)</f>
        <v>2569285003.8629999</v>
      </c>
    </row>
    <row r="22" spans="1:7">
      <c r="A22" s="152"/>
      <c r="B22" s="153" t="s">
        <v>391</v>
      </c>
      <c r="C22" s="493"/>
      <c r="D22" s="494"/>
      <c r="E22" s="493"/>
      <c r="F22" s="493"/>
      <c r="G22" s="495"/>
    </row>
    <row r="23" spans="1:7">
      <c r="A23" s="483">
        <v>15</v>
      </c>
      <c r="B23" s="484" t="s">
        <v>392</v>
      </c>
      <c r="C23" s="485">
        <v>447968051.81</v>
      </c>
      <c r="D23" s="485">
        <v>64090523.439999998</v>
      </c>
      <c r="E23" s="485">
        <v>4750000</v>
      </c>
      <c r="F23" s="485">
        <v>288081300</v>
      </c>
      <c r="G23" s="485">
        <v>23730025.991999999</v>
      </c>
    </row>
    <row r="24" spans="1:7">
      <c r="A24" s="483">
        <v>16</v>
      </c>
      <c r="B24" s="484" t="s">
        <v>393</v>
      </c>
      <c r="C24" s="485">
        <f>SUM(C25:C27,C29,C31)</f>
        <v>168554878.75</v>
      </c>
      <c r="D24" s="489">
        <f t="shared" ref="D24:G24" si="3">SUM(D25:D27,D29,D31)</f>
        <v>322201011.36999995</v>
      </c>
      <c r="E24" s="485">
        <f t="shared" si="3"/>
        <v>331865253.62</v>
      </c>
      <c r="F24" s="485">
        <f t="shared" si="3"/>
        <v>1602099158.8100002</v>
      </c>
      <c r="G24" s="486">
        <f t="shared" si="3"/>
        <v>1709547775.3254998</v>
      </c>
    </row>
    <row r="25" spans="1:7">
      <c r="A25" s="483">
        <v>17</v>
      </c>
      <c r="B25" s="487" t="s">
        <v>394</v>
      </c>
      <c r="C25" s="485">
        <v>0</v>
      </c>
      <c r="D25" s="485">
        <v>0</v>
      </c>
      <c r="E25" s="485">
        <v>0</v>
      </c>
      <c r="F25" s="485">
        <v>0</v>
      </c>
      <c r="G25" s="485">
        <v>0</v>
      </c>
    </row>
    <row r="26" spans="1:7" ht="30">
      <c r="A26" s="483">
        <v>18</v>
      </c>
      <c r="B26" s="487" t="s">
        <v>395</v>
      </c>
      <c r="C26" s="485">
        <v>10638466.16</v>
      </c>
      <c r="D26" s="485">
        <v>49077264.810000002</v>
      </c>
      <c r="E26" s="485">
        <v>18554218.109999999</v>
      </c>
      <c r="F26" s="485">
        <v>21356102.129999999</v>
      </c>
      <c r="G26" s="485">
        <v>39561769.270000003</v>
      </c>
    </row>
    <row r="27" spans="1:7">
      <c r="A27" s="483">
        <v>19</v>
      </c>
      <c r="B27" s="487" t="s">
        <v>396</v>
      </c>
      <c r="C27" s="485">
        <v>147969985.63</v>
      </c>
      <c r="D27" s="485">
        <v>257197229.97</v>
      </c>
      <c r="E27" s="485">
        <v>297135220.64999998</v>
      </c>
      <c r="F27" s="485">
        <v>1327083372.47</v>
      </c>
      <c r="G27" s="485">
        <v>1478935880.51</v>
      </c>
    </row>
    <row r="28" spans="1:7">
      <c r="A28" s="483">
        <v>20</v>
      </c>
      <c r="B28" s="496" t="s">
        <v>397</v>
      </c>
      <c r="C28" s="485">
        <v>0</v>
      </c>
      <c r="D28" s="485">
        <v>0</v>
      </c>
      <c r="E28" s="485">
        <v>0</v>
      </c>
      <c r="F28" s="485">
        <v>0</v>
      </c>
      <c r="G28" s="485">
        <v>0</v>
      </c>
    </row>
    <row r="29" spans="1:7">
      <c r="A29" s="483">
        <v>21</v>
      </c>
      <c r="B29" s="487" t="s">
        <v>398</v>
      </c>
      <c r="C29" s="485">
        <v>9946426.9600000009</v>
      </c>
      <c r="D29" s="485">
        <v>15926516.59</v>
      </c>
      <c r="E29" s="485">
        <v>16175814.859999999</v>
      </c>
      <c r="F29" s="485">
        <v>227930594.58000001</v>
      </c>
      <c r="G29" s="485">
        <v>169180399.36000001</v>
      </c>
    </row>
    <row r="30" spans="1:7">
      <c r="A30" s="483">
        <v>22</v>
      </c>
      <c r="B30" s="496" t="s">
        <v>397</v>
      </c>
      <c r="C30" s="485">
        <v>41411866.090000004</v>
      </c>
      <c r="D30" s="485">
        <v>71053756.549999997</v>
      </c>
      <c r="E30" s="485">
        <v>16184940.720000001</v>
      </c>
      <c r="F30" s="485">
        <v>228013561</v>
      </c>
      <c r="G30" s="485">
        <v>173569964.41</v>
      </c>
    </row>
    <row r="31" spans="1:7">
      <c r="A31" s="483">
        <v>23</v>
      </c>
      <c r="B31" s="487" t="s">
        <v>399</v>
      </c>
      <c r="C31" s="485">
        <v>0</v>
      </c>
      <c r="D31" s="485">
        <v>0</v>
      </c>
      <c r="E31" s="485">
        <v>0</v>
      </c>
      <c r="F31" s="485">
        <v>25729089.629999999</v>
      </c>
      <c r="G31" s="485">
        <v>21869726.1855</v>
      </c>
    </row>
    <row r="32" spans="1:7">
      <c r="A32" s="483">
        <v>24</v>
      </c>
      <c r="B32" s="484" t="s">
        <v>400</v>
      </c>
      <c r="C32" s="485">
        <v>0</v>
      </c>
      <c r="D32" s="485">
        <v>0</v>
      </c>
      <c r="E32" s="485">
        <v>0</v>
      </c>
      <c r="F32" s="485">
        <v>0</v>
      </c>
      <c r="G32" s="485">
        <v>0</v>
      </c>
    </row>
    <row r="33" spans="1:7">
      <c r="A33" s="483">
        <v>25</v>
      </c>
      <c r="B33" s="484" t="s">
        <v>401</v>
      </c>
      <c r="C33" s="485">
        <f>SUM(C34:C35)</f>
        <v>13809355.560000001</v>
      </c>
      <c r="D33" s="485">
        <f>SUM(D34:D35)</f>
        <v>20940332.809999999</v>
      </c>
      <c r="E33" s="485">
        <f>SUM(E34:E35)</f>
        <v>13327993.83</v>
      </c>
      <c r="F33" s="485">
        <f>SUM(F34:F35)</f>
        <v>342440790.4265002</v>
      </c>
      <c r="G33" s="486">
        <f>SUM(G34:G35)</f>
        <v>361398235.84650022</v>
      </c>
    </row>
    <row r="34" spans="1:7">
      <c r="A34" s="483">
        <v>26</v>
      </c>
      <c r="B34" s="487" t="s">
        <v>402</v>
      </c>
      <c r="C34" s="488"/>
      <c r="D34" s="485">
        <v>0</v>
      </c>
      <c r="E34" s="485">
        <v>0</v>
      </c>
      <c r="F34" s="485">
        <v>0</v>
      </c>
      <c r="G34" s="485">
        <v>0</v>
      </c>
    </row>
    <row r="35" spans="1:7">
      <c r="A35" s="483">
        <v>27</v>
      </c>
      <c r="B35" s="487" t="s">
        <v>403</v>
      </c>
      <c r="C35" s="485">
        <v>13809355.560000001</v>
      </c>
      <c r="D35" s="485">
        <v>20940332.809999999</v>
      </c>
      <c r="E35" s="485">
        <v>13327993.83</v>
      </c>
      <c r="F35" s="485">
        <v>342440790.4265002</v>
      </c>
      <c r="G35" s="485">
        <v>361398235.84650022</v>
      </c>
    </row>
    <row r="36" spans="1:7">
      <c r="A36" s="483">
        <v>28</v>
      </c>
      <c r="B36" s="484" t="s">
        <v>404</v>
      </c>
      <c r="C36" s="485">
        <v>295551165.89497</v>
      </c>
      <c r="D36" s="485">
        <v>64003953.509999998</v>
      </c>
      <c r="E36" s="485">
        <v>90947754.760000005</v>
      </c>
      <c r="F36" s="485">
        <v>128604376</v>
      </c>
      <c r="G36" s="485">
        <v>49583928.806748495</v>
      </c>
    </row>
    <row r="37" spans="1:7">
      <c r="A37" s="490">
        <v>29</v>
      </c>
      <c r="B37" s="491" t="s">
        <v>405</v>
      </c>
      <c r="C37" s="488"/>
      <c r="D37" s="488"/>
      <c r="E37" s="488"/>
      <c r="F37" s="488"/>
      <c r="G37" s="492">
        <f>SUM(G23:G24,G32:G33,G36)</f>
        <v>2144259965.9707484</v>
      </c>
    </row>
    <row r="38" spans="1:7">
      <c r="A38" s="479"/>
      <c r="B38" s="497"/>
      <c r="C38" s="498"/>
      <c r="D38" s="498"/>
      <c r="E38" s="498"/>
      <c r="F38" s="498"/>
      <c r="G38" s="499"/>
    </row>
    <row r="39" spans="1:7" ht="15.75" thickBot="1">
      <c r="A39" s="500">
        <v>30</v>
      </c>
      <c r="B39" s="501" t="s">
        <v>406</v>
      </c>
      <c r="C39" s="465"/>
      <c r="D39" s="466"/>
      <c r="E39" s="466"/>
      <c r="F39" s="467"/>
      <c r="G39" s="502">
        <f>IFERROR(G21/G37,0)</f>
        <v>1.1982152559099029</v>
      </c>
    </row>
    <row r="42" spans="1:7" ht="45">
      <c r="B42" s="503" t="s">
        <v>407</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zoomScale="80" zoomScaleNormal="80" workbookViewId="0">
      <selection activeCell="B26" sqref="B26"/>
    </sheetView>
  </sheetViews>
  <sheetFormatPr defaultColWidth="9.28515625" defaultRowHeight="12.75"/>
  <cols>
    <col min="1" max="1" width="11.7109375" style="164" bestFit="1" customWidth="1"/>
    <col min="2" max="2" width="51.5703125" style="164" customWidth="1"/>
    <col min="3" max="3" width="18.42578125" style="164" bestFit="1" customWidth="1"/>
    <col min="4" max="4" width="18.85546875" style="164" bestFit="1" customWidth="1"/>
    <col min="5" max="5" width="20.85546875" style="164" bestFit="1" customWidth="1"/>
    <col min="6" max="6" width="20.5703125" style="164" bestFit="1" customWidth="1"/>
    <col min="7" max="7" width="16.85546875" style="164" customWidth="1"/>
    <col min="8" max="8" width="17.7109375" style="164" customWidth="1"/>
    <col min="9" max="16384" width="9.28515625" style="164"/>
  </cols>
  <sheetData>
    <row r="1" spans="1:8" ht="13.5">
      <c r="A1" s="154" t="s">
        <v>30</v>
      </c>
      <c r="B1" s="504" t="str">
        <f>'Info '!C2</f>
        <v>JSC "BASISBANK"</v>
      </c>
    </row>
    <row r="2" spans="1:8">
      <c r="A2" s="155" t="s">
        <v>31</v>
      </c>
      <c r="B2" s="505">
        <f>'1. key ratios '!B2</f>
        <v>45473</v>
      </c>
    </row>
    <row r="3" spans="1:8">
      <c r="A3" s="156" t="s">
        <v>412</v>
      </c>
    </row>
    <row r="5" spans="1:8" ht="12" customHeight="1">
      <c r="A5" s="799" t="s">
        <v>413</v>
      </c>
      <c r="B5" s="800"/>
      <c r="C5" s="805" t="s">
        <v>414</v>
      </c>
      <c r="D5" s="806"/>
      <c r="E5" s="806"/>
      <c r="F5" s="806"/>
      <c r="G5" s="806"/>
      <c r="H5" s="807"/>
    </row>
    <row r="6" spans="1:8">
      <c r="A6" s="801"/>
      <c r="B6" s="802"/>
      <c r="C6" s="808"/>
      <c r="D6" s="809"/>
      <c r="E6" s="809"/>
      <c r="F6" s="809"/>
      <c r="G6" s="809"/>
      <c r="H6" s="810"/>
    </row>
    <row r="7" spans="1:8" ht="24.6" customHeight="1">
      <c r="A7" s="803"/>
      <c r="B7" s="804"/>
      <c r="C7" s="172" t="s">
        <v>415</v>
      </c>
      <c r="D7" s="172" t="s">
        <v>416</v>
      </c>
      <c r="E7" s="172" t="s">
        <v>417</v>
      </c>
      <c r="F7" s="172" t="s">
        <v>418</v>
      </c>
      <c r="G7" s="172" t="s">
        <v>419</v>
      </c>
      <c r="H7" s="172" t="s">
        <v>64</v>
      </c>
    </row>
    <row r="8" spans="1:8" ht="24">
      <c r="A8" s="168">
        <v>1</v>
      </c>
      <c r="B8" s="167" t="s">
        <v>51</v>
      </c>
      <c r="C8" s="506">
        <v>273118024.5431</v>
      </c>
      <c r="D8" s="506">
        <v>8969652.8274000008</v>
      </c>
      <c r="E8" s="506">
        <v>198063302.47999999</v>
      </c>
      <c r="F8" s="506">
        <v>77449723.286699995</v>
      </c>
      <c r="G8" s="506">
        <v>0</v>
      </c>
      <c r="H8" s="506">
        <f t="shared" ref="H8:H21" si="0">SUM(C8:G8)</f>
        <v>557600703.1372</v>
      </c>
    </row>
    <row r="9" spans="1:8" ht="24">
      <c r="A9" s="168">
        <v>2</v>
      </c>
      <c r="B9" s="167" t="s">
        <v>52</v>
      </c>
      <c r="C9" s="506">
        <v>0</v>
      </c>
      <c r="D9" s="506">
        <v>0</v>
      </c>
      <c r="E9" s="506">
        <v>0</v>
      </c>
      <c r="F9" s="506">
        <v>0</v>
      </c>
      <c r="G9" s="506">
        <v>0</v>
      </c>
      <c r="H9" s="506">
        <f t="shared" si="0"/>
        <v>0</v>
      </c>
    </row>
    <row r="10" spans="1:8">
      <c r="A10" s="168">
        <v>3</v>
      </c>
      <c r="B10" s="167" t="s">
        <v>164</v>
      </c>
      <c r="C10" s="506">
        <v>0</v>
      </c>
      <c r="D10" s="506">
        <v>5520493.8260000004</v>
      </c>
      <c r="E10" s="506">
        <v>103416.77680000001</v>
      </c>
      <c r="F10" s="506">
        <v>1110548.5236</v>
      </c>
      <c r="G10" s="506">
        <v>0</v>
      </c>
      <c r="H10" s="506">
        <f t="shared" si="0"/>
        <v>6734459.1264000004</v>
      </c>
    </row>
    <row r="11" spans="1:8" ht="24">
      <c r="A11" s="168">
        <v>4</v>
      </c>
      <c r="B11" s="167" t="s">
        <v>53</v>
      </c>
      <c r="C11" s="506">
        <v>0</v>
      </c>
      <c r="D11" s="506">
        <v>0</v>
      </c>
      <c r="E11" s="506">
        <v>0</v>
      </c>
      <c r="F11" s="506">
        <v>0</v>
      </c>
      <c r="G11" s="506">
        <v>0</v>
      </c>
      <c r="H11" s="506">
        <f t="shared" si="0"/>
        <v>0</v>
      </c>
    </row>
    <row r="12" spans="1:8" ht="24">
      <c r="A12" s="168">
        <v>5</v>
      </c>
      <c r="B12" s="167" t="s">
        <v>54</v>
      </c>
      <c r="C12" s="506">
        <v>0</v>
      </c>
      <c r="D12" s="506">
        <v>0</v>
      </c>
      <c r="E12" s="506">
        <v>0</v>
      </c>
      <c r="F12" s="506">
        <v>0</v>
      </c>
      <c r="G12" s="506">
        <v>0</v>
      </c>
      <c r="H12" s="506">
        <f t="shared" si="0"/>
        <v>0</v>
      </c>
    </row>
    <row r="13" spans="1:8">
      <c r="A13" s="168">
        <v>6</v>
      </c>
      <c r="B13" s="167" t="s">
        <v>55</v>
      </c>
      <c r="C13" s="506">
        <v>42927094.988700002</v>
      </c>
      <c r="D13" s="506">
        <v>55390895.110300004</v>
      </c>
      <c r="E13" s="506">
        <v>0</v>
      </c>
      <c r="F13" s="506">
        <v>0</v>
      </c>
      <c r="G13" s="506">
        <v>0</v>
      </c>
      <c r="H13" s="506">
        <f t="shared" si="0"/>
        <v>98317990.099000007</v>
      </c>
    </row>
    <row r="14" spans="1:8">
      <c r="A14" s="168">
        <v>7</v>
      </c>
      <c r="B14" s="167" t="s">
        <v>56</v>
      </c>
      <c r="C14" s="506">
        <v>0</v>
      </c>
      <c r="D14" s="506">
        <v>386345129.04619032</v>
      </c>
      <c r="E14" s="506">
        <v>474089097.23473769</v>
      </c>
      <c r="F14" s="506">
        <v>702386726.62881958</v>
      </c>
      <c r="G14" s="506">
        <v>0</v>
      </c>
      <c r="H14" s="506">
        <f t="shared" si="0"/>
        <v>1562820952.9097476</v>
      </c>
    </row>
    <row r="15" spans="1:8">
      <c r="A15" s="168">
        <v>8</v>
      </c>
      <c r="B15" s="169" t="s">
        <v>57</v>
      </c>
      <c r="C15" s="506">
        <v>0</v>
      </c>
      <c r="D15" s="506">
        <v>47115136.217753746</v>
      </c>
      <c r="E15" s="506">
        <v>206770322.83910477</v>
      </c>
      <c r="F15" s="506">
        <v>184678128.09653565</v>
      </c>
      <c r="G15" s="506">
        <v>0</v>
      </c>
      <c r="H15" s="506">
        <f t="shared" si="0"/>
        <v>438563587.15339416</v>
      </c>
    </row>
    <row r="16" spans="1:8" ht="24">
      <c r="A16" s="168">
        <v>9</v>
      </c>
      <c r="B16" s="167" t="s">
        <v>58</v>
      </c>
      <c r="C16" s="506">
        <v>0</v>
      </c>
      <c r="D16" s="506">
        <v>5540034.7069202522</v>
      </c>
      <c r="E16" s="506">
        <v>71889060.686878964</v>
      </c>
      <c r="F16" s="506">
        <v>253374640.35919368</v>
      </c>
      <c r="G16" s="506">
        <v>0</v>
      </c>
      <c r="H16" s="506">
        <f t="shared" si="0"/>
        <v>330803735.75299287</v>
      </c>
    </row>
    <row r="17" spans="1:8">
      <c r="A17" s="168">
        <v>10</v>
      </c>
      <c r="B17" s="171" t="s">
        <v>427</v>
      </c>
      <c r="C17" s="506">
        <v>0</v>
      </c>
      <c r="D17" s="506">
        <v>7808635.5175050832</v>
      </c>
      <c r="E17" s="506">
        <v>12822502.987194199</v>
      </c>
      <c r="F17" s="506">
        <v>24059196.14107218</v>
      </c>
      <c r="G17" s="506">
        <v>0</v>
      </c>
      <c r="H17" s="506">
        <f t="shared" si="0"/>
        <v>44690334.645771459</v>
      </c>
    </row>
    <row r="18" spans="1:8">
      <c r="A18" s="168">
        <v>11</v>
      </c>
      <c r="B18" s="167" t="s">
        <v>60</v>
      </c>
      <c r="C18" s="506">
        <v>0</v>
      </c>
      <c r="D18" s="506">
        <v>0</v>
      </c>
      <c r="E18" s="506">
        <v>0</v>
      </c>
      <c r="F18" s="506">
        <v>0</v>
      </c>
      <c r="G18" s="506">
        <v>0</v>
      </c>
      <c r="H18" s="506">
        <f t="shared" si="0"/>
        <v>0</v>
      </c>
    </row>
    <row r="19" spans="1:8">
      <c r="A19" s="168">
        <v>12</v>
      </c>
      <c r="B19" s="167" t="s">
        <v>61</v>
      </c>
      <c r="C19" s="506">
        <v>0</v>
      </c>
      <c r="D19" s="506">
        <v>15881935.709999999</v>
      </c>
      <c r="E19" s="506">
        <v>0</v>
      </c>
      <c r="F19" s="506">
        <v>0</v>
      </c>
      <c r="G19" s="506">
        <v>0</v>
      </c>
      <c r="H19" s="506">
        <f t="shared" si="0"/>
        <v>15881935.709999999</v>
      </c>
    </row>
    <row r="20" spans="1:8">
      <c r="A20" s="170">
        <v>13</v>
      </c>
      <c r="B20" s="169" t="s">
        <v>144</v>
      </c>
      <c r="C20" s="506">
        <v>0</v>
      </c>
      <c r="D20" s="506">
        <v>0</v>
      </c>
      <c r="E20" s="506">
        <v>0</v>
      </c>
      <c r="F20" s="506">
        <v>0</v>
      </c>
      <c r="G20" s="506">
        <v>0</v>
      </c>
      <c r="H20" s="506">
        <f t="shared" si="0"/>
        <v>0</v>
      </c>
    </row>
    <row r="21" spans="1:8">
      <c r="A21" s="168">
        <v>14</v>
      </c>
      <c r="B21" s="167" t="s">
        <v>63</v>
      </c>
      <c r="C21" s="506">
        <v>57278006.594200037</v>
      </c>
      <c r="D21" s="506">
        <v>103726075.745839</v>
      </c>
      <c r="E21" s="506">
        <v>106178527.68295358</v>
      </c>
      <c r="F21" s="506">
        <v>164801783.94174951</v>
      </c>
      <c r="G21" s="506">
        <v>145514233.434901</v>
      </c>
      <c r="H21" s="506">
        <f t="shared" si="0"/>
        <v>577498627.39964318</v>
      </c>
    </row>
    <row r="22" spans="1:8">
      <c r="A22" s="166">
        <v>15</v>
      </c>
      <c r="B22" s="165" t="s">
        <v>64</v>
      </c>
      <c r="C22" s="506">
        <f>SUM(C18:C21)+SUM(C8:C16)</f>
        <v>373323126.12600005</v>
      </c>
      <c r="D22" s="506">
        <f t="shared" ref="D22:H22" si="1">SUM(D18:D21)+SUM(D8:D16)</f>
        <v>628489353.19040334</v>
      </c>
      <c r="E22" s="506">
        <f t="shared" si="1"/>
        <v>1057093727.700475</v>
      </c>
      <c r="F22" s="506">
        <f t="shared" si="1"/>
        <v>1383801550.8365984</v>
      </c>
      <c r="G22" s="506">
        <f t="shared" si="1"/>
        <v>145514233.434901</v>
      </c>
      <c r="H22" s="506">
        <f t="shared" si="1"/>
        <v>3588221991.2883778</v>
      </c>
    </row>
    <row r="26" spans="1:8" ht="51">
      <c r="B26" s="159" t="s">
        <v>514</v>
      </c>
    </row>
  </sheetData>
  <mergeCells count="2">
    <mergeCell ref="A5:B7"/>
    <mergeCell ref="C5:H6"/>
  </mergeCells>
  <conditionalFormatting sqref="A5">
    <cfRule type="duplicateValues" dxfId="17" priority="1"/>
    <cfRule type="duplicateValues" dxfId="16" priority="2"/>
  </conditionalFormatting>
  <conditionalFormatting sqref="A5">
    <cfRule type="duplicateValues" dxfId="15"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zoomScale="80" zoomScaleNormal="80" workbookViewId="0">
      <selection activeCell="B2" sqref="B2"/>
    </sheetView>
  </sheetViews>
  <sheetFormatPr defaultColWidth="9.28515625" defaultRowHeight="12.75"/>
  <cols>
    <col min="1" max="1" width="11.7109375" style="173" bestFit="1" customWidth="1"/>
    <col min="2" max="2" width="56.28515625" style="164" customWidth="1"/>
    <col min="3" max="3" width="31.5703125" style="164" customWidth="1"/>
    <col min="4" max="4" width="25.28515625" style="164" customWidth="1"/>
    <col min="5" max="5" width="17" style="157" customWidth="1"/>
    <col min="6" max="6" width="6.7109375" style="157" customWidth="1"/>
    <col min="7" max="7" width="16.85546875" style="164" customWidth="1"/>
    <col min="8" max="8" width="22.42578125" style="164" customWidth="1"/>
    <col min="9" max="16384" width="9.28515625" style="164"/>
  </cols>
  <sheetData>
    <row r="1" spans="1:8" ht="13.5">
      <c r="A1" s="154" t="s">
        <v>30</v>
      </c>
      <c r="B1" s="504" t="str">
        <f>'Info '!C2</f>
        <v>JSC "BASISBANK"</v>
      </c>
      <c r="C1" s="186"/>
      <c r="D1" s="186"/>
      <c r="E1" s="186"/>
      <c r="F1" s="186"/>
      <c r="G1" s="186"/>
      <c r="H1" s="186"/>
    </row>
    <row r="2" spans="1:8">
      <c r="A2" s="155" t="s">
        <v>31</v>
      </c>
      <c r="B2" s="505">
        <f>'1. key ratios '!B2</f>
        <v>45473</v>
      </c>
      <c r="C2" s="186"/>
      <c r="D2" s="186"/>
      <c r="E2" s="186"/>
      <c r="F2" s="186"/>
      <c r="G2" s="186"/>
      <c r="H2" s="186"/>
    </row>
    <row r="3" spans="1:8">
      <c r="A3" s="156" t="s">
        <v>420</v>
      </c>
      <c r="B3" s="186"/>
      <c r="C3" s="186"/>
      <c r="D3" s="186"/>
      <c r="E3" s="186"/>
      <c r="F3" s="186"/>
      <c r="G3" s="186"/>
      <c r="H3" s="186"/>
    </row>
    <row r="4" spans="1:8">
      <c r="A4" s="187"/>
      <c r="B4" s="186"/>
      <c r="C4" s="185" t="s">
        <v>0</v>
      </c>
      <c r="D4" s="185" t="s">
        <v>1</v>
      </c>
      <c r="E4" s="185" t="s">
        <v>2</v>
      </c>
      <c r="F4" s="185" t="s">
        <v>3</v>
      </c>
      <c r="G4" s="185" t="s">
        <v>4</v>
      </c>
      <c r="H4" s="185" t="s">
        <v>5</v>
      </c>
    </row>
    <row r="5" spans="1:8" ht="34.15" customHeight="1">
      <c r="A5" s="799" t="s">
        <v>421</v>
      </c>
      <c r="B5" s="800"/>
      <c r="C5" s="813" t="s">
        <v>422</v>
      </c>
      <c r="D5" s="813"/>
      <c r="E5" s="813" t="s">
        <v>659</v>
      </c>
      <c r="F5" s="811" t="s">
        <v>423</v>
      </c>
      <c r="G5" s="811" t="s">
        <v>424</v>
      </c>
      <c r="H5" s="183" t="s">
        <v>658</v>
      </c>
    </row>
    <row r="6" spans="1:8" ht="45.6" customHeight="1">
      <c r="A6" s="803"/>
      <c r="B6" s="804"/>
      <c r="C6" s="184" t="s">
        <v>425</v>
      </c>
      <c r="D6" s="184" t="s">
        <v>426</v>
      </c>
      <c r="E6" s="813"/>
      <c r="F6" s="812"/>
      <c r="G6" s="812"/>
      <c r="H6" s="183" t="s">
        <v>657</v>
      </c>
    </row>
    <row r="7" spans="1:8">
      <c r="A7" s="181">
        <v>1</v>
      </c>
      <c r="B7" s="167" t="s">
        <v>51</v>
      </c>
      <c r="C7" s="670">
        <v>0</v>
      </c>
      <c r="D7" s="670">
        <v>554161386.26230001</v>
      </c>
      <c r="E7" s="670">
        <v>585401.08510000003</v>
      </c>
      <c r="F7" s="670"/>
      <c r="G7" s="670">
        <v>0</v>
      </c>
      <c r="H7" s="671">
        <f>C7+D7-E7-F7</f>
        <v>553575985.17719996</v>
      </c>
    </row>
    <row r="8" spans="1:8" ht="24">
      <c r="A8" s="181">
        <v>2</v>
      </c>
      <c r="B8" s="167" t="s">
        <v>52</v>
      </c>
      <c r="C8" s="670">
        <v>0</v>
      </c>
      <c r="D8" s="670">
        <v>0</v>
      </c>
      <c r="E8" s="670">
        <v>0</v>
      </c>
      <c r="F8" s="670"/>
      <c r="G8" s="670">
        <v>0</v>
      </c>
      <c r="H8" s="671">
        <f t="shared" ref="H8:H20" si="0">C8+D8-E8-F8</f>
        <v>0</v>
      </c>
    </row>
    <row r="9" spans="1:8">
      <c r="A9" s="181">
        <v>3</v>
      </c>
      <c r="B9" s="167" t="s">
        <v>164</v>
      </c>
      <c r="C9" s="670">
        <v>0</v>
      </c>
      <c r="D9" s="670">
        <v>6745505.1085000001</v>
      </c>
      <c r="E9" s="670">
        <v>11045.982099999999</v>
      </c>
      <c r="F9" s="670"/>
      <c r="G9" s="670">
        <v>0</v>
      </c>
      <c r="H9" s="671">
        <f t="shared" si="0"/>
        <v>6734459.1264000004</v>
      </c>
    </row>
    <row r="10" spans="1:8">
      <c r="A10" s="181">
        <v>4</v>
      </c>
      <c r="B10" s="167" t="s">
        <v>53</v>
      </c>
      <c r="C10" s="670">
        <v>0</v>
      </c>
      <c r="D10" s="670">
        <v>0</v>
      </c>
      <c r="E10" s="670">
        <v>0</v>
      </c>
      <c r="F10" s="670"/>
      <c r="G10" s="670">
        <v>0</v>
      </c>
      <c r="H10" s="671">
        <f t="shared" si="0"/>
        <v>0</v>
      </c>
    </row>
    <row r="11" spans="1:8" ht="24">
      <c r="A11" s="181">
        <v>5</v>
      </c>
      <c r="B11" s="167" t="s">
        <v>54</v>
      </c>
      <c r="C11" s="670">
        <v>0</v>
      </c>
      <c r="D11" s="670">
        <v>0</v>
      </c>
      <c r="E11" s="670">
        <v>0</v>
      </c>
      <c r="F11" s="670"/>
      <c r="G11" s="670">
        <v>0</v>
      </c>
      <c r="H11" s="671">
        <f t="shared" si="0"/>
        <v>0</v>
      </c>
    </row>
    <row r="12" spans="1:8">
      <c r="A12" s="181">
        <v>6</v>
      </c>
      <c r="B12" s="167" t="s">
        <v>55</v>
      </c>
      <c r="C12" s="670">
        <v>0</v>
      </c>
      <c r="D12" s="670">
        <v>98653882.171000004</v>
      </c>
      <c r="E12" s="670">
        <v>335892.07199999999</v>
      </c>
      <c r="F12" s="670"/>
      <c r="G12" s="670">
        <v>0</v>
      </c>
      <c r="H12" s="671">
        <f t="shared" si="0"/>
        <v>98317990.099000007</v>
      </c>
    </row>
    <row r="13" spans="1:8">
      <c r="A13" s="181">
        <v>7</v>
      </c>
      <c r="B13" s="167" t="s">
        <v>56</v>
      </c>
      <c r="C13" s="670">
        <v>27719459.039899997</v>
      </c>
      <c r="D13" s="670">
        <v>1546789940.8215728</v>
      </c>
      <c r="E13" s="670">
        <v>11688446.951723728</v>
      </c>
      <c r="F13" s="670"/>
      <c r="G13" s="670">
        <v>0</v>
      </c>
      <c r="H13" s="671">
        <f t="shared" si="0"/>
        <v>1562820952.909749</v>
      </c>
    </row>
    <row r="14" spans="1:8">
      <c r="A14" s="181">
        <v>8</v>
      </c>
      <c r="B14" s="169" t="s">
        <v>57</v>
      </c>
      <c r="C14" s="670">
        <v>33053199.263697606</v>
      </c>
      <c r="D14" s="670">
        <v>415826023.29094696</v>
      </c>
      <c r="E14" s="670">
        <v>10315635.401256852</v>
      </c>
      <c r="F14" s="670"/>
      <c r="G14" s="670">
        <v>3077897.6018480002</v>
      </c>
      <c r="H14" s="671">
        <f t="shared" si="0"/>
        <v>438563587.15338773</v>
      </c>
    </row>
    <row r="15" spans="1:8" ht="24">
      <c r="A15" s="181">
        <v>9</v>
      </c>
      <c r="B15" s="167" t="s">
        <v>58</v>
      </c>
      <c r="C15" s="670">
        <v>18963854.95051039</v>
      </c>
      <c r="D15" s="670">
        <v>316604489.6104452</v>
      </c>
      <c r="E15" s="670">
        <v>4764608.8079633359</v>
      </c>
      <c r="F15" s="670"/>
      <c r="G15" s="670">
        <v>0</v>
      </c>
      <c r="H15" s="671">
        <f t="shared" si="0"/>
        <v>330803735.75299227</v>
      </c>
    </row>
    <row r="16" spans="1:8">
      <c r="A16" s="181">
        <v>10</v>
      </c>
      <c r="B16" s="171" t="s">
        <v>427</v>
      </c>
      <c r="C16" s="670">
        <v>57357881.692000002</v>
      </c>
      <c r="D16" s="670">
        <v>1207265.142</v>
      </c>
      <c r="E16" s="670">
        <v>13874812.188228499</v>
      </c>
      <c r="F16" s="670"/>
      <c r="G16" s="670">
        <v>0</v>
      </c>
      <c r="H16" s="671">
        <f t="shared" si="0"/>
        <v>44690334.645771503</v>
      </c>
    </row>
    <row r="17" spans="1:8">
      <c r="A17" s="181">
        <v>11</v>
      </c>
      <c r="B17" s="167" t="s">
        <v>60</v>
      </c>
      <c r="C17" s="670">
        <v>0</v>
      </c>
      <c r="D17" s="670">
        <v>0</v>
      </c>
      <c r="E17" s="670">
        <v>0</v>
      </c>
      <c r="F17" s="670"/>
      <c r="G17" s="670">
        <v>0</v>
      </c>
      <c r="H17" s="671">
        <f t="shared" si="0"/>
        <v>0</v>
      </c>
    </row>
    <row r="18" spans="1:8">
      <c r="A18" s="181">
        <v>12</v>
      </c>
      <c r="B18" s="167" t="s">
        <v>61</v>
      </c>
      <c r="C18" s="670">
        <v>0</v>
      </c>
      <c r="D18" s="670">
        <v>15910691.781399999</v>
      </c>
      <c r="E18" s="670">
        <v>28756.071400000001</v>
      </c>
      <c r="F18" s="670"/>
      <c r="G18" s="670">
        <v>0</v>
      </c>
      <c r="H18" s="671">
        <f t="shared" si="0"/>
        <v>15881935.709999999</v>
      </c>
    </row>
    <row r="19" spans="1:8">
      <c r="A19" s="182">
        <v>13</v>
      </c>
      <c r="B19" s="169" t="s">
        <v>144</v>
      </c>
      <c r="C19" s="670">
        <v>0</v>
      </c>
      <c r="D19" s="670">
        <v>0</v>
      </c>
      <c r="E19" s="670">
        <v>0</v>
      </c>
      <c r="F19" s="670"/>
      <c r="G19" s="670">
        <v>0</v>
      </c>
      <c r="H19" s="671">
        <f t="shared" si="0"/>
        <v>0</v>
      </c>
    </row>
    <row r="20" spans="1:8">
      <c r="A20" s="181">
        <v>14</v>
      </c>
      <c r="B20" s="167" t="s">
        <v>63</v>
      </c>
      <c r="C20" s="670">
        <v>18009727.439591996</v>
      </c>
      <c r="D20" s="670">
        <v>592993522.34342802</v>
      </c>
      <c r="E20" s="670">
        <v>6717202.9433785994</v>
      </c>
      <c r="F20" s="670"/>
      <c r="G20" s="670">
        <v>0</v>
      </c>
      <c r="H20" s="671">
        <f t="shared" si="0"/>
        <v>604286046.83964145</v>
      </c>
    </row>
    <row r="21" spans="1:8" s="178" customFormat="1">
      <c r="A21" s="180">
        <v>15</v>
      </c>
      <c r="B21" s="179" t="s">
        <v>64</v>
      </c>
      <c r="C21" s="672">
        <f t="shared" ref="C21:H21" si="1">SUM(C7:C15)+SUM(C17:C20)</f>
        <v>97746240.693699986</v>
      </c>
      <c r="D21" s="672">
        <f t="shared" si="1"/>
        <v>3547685441.3895926</v>
      </c>
      <c r="E21" s="672">
        <f t="shared" si="1"/>
        <v>34446989.314922512</v>
      </c>
      <c r="F21" s="672">
        <f t="shared" si="1"/>
        <v>0</v>
      </c>
      <c r="G21" s="672">
        <f t="shared" si="1"/>
        <v>3077897.6018480002</v>
      </c>
      <c r="H21" s="671">
        <f t="shared" si="1"/>
        <v>3610984692.7683702</v>
      </c>
    </row>
    <row r="22" spans="1:8">
      <c r="A22" s="177">
        <v>16</v>
      </c>
      <c r="B22" s="176" t="s">
        <v>428</v>
      </c>
      <c r="C22" s="670">
        <v>96432249.167500004</v>
      </c>
      <c r="D22" s="670">
        <v>2587185149.2309999</v>
      </c>
      <c r="E22" s="670">
        <v>31903955.5</v>
      </c>
      <c r="F22" s="670"/>
      <c r="G22" s="670">
        <v>3077897.6018480002</v>
      </c>
      <c r="H22" s="671">
        <f>C22+D22-E22-F22</f>
        <v>2651713442.8985</v>
      </c>
    </row>
    <row r="23" spans="1:8">
      <c r="A23" s="177">
        <v>17</v>
      </c>
      <c r="B23" s="176" t="s">
        <v>429</v>
      </c>
      <c r="C23" s="670">
        <v>0</v>
      </c>
      <c r="D23" s="670">
        <v>339620031.75</v>
      </c>
      <c r="E23" s="670">
        <v>431953.13939999999</v>
      </c>
      <c r="F23" s="670"/>
      <c r="G23" s="670">
        <v>0</v>
      </c>
      <c r="H23" s="671">
        <f>C23+D23-E23-F23</f>
        <v>339188078.61059999</v>
      </c>
    </row>
    <row r="25" spans="1:8">
      <c r="E25" s="164"/>
      <c r="F25" s="164"/>
    </row>
    <row r="26" spans="1:8" ht="42.4" customHeight="1">
      <c r="B26" s="159" t="s">
        <v>514</v>
      </c>
    </row>
  </sheetData>
  <mergeCells count="5">
    <mergeCell ref="G5:G6"/>
    <mergeCell ref="A5:B6"/>
    <mergeCell ref="C5:D5"/>
    <mergeCell ref="E5:E6"/>
    <mergeCell ref="F5:F6"/>
  </mergeCells>
  <conditionalFormatting sqref="A5">
    <cfRule type="duplicateValues" dxfId="14" priority="1"/>
    <cfRule type="duplicateValues" dxfId="13" priority="2"/>
  </conditionalFormatting>
  <conditionalFormatting sqref="A5">
    <cfRule type="duplicateValues" dxfId="12"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zoomScale="80" zoomScaleNormal="80" workbookViewId="0">
      <selection activeCell="A5" sqref="A5:B6"/>
    </sheetView>
  </sheetViews>
  <sheetFormatPr defaultColWidth="9.28515625" defaultRowHeight="12.75"/>
  <cols>
    <col min="1" max="1" width="11" style="164" bestFit="1" customWidth="1"/>
    <col min="2" max="2" width="50.140625" style="164" customWidth="1"/>
    <col min="3" max="3" width="23.5703125" style="164" customWidth="1"/>
    <col min="4" max="4" width="23.28515625" style="164" customWidth="1"/>
    <col min="5" max="5" width="15.5703125" style="164" customWidth="1"/>
    <col min="6" max="6" width="11.7109375" style="164" bestFit="1" customWidth="1"/>
    <col min="7" max="7" width="15.140625" style="164" customWidth="1"/>
    <col min="8" max="8" width="19.85546875" style="164" customWidth="1"/>
    <col min="9" max="16384" width="9.28515625" style="164"/>
  </cols>
  <sheetData>
    <row r="1" spans="1:8" ht="13.5">
      <c r="A1" s="154" t="s">
        <v>30</v>
      </c>
      <c r="B1" s="504" t="str">
        <f>'Info '!C2</f>
        <v>JSC "BASISBANK"</v>
      </c>
      <c r="C1" s="186"/>
      <c r="D1" s="186"/>
      <c r="E1" s="186"/>
      <c r="F1" s="186"/>
      <c r="G1" s="186"/>
      <c r="H1" s="186"/>
    </row>
    <row r="2" spans="1:8">
      <c r="A2" s="155" t="s">
        <v>31</v>
      </c>
      <c r="B2" s="505">
        <f>'1. key ratios '!B2</f>
        <v>45473</v>
      </c>
      <c r="C2" s="186"/>
      <c r="D2" s="186"/>
      <c r="E2" s="186"/>
      <c r="F2" s="186"/>
      <c r="G2" s="186"/>
      <c r="H2" s="186"/>
    </row>
    <row r="3" spans="1:8">
      <c r="A3" s="156" t="s">
        <v>430</v>
      </c>
      <c r="B3" s="186"/>
      <c r="C3" s="186"/>
      <c r="D3" s="186"/>
      <c r="E3" s="186"/>
      <c r="F3" s="186"/>
      <c r="G3" s="186"/>
      <c r="H3" s="186"/>
    </row>
    <row r="4" spans="1:8">
      <c r="A4" s="187"/>
      <c r="B4" s="186"/>
      <c r="C4" s="185" t="s">
        <v>0</v>
      </c>
      <c r="D4" s="185" t="s">
        <v>1</v>
      </c>
      <c r="E4" s="185" t="s">
        <v>2</v>
      </c>
      <c r="F4" s="185" t="s">
        <v>3</v>
      </c>
      <c r="G4" s="185" t="s">
        <v>4</v>
      </c>
      <c r="H4" s="185" t="s">
        <v>5</v>
      </c>
    </row>
    <row r="5" spans="1:8" ht="41.65" customHeight="1">
      <c r="A5" s="799" t="s">
        <v>421</v>
      </c>
      <c r="B5" s="800"/>
      <c r="C5" s="813" t="s">
        <v>422</v>
      </c>
      <c r="D5" s="813"/>
      <c r="E5" s="813" t="s">
        <v>659</v>
      </c>
      <c r="F5" s="811" t="s">
        <v>423</v>
      </c>
      <c r="G5" s="811" t="s">
        <v>424</v>
      </c>
      <c r="H5" s="183" t="s">
        <v>658</v>
      </c>
    </row>
    <row r="6" spans="1:8" ht="72.599999999999994" customHeight="1">
      <c r="A6" s="803"/>
      <c r="B6" s="804"/>
      <c r="C6" s="184" t="s">
        <v>425</v>
      </c>
      <c r="D6" s="184" t="s">
        <v>426</v>
      </c>
      <c r="E6" s="813"/>
      <c r="F6" s="812"/>
      <c r="G6" s="812"/>
      <c r="H6" s="183" t="s">
        <v>657</v>
      </c>
    </row>
    <row r="7" spans="1:8">
      <c r="A7" s="174">
        <v>1</v>
      </c>
      <c r="B7" s="192" t="s">
        <v>518</v>
      </c>
      <c r="C7" s="670">
        <v>2433451.872</v>
      </c>
      <c r="D7" s="670">
        <v>618005147.10410106</v>
      </c>
      <c r="E7" s="670">
        <v>1461951.3064441001</v>
      </c>
      <c r="F7" s="670">
        <v>0</v>
      </c>
      <c r="G7" s="670">
        <v>262764.66200000001</v>
      </c>
      <c r="H7" s="671">
        <f t="shared" ref="H7:H34" si="0">C7+D7-E7-F7</f>
        <v>618976647.66965699</v>
      </c>
    </row>
    <row r="8" spans="1:8">
      <c r="A8" s="174">
        <v>2</v>
      </c>
      <c r="B8" s="192" t="s">
        <v>431</v>
      </c>
      <c r="C8" s="670">
        <v>2143249.6172000002</v>
      </c>
      <c r="D8" s="670">
        <v>297881396.96859998</v>
      </c>
      <c r="E8" s="670">
        <v>1390200.9355787099</v>
      </c>
      <c r="F8" s="670">
        <v>0</v>
      </c>
      <c r="G8" s="670">
        <v>151770.071</v>
      </c>
      <c r="H8" s="671">
        <f t="shared" si="0"/>
        <v>298634445.65022129</v>
      </c>
    </row>
    <row r="9" spans="1:8">
      <c r="A9" s="174">
        <v>3</v>
      </c>
      <c r="B9" s="192" t="s">
        <v>432</v>
      </c>
      <c r="C9" s="670">
        <v>0</v>
      </c>
      <c r="D9" s="670">
        <v>139584.57079999999</v>
      </c>
      <c r="E9" s="670">
        <v>28.999600000000001</v>
      </c>
      <c r="F9" s="670">
        <v>0</v>
      </c>
      <c r="G9" s="670">
        <v>0</v>
      </c>
      <c r="H9" s="671">
        <f t="shared" si="0"/>
        <v>139555.57119999998</v>
      </c>
    </row>
    <row r="10" spans="1:8" ht="25.5">
      <c r="A10" s="174">
        <v>4</v>
      </c>
      <c r="B10" s="192" t="s">
        <v>519</v>
      </c>
      <c r="C10" s="670">
        <v>5901741.5696</v>
      </c>
      <c r="D10" s="670">
        <v>220167396.8845</v>
      </c>
      <c r="E10" s="670">
        <v>2546116.8825805001</v>
      </c>
      <c r="F10" s="670">
        <v>0</v>
      </c>
      <c r="G10" s="670">
        <v>135878.93100000001</v>
      </c>
      <c r="H10" s="671">
        <f t="shared" si="0"/>
        <v>223523021.57151949</v>
      </c>
    </row>
    <row r="11" spans="1:8">
      <c r="A11" s="174">
        <v>5</v>
      </c>
      <c r="B11" s="192" t="s">
        <v>433</v>
      </c>
      <c r="C11" s="670">
        <v>2225117.7241000002</v>
      </c>
      <c r="D11" s="670">
        <v>219969936.3159</v>
      </c>
      <c r="E11" s="670">
        <v>907062.58150619001</v>
      </c>
      <c r="F11" s="670">
        <v>0</v>
      </c>
      <c r="G11" s="670">
        <v>5620.68</v>
      </c>
      <c r="H11" s="671">
        <f t="shared" si="0"/>
        <v>221287991.4584938</v>
      </c>
    </row>
    <row r="12" spans="1:8">
      <c r="A12" s="174">
        <v>6</v>
      </c>
      <c r="B12" s="192" t="s">
        <v>434</v>
      </c>
      <c r="C12" s="670">
        <v>3512988.943</v>
      </c>
      <c r="D12" s="670">
        <v>48571679.965899996</v>
      </c>
      <c r="E12" s="670">
        <v>496654.28779832099</v>
      </c>
      <c r="F12" s="670">
        <v>0</v>
      </c>
      <c r="G12" s="670">
        <v>0</v>
      </c>
      <c r="H12" s="671">
        <f t="shared" si="0"/>
        <v>51588014.62110167</v>
      </c>
    </row>
    <row r="13" spans="1:8">
      <c r="A13" s="174">
        <v>7</v>
      </c>
      <c r="B13" s="192" t="s">
        <v>435</v>
      </c>
      <c r="C13" s="670">
        <v>629180.59629999998</v>
      </c>
      <c r="D13" s="670">
        <v>92320051.064099997</v>
      </c>
      <c r="E13" s="670">
        <v>280851.95429790899</v>
      </c>
      <c r="F13" s="670">
        <v>0</v>
      </c>
      <c r="G13" s="670">
        <v>0</v>
      </c>
      <c r="H13" s="671">
        <f t="shared" si="0"/>
        <v>92668379.706102088</v>
      </c>
    </row>
    <row r="14" spans="1:8">
      <c r="A14" s="174">
        <v>8</v>
      </c>
      <c r="B14" s="192" t="s">
        <v>436</v>
      </c>
      <c r="C14" s="670">
        <v>1012129.1165</v>
      </c>
      <c r="D14" s="670">
        <v>89901720.496000096</v>
      </c>
      <c r="E14" s="670">
        <v>397155.74420198501</v>
      </c>
      <c r="F14" s="670">
        <v>0</v>
      </c>
      <c r="G14" s="670">
        <v>21159.951000000001</v>
      </c>
      <c r="H14" s="671">
        <f t="shared" si="0"/>
        <v>90516693.868298113</v>
      </c>
    </row>
    <row r="15" spans="1:8">
      <c r="A15" s="174">
        <v>9</v>
      </c>
      <c r="B15" s="192" t="s">
        <v>437</v>
      </c>
      <c r="C15" s="670">
        <v>1051957.0174</v>
      </c>
      <c r="D15" s="670">
        <v>86867474.189200103</v>
      </c>
      <c r="E15" s="670">
        <v>736423.17059957795</v>
      </c>
      <c r="F15" s="670">
        <v>0</v>
      </c>
      <c r="G15" s="670">
        <v>0</v>
      </c>
      <c r="H15" s="671">
        <f t="shared" si="0"/>
        <v>87183008.03600052</v>
      </c>
    </row>
    <row r="16" spans="1:8">
      <c r="A16" s="174">
        <v>10</v>
      </c>
      <c r="B16" s="192" t="s">
        <v>438</v>
      </c>
      <c r="C16" s="670">
        <v>249435.88750000001</v>
      </c>
      <c r="D16" s="670">
        <v>18211167.529399998</v>
      </c>
      <c r="E16" s="670">
        <v>33975.523590872501</v>
      </c>
      <c r="F16" s="670">
        <v>0</v>
      </c>
      <c r="G16" s="670">
        <v>0</v>
      </c>
      <c r="H16" s="671">
        <f t="shared" si="0"/>
        <v>18426627.893309124</v>
      </c>
    </row>
    <row r="17" spans="1:9">
      <c r="A17" s="174">
        <v>11</v>
      </c>
      <c r="B17" s="192" t="s">
        <v>439</v>
      </c>
      <c r="C17" s="670">
        <v>114408.50199999999</v>
      </c>
      <c r="D17" s="670">
        <v>12714258.978</v>
      </c>
      <c r="E17" s="670">
        <v>55438.452703805197</v>
      </c>
      <c r="F17" s="670">
        <v>0</v>
      </c>
      <c r="G17" s="670">
        <v>4296.1580000000004</v>
      </c>
      <c r="H17" s="671">
        <f t="shared" si="0"/>
        <v>12773229.027296195</v>
      </c>
    </row>
    <row r="18" spans="1:9">
      <c r="A18" s="174">
        <v>12</v>
      </c>
      <c r="B18" s="192" t="s">
        <v>440</v>
      </c>
      <c r="C18" s="670">
        <v>820421.44709999999</v>
      </c>
      <c r="D18" s="670">
        <v>68052663.176599994</v>
      </c>
      <c r="E18" s="670">
        <v>640978.71105929103</v>
      </c>
      <c r="F18" s="670">
        <v>0</v>
      </c>
      <c r="G18" s="670">
        <v>190375.72099999999</v>
      </c>
      <c r="H18" s="671">
        <f t="shared" si="0"/>
        <v>68232105.912640706</v>
      </c>
    </row>
    <row r="19" spans="1:9">
      <c r="A19" s="174">
        <v>13</v>
      </c>
      <c r="B19" s="192" t="s">
        <v>441</v>
      </c>
      <c r="C19" s="670">
        <v>1967312.9993</v>
      </c>
      <c r="D19" s="670">
        <v>58817389.5097</v>
      </c>
      <c r="E19" s="670">
        <v>660803.02010641899</v>
      </c>
      <c r="F19" s="670">
        <v>0</v>
      </c>
      <c r="G19" s="670">
        <v>31689.155999999999</v>
      </c>
      <c r="H19" s="671">
        <f t="shared" si="0"/>
        <v>60123899.488893583</v>
      </c>
    </row>
    <row r="20" spans="1:9">
      <c r="A20" s="174">
        <v>14</v>
      </c>
      <c r="B20" s="192" t="s">
        <v>442</v>
      </c>
      <c r="C20" s="670">
        <v>22853780.9034</v>
      </c>
      <c r="D20" s="670">
        <v>169602868.28099999</v>
      </c>
      <c r="E20" s="670">
        <v>7275338.3086177101</v>
      </c>
      <c r="F20" s="670">
        <v>0</v>
      </c>
      <c r="G20" s="670">
        <v>0</v>
      </c>
      <c r="H20" s="671">
        <f t="shared" si="0"/>
        <v>185181310.87578228</v>
      </c>
    </row>
    <row r="21" spans="1:9">
      <c r="A21" s="174">
        <v>15</v>
      </c>
      <c r="B21" s="192" t="s">
        <v>443</v>
      </c>
      <c r="C21" s="670">
        <v>3355688.3185000001</v>
      </c>
      <c r="D21" s="670">
        <v>37623994.878600001</v>
      </c>
      <c r="E21" s="670">
        <v>410317.47580099001</v>
      </c>
      <c r="F21" s="670">
        <v>0</v>
      </c>
      <c r="G21" s="670">
        <v>2545.4</v>
      </c>
      <c r="H21" s="671">
        <f t="shared" si="0"/>
        <v>40569365.721299008</v>
      </c>
    </row>
    <row r="22" spans="1:9">
      <c r="A22" s="174">
        <v>16</v>
      </c>
      <c r="B22" s="192" t="s">
        <v>444</v>
      </c>
      <c r="C22" s="670">
        <v>49487.934000000001</v>
      </c>
      <c r="D22" s="670">
        <v>28414929.313499998</v>
      </c>
      <c r="E22" s="670">
        <v>100730.117398822</v>
      </c>
      <c r="F22" s="670">
        <v>0</v>
      </c>
      <c r="G22" s="670">
        <v>33697.898000000001</v>
      </c>
      <c r="H22" s="671">
        <f t="shared" si="0"/>
        <v>28363687.130101178</v>
      </c>
    </row>
    <row r="23" spans="1:9">
      <c r="A23" s="174">
        <v>17</v>
      </c>
      <c r="B23" s="192" t="s">
        <v>522</v>
      </c>
      <c r="C23" s="670">
        <v>370701.59350000002</v>
      </c>
      <c r="D23" s="670">
        <v>8544659.3650000002</v>
      </c>
      <c r="E23" s="670">
        <v>109477.167</v>
      </c>
      <c r="F23" s="670">
        <v>0</v>
      </c>
      <c r="G23" s="670">
        <v>0</v>
      </c>
      <c r="H23" s="671">
        <f t="shared" si="0"/>
        <v>8805883.7915000003</v>
      </c>
    </row>
    <row r="24" spans="1:9">
      <c r="A24" s="174">
        <v>18</v>
      </c>
      <c r="B24" s="192" t="s">
        <v>445</v>
      </c>
      <c r="C24" s="670">
        <v>5724777.0456999997</v>
      </c>
      <c r="D24" s="670">
        <v>204582820.6426</v>
      </c>
      <c r="E24" s="670">
        <v>1628117.93717648</v>
      </c>
      <c r="F24" s="670">
        <v>0</v>
      </c>
      <c r="G24" s="670">
        <v>25571.21</v>
      </c>
      <c r="H24" s="671">
        <f t="shared" si="0"/>
        <v>208679479.75112355</v>
      </c>
    </row>
    <row r="25" spans="1:9">
      <c r="A25" s="174">
        <v>19</v>
      </c>
      <c r="B25" s="192" t="s">
        <v>446</v>
      </c>
      <c r="C25" s="670">
        <v>25551.722699999998</v>
      </c>
      <c r="D25" s="670">
        <v>48163632.409000002</v>
      </c>
      <c r="E25" s="670">
        <v>88613.383598322194</v>
      </c>
      <c r="F25" s="670">
        <v>0</v>
      </c>
      <c r="G25" s="670">
        <v>0</v>
      </c>
      <c r="H25" s="671">
        <f t="shared" si="0"/>
        <v>48100570.748101681</v>
      </c>
    </row>
    <row r="26" spans="1:9">
      <c r="A26" s="174">
        <v>20</v>
      </c>
      <c r="B26" s="192" t="s">
        <v>521</v>
      </c>
      <c r="C26" s="670">
        <v>1455697.791</v>
      </c>
      <c r="D26" s="670">
        <v>159876068.31650001</v>
      </c>
      <c r="E26" s="670">
        <v>586725.57514765102</v>
      </c>
      <c r="F26" s="670">
        <v>0</v>
      </c>
      <c r="G26" s="670">
        <v>83855.021999999997</v>
      </c>
      <c r="H26" s="671">
        <f t="shared" si="0"/>
        <v>160745040.53235236</v>
      </c>
      <c r="I26" s="189"/>
    </row>
    <row r="27" spans="1:9">
      <c r="A27" s="174">
        <v>21</v>
      </c>
      <c r="B27" s="192" t="s">
        <v>447</v>
      </c>
      <c r="C27" s="670">
        <v>531346.83510000003</v>
      </c>
      <c r="D27" s="670">
        <v>22549877.320500001</v>
      </c>
      <c r="E27" s="670">
        <v>151740.93388270901</v>
      </c>
      <c r="F27" s="670">
        <v>0</v>
      </c>
      <c r="G27" s="670">
        <v>16452.38</v>
      </c>
      <c r="H27" s="671">
        <f t="shared" si="0"/>
        <v>22929483.221717291</v>
      </c>
      <c r="I27" s="189"/>
    </row>
    <row r="28" spans="1:9">
      <c r="A28" s="174">
        <v>22</v>
      </c>
      <c r="B28" s="192" t="s">
        <v>448</v>
      </c>
      <c r="C28" s="670">
        <v>436451.4326</v>
      </c>
      <c r="D28" s="670">
        <v>6224494.3613</v>
      </c>
      <c r="E28" s="670">
        <v>130108.693706108</v>
      </c>
      <c r="F28" s="670">
        <v>0</v>
      </c>
      <c r="G28" s="670">
        <v>0</v>
      </c>
      <c r="H28" s="671">
        <f t="shared" si="0"/>
        <v>6530837.1001938917</v>
      </c>
      <c r="I28" s="189"/>
    </row>
    <row r="29" spans="1:9">
      <c r="A29" s="174">
        <v>23</v>
      </c>
      <c r="B29" s="192" t="s">
        <v>449</v>
      </c>
      <c r="C29" s="670">
        <v>7402271.3624999998</v>
      </c>
      <c r="D29" s="670">
        <v>330862419.33319902</v>
      </c>
      <c r="E29" s="670">
        <v>2822754.62381336</v>
      </c>
      <c r="F29" s="670">
        <v>0</v>
      </c>
      <c r="G29" s="670">
        <v>726897.16899999999</v>
      </c>
      <c r="H29" s="671">
        <f t="shared" si="0"/>
        <v>335441936.0718857</v>
      </c>
      <c r="I29" s="189"/>
    </row>
    <row r="30" spans="1:9">
      <c r="A30" s="174">
        <v>24</v>
      </c>
      <c r="B30" s="192" t="s">
        <v>520</v>
      </c>
      <c r="C30" s="670">
        <v>5285556.7878</v>
      </c>
      <c r="D30" s="670">
        <v>139784288.0837</v>
      </c>
      <c r="E30" s="670">
        <v>2028976.5974739401</v>
      </c>
      <c r="F30" s="670">
        <v>0</v>
      </c>
      <c r="G30" s="670">
        <v>0</v>
      </c>
      <c r="H30" s="671">
        <f t="shared" si="0"/>
        <v>143040868.27402607</v>
      </c>
      <c r="I30" s="189"/>
    </row>
    <row r="31" spans="1:9">
      <c r="A31" s="174">
        <v>25</v>
      </c>
      <c r="B31" s="192" t="s">
        <v>450</v>
      </c>
      <c r="C31" s="670">
        <v>9880532.2806000002</v>
      </c>
      <c r="D31" s="670">
        <v>170853238.05329999</v>
      </c>
      <c r="E31" s="670">
        <v>2640385.06762949</v>
      </c>
      <c r="F31" s="670">
        <v>0</v>
      </c>
      <c r="G31" s="670">
        <v>295838.75900000002</v>
      </c>
      <c r="H31" s="671">
        <f t="shared" si="0"/>
        <v>178093385.26627052</v>
      </c>
      <c r="I31" s="189"/>
    </row>
    <row r="32" spans="1:9">
      <c r="A32" s="174">
        <v>26</v>
      </c>
      <c r="B32" s="192" t="s">
        <v>517</v>
      </c>
      <c r="C32" s="670">
        <v>16999009.868099999</v>
      </c>
      <c r="D32" s="670">
        <v>168569307.40329999</v>
      </c>
      <c r="E32" s="670">
        <v>5546477.6676091403</v>
      </c>
      <c r="F32" s="670">
        <v>0</v>
      </c>
      <c r="G32" s="670">
        <v>1089126.314</v>
      </c>
      <c r="H32" s="671">
        <f t="shared" si="0"/>
        <v>180021839.60379082</v>
      </c>
      <c r="I32" s="189"/>
    </row>
    <row r="33" spans="1:9">
      <c r="A33" s="174">
        <v>27</v>
      </c>
      <c r="B33" s="175" t="s">
        <v>451</v>
      </c>
      <c r="C33" s="670">
        <v>1313991.5262</v>
      </c>
      <c r="D33" s="670">
        <v>220412976.692904</v>
      </c>
      <c r="E33" s="670">
        <v>1319584.1960000005</v>
      </c>
      <c r="F33" s="670">
        <v>0</v>
      </c>
      <c r="G33" s="670">
        <v>358.11984799999999</v>
      </c>
      <c r="H33" s="671">
        <f t="shared" si="0"/>
        <v>220407384.02310398</v>
      </c>
      <c r="I33" s="189"/>
    </row>
    <row r="34" spans="1:9">
      <c r="A34" s="174">
        <v>28</v>
      </c>
      <c r="B34" s="191" t="s">
        <v>64</v>
      </c>
      <c r="C34" s="672">
        <f>SUM(C7:C33)</f>
        <v>97746240.693700001</v>
      </c>
      <c r="D34" s="672">
        <f>SUM(D7:D33)</f>
        <v>3547685441.2072039</v>
      </c>
      <c r="E34" s="672">
        <f>SUM(E7:E33)</f>
        <v>34446989.314922407</v>
      </c>
      <c r="F34" s="672">
        <f>SUM(F7:F33)</f>
        <v>0</v>
      </c>
      <c r="G34" s="672">
        <f>SUM(G7:G33)</f>
        <v>3077897.6018479997</v>
      </c>
      <c r="H34" s="671">
        <f t="shared" si="0"/>
        <v>3610984692.5859814</v>
      </c>
      <c r="I34" s="189"/>
    </row>
    <row r="35" spans="1:9">
      <c r="A35" s="189"/>
      <c r="B35" s="189"/>
      <c r="C35" s="189"/>
      <c r="D35" s="189"/>
      <c r="E35" s="189"/>
      <c r="F35" s="189"/>
      <c r="G35" s="189"/>
      <c r="H35" s="189"/>
      <c r="I35" s="189"/>
    </row>
    <row r="36" spans="1:9">
      <c r="A36" s="189"/>
      <c r="B36" s="190"/>
      <c r="C36" s="189"/>
      <c r="D36" s="189"/>
      <c r="E36" s="189"/>
      <c r="F36" s="189"/>
      <c r="G36" s="189"/>
      <c r="H36" s="189"/>
      <c r="I36" s="189"/>
    </row>
  </sheetData>
  <mergeCells count="5">
    <mergeCell ref="G5:G6"/>
    <mergeCell ref="A5:B6"/>
    <mergeCell ref="C5:D5"/>
    <mergeCell ref="E5:E6"/>
    <mergeCell ref="F5:F6"/>
  </mergeCells>
  <conditionalFormatting sqref="A5">
    <cfRule type="duplicateValues" dxfId="11" priority="1"/>
    <cfRule type="duplicateValues" dxfId="10" priority="2"/>
  </conditionalFormatting>
  <conditionalFormatting sqref="A5">
    <cfRule type="duplicateValues" dxfId="9"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zoomScale="80" zoomScaleNormal="80" workbookViewId="0">
      <selection activeCell="C32" sqref="C32"/>
    </sheetView>
  </sheetViews>
  <sheetFormatPr defaultColWidth="9.28515625" defaultRowHeight="15"/>
  <cols>
    <col min="1" max="1" width="11.7109375" style="234" bestFit="1" customWidth="1"/>
    <col min="2" max="2" width="86.28515625" style="234" customWidth="1"/>
    <col min="3" max="3" width="24.28515625" style="234" customWidth="1"/>
    <col min="4" max="4" width="24.5703125" style="394" customWidth="1"/>
    <col min="5" max="16384" width="9.28515625" style="234"/>
  </cols>
  <sheetData>
    <row r="1" spans="1:4">
      <c r="A1" s="232" t="s">
        <v>30</v>
      </c>
      <c r="B1" s="507" t="str">
        <f>'Info '!C2</f>
        <v>JSC "BASISBANK"</v>
      </c>
      <c r="D1" s="234"/>
    </row>
    <row r="2" spans="1:4">
      <c r="A2" s="329" t="s">
        <v>31</v>
      </c>
      <c r="B2" s="508">
        <f>'1. key ratios '!B2</f>
        <v>45473</v>
      </c>
      <c r="D2" s="234"/>
    </row>
    <row r="3" spans="1:4">
      <c r="A3" s="509" t="s">
        <v>452</v>
      </c>
      <c r="D3" s="234"/>
    </row>
    <row r="5" spans="1:4" ht="45" customHeight="1">
      <c r="A5" s="814" t="s">
        <v>666</v>
      </c>
      <c r="B5" s="814"/>
      <c r="C5" s="510" t="s">
        <v>469</v>
      </c>
      <c r="D5" s="510" t="s">
        <v>510</v>
      </c>
    </row>
    <row r="6" spans="1:4">
      <c r="A6" s="511">
        <v>1</v>
      </c>
      <c r="B6" s="512" t="s">
        <v>665</v>
      </c>
      <c r="C6" s="241">
        <v>32391791.03960136</v>
      </c>
      <c r="D6" s="241">
        <v>316366.3313779314</v>
      </c>
    </row>
    <row r="7" spans="1:4">
      <c r="A7" s="513">
        <v>2</v>
      </c>
      <c r="B7" s="512" t="s">
        <v>664</v>
      </c>
      <c r="C7" s="241">
        <f>SUM(C8:C9)</f>
        <v>3366358.6676825201</v>
      </c>
      <c r="D7" s="241">
        <f>SUM(D8:D9)</f>
        <v>0</v>
      </c>
    </row>
    <row r="8" spans="1:4">
      <c r="A8" s="514">
        <v>2.1</v>
      </c>
      <c r="B8" s="515" t="s">
        <v>525</v>
      </c>
      <c r="C8" s="241">
        <v>942950.04823917011</v>
      </c>
      <c r="D8" s="241">
        <v>0</v>
      </c>
    </row>
    <row r="9" spans="1:4">
      <c r="A9" s="514">
        <v>2.2000000000000002</v>
      </c>
      <c r="B9" s="515" t="s">
        <v>523</v>
      </c>
      <c r="C9" s="241">
        <v>2423408.61944335</v>
      </c>
      <c r="D9" s="241">
        <v>0</v>
      </c>
    </row>
    <row r="10" spans="1:4">
      <c r="A10" s="511">
        <v>3</v>
      </c>
      <c r="B10" s="512" t="s">
        <v>663</v>
      </c>
      <c r="C10" s="241">
        <f>SUM(C11:C13)</f>
        <v>4373747.0658830926</v>
      </c>
      <c r="D10" s="241">
        <f>SUM(D11:D13)</f>
        <v>14241.240207977238</v>
      </c>
    </row>
    <row r="11" spans="1:4">
      <c r="A11" s="514">
        <v>3.1</v>
      </c>
      <c r="B11" s="515" t="s">
        <v>454</v>
      </c>
      <c r="C11" s="241">
        <v>3077897.601848003</v>
      </c>
      <c r="D11" s="241">
        <v>0</v>
      </c>
    </row>
    <row r="12" spans="1:4">
      <c r="A12" s="514">
        <v>3.2</v>
      </c>
      <c r="B12" s="515" t="s">
        <v>662</v>
      </c>
      <c r="C12" s="241">
        <v>780689.73667209991</v>
      </c>
      <c r="D12" s="241">
        <v>14241.240207977238</v>
      </c>
    </row>
    <row r="13" spans="1:4">
      <c r="A13" s="514">
        <v>3.3</v>
      </c>
      <c r="B13" s="515" t="s">
        <v>524</v>
      </c>
      <c r="C13" s="241">
        <v>515159.72736298991</v>
      </c>
      <c r="D13" s="241">
        <v>0</v>
      </c>
    </row>
    <row r="14" spans="1:4" ht="30">
      <c r="A14" s="513">
        <v>4</v>
      </c>
      <c r="B14" s="516" t="s">
        <v>661</v>
      </c>
      <c r="C14" s="241">
        <v>519552.86968835001</v>
      </c>
      <c r="D14" s="241">
        <v>0</v>
      </c>
    </row>
    <row r="15" spans="1:4">
      <c r="A15" s="517">
        <v>5</v>
      </c>
      <c r="B15" s="512" t="s">
        <v>660</v>
      </c>
      <c r="C15" s="673">
        <f>C6+C7-C10+C14</f>
        <v>31903955.511089135</v>
      </c>
      <c r="D15" s="673">
        <f>D6+D7-D10+D14</f>
        <v>302125.09116995416</v>
      </c>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zoomScale="80" zoomScaleNormal="80" workbookViewId="0">
      <selection activeCell="K32" sqref="K32"/>
    </sheetView>
  </sheetViews>
  <sheetFormatPr defaultColWidth="9.28515625" defaultRowHeight="15"/>
  <cols>
    <col min="1" max="1" width="11.7109375" style="234" bestFit="1" customWidth="1"/>
    <col min="2" max="2" width="66" style="234" customWidth="1"/>
    <col min="3" max="3" width="23" style="234" customWidth="1"/>
    <col min="4" max="4" width="26.7109375" style="234" customWidth="1"/>
    <col min="5" max="16384" width="9.28515625" style="234"/>
  </cols>
  <sheetData>
    <row r="1" spans="1:4">
      <c r="A1" s="232" t="s">
        <v>30</v>
      </c>
      <c r="B1" s="507" t="str">
        <f>'Info '!C2</f>
        <v>JSC "BASISBANK"</v>
      </c>
    </row>
    <row r="2" spans="1:4">
      <c r="A2" s="329" t="s">
        <v>31</v>
      </c>
      <c r="B2" s="508">
        <f>'1. key ratios '!B2</f>
        <v>45473</v>
      </c>
    </row>
    <row r="3" spans="1:4">
      <c r="A3" s="509" t="s">
        <v>456</v>
      </c>
    </row>
    <row r="4" spans="1:4">
      <c r="A4" s="509"/>
    </row>
    <row r="5" spans="1:4" ht="24" customHeight="1">
      <c r="A5" s="815" t="s">
        <v>526</v>
      </c>
      <c r="B5" s="816"/>
      <c r="C5" s="763" t="s">
        <v>457</v>
      </c>
      <c r="D5" s="763" t="s">
        <v>458</v>
      </c>
    </row>
    <row r="6" spans="1:4" ht="24" customHeight="1">
      <c r="A6" s="817"/>
      <c r="B6" s="818"/>
      <c r="C6" s="763"/>
      <c r="D6" s="763"/>
    </row>
    <row r="7" spans="1:4">
      <c r="A7" s="518">
        <v>1</v>
      </c>
      <c r="B7" s="231" t="s">
        <v>453</v>
      </c>
      <c r="C7" s="241">
        <v>97930389.778295606</v>
      </c>
      <c r="D7" s="674"/>
    </row>
    <row r="8" spans="1:4">
      <c r="A8" s="519">
        <v>2</v>
      </c>
      <c r="B8" s="519" t="s">
        <v>459</v>
      </c>
      <c r="C8" s="241">
        <v>10226624.1052</v>
      </c>
      <c r="D8" s="674"/>
    </row>
    <row r="9" spans="1:4" ht="30">
      <c r="A9" s="519">
        <v>3</v>
      </c>
      <c r="B9" s="520" t="s">
        <v>669</v>
      </c>
      <c r="C9" s="241">
        <v>1748834.03992563</v>
      </c>
      <c r="D9" s="674"/>
    </row>
    <row r="10" spans="1:4">
      <c r="A10" s="519">
        <v>4</v>
      </c>
      <c r="B10" s="519" t="s">
        <v>460</v>
      </c>
      <c r="C10" s="241">
        <f>SUM(C11:C17)</f>
        <v>13473598.7862214</v>
      </c>
      <c r="D10" s="674"/>
    </row>
    <row r="11" spans="1:4">
      <c r="A11" s="519">
        <v>5</v>
      </c>
      <c r="B11" s="521" t="s">
        <v>668</v>
      </c>
      <c r="C11" s="241">
        <v>4650669.5277000023</v>
      </c>
      <c r="D11" s="674"/>
    </row>
    <row r="12" spans="1:4">
      <c r="A12" s="519">
        <v>6</v>
      </c>
      <c r="B12" s="521" t="s">
        <v>461</v>
      </c>
      <c r="C12" s="241">
        <v>4454218.2852431731</v>
      </c>
      <c r="D12" s="674"/>
    </row>
    <row r="13" spans="1:4">
      <c r="A13" s="519">
        <v>7</v>
      </c>
      <c r="B13" s="521" t="s">
        <v>464</v>
      </c>
      <c r="C13" s="241">
        <v>3077897.6018479997</v>
      </c>
      <c r="D13" s="674"/>
    </row>
    <row r="14" spans="1:4">
      <c r="A14" s="519">
        <v>8</v>
      </c>
      <c r="B14" s="521" t="s">
        <v>462</v>
      </c>
      <c r="C14" s="241">
        <v>835818.74798246566</v>
      </c>
      <c r="D14" s="241">
        <v>835818.74798246566</v>
      </c>
    </row>
    <row r="15" spans="1:4">
      <c r="A15" s="519">
        <v>9</v>
      </c>
      <c r="B15" s="521" t="s">
        <v>463</v>
      </c>
      <c r="C15" s="241">
        <v>0</v>
      </c>
      <c r="D15" s="241">
        <v>0</v>
      </c>
    </row>
    <row r="16" spans="1:4">
      <c r="A16" s="519">
        <v>10</v>
      </c>
      <c r="B16" s="521" t="s">
        <v>465</v>
      </c>
      <c r="C16" s="241">
        <v>454994.623447761</v>
      </c>
      <c r="D16" s="241">
        <v>0</v>
      </c>
    </row>
    <row r="17" spans="1:4" ht="30">
      <c r="A17" s="519">
        <v>11</v>
      </c>
      <c r="B17" s="521" t="s">
        <v>667</v>
      </c>
      <c r="C17" s="241">
        <v>0</v>
      </c>
      <c r="D17" s="674"/>
    </row>
    <row r="18" spans="1:4">
      <c r="A18" s="518">
        <v>12</v>
      </c>
      <c r="B18" s="522" t="s">
        <v>455</v>
      </c>
      <c r="C18" s="673">
        <f>C7+C8+C9-C10</f>
        <v>96432249.137199834</v>
      </c>
      <c r="D18" s="674"/>
    </row>
    <row r="21" spans="1:4">
      <c r="B21" s="232"/>
    </row>
    <row r="22" spans="1:4">
      <c r="B22" s="329"/>
    </row>
    <row r="23" spans="1:4">
      <c r="B23" s="509"/>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8"/>
  <sheetViews>
    <sheetView showGridLines="0" zoomScale="80" zoomScaleNormal="80" workbookViewId="0">
      <selection activeCell="B2" sqref="B2"/>
    </sheetView>
  </sheetViews>
  <sheetFormatPr defaultColWidth="9.28515625" defaultRowHeight="15"/>
  <cols>
    <col min="1" max="1" width="11.7109375" style="218" bestFit="1" customWidth="1"/>
    <col min="2" max="2" width="63.85546875" style="218" customWidth="1"/>
    <col min="3" max="3" width="17.85546875" style="218" customWidth="1"/>
    <col min="4" max="18" width="22.28515625" style="218" customWidth="1"/>
    <col min="19" max="19" width="23.28515625" style="218" bestFit="1" customWidth="1"/>
    <col min="20" max="26" width="22.28515625" style="218" customWidth="1"/>
    <col min="27" max="27" width="23.28515625" style="218" bestFit="1" customWidth="1"/>
    <col min="28" max="28" width="20" style="218" customWidth="1"/>
    <col min="29" max="16384" width="9.28515625" style="218"/>
  </cols>
  <sheetData>
    <row r="1" spans="1:28">
      <c r="A1" s="232" t="s">
        <v>30</v>
      </c>
      <c r="B1" s="524" t="str">
        <f>'Info '!C2</f>
        <v>JSC "BASISBANK"</v>
      </c>
    </row>
    <row r="2" spans="1:28">
      <c r="A2" s="329" t="s">
        <v>31</v>
      </c>
      <c r="B2" s="508">
        <f>'1. key ratios '!B2</f>
        <v>45473</v>
      </c>
      <c r="C2" s="525"/>
    </row>
    <row r="3" spans="1:28">
      <c r="A3" s="509" t="s">
        <v>466</v>
      </c>
    </row>
    <row r="5" spans="1:28" ht="15" customHeight="1">
      <c r="A5" s="821" t="s">
        <v>681</v>
      </c>
      <c r="B5" s="822"/>
      <c r="C5" s="827" t="s">
        <v>467</v>
      </c>
      <c r="D5" s="828"/>
      <c r="E5" s="828"/>
      <c r="F5" s="828"/>
      <c r="G5" s="828"/>
      <c r="H5" s="828"/>
      <c r="I5" s="828"/>
      <c r="J5" s="828"/>
      <c r="K5" s="828"/>
      <c r="L5" s="828"/>
      <c r="M5" s="828"/>
      <c r="N5" s="828"/>
      <c r="O5" s="828"/>
      <c r="P5" s="828"/>
      <c r="Q5" s="828"/>
      <c r="R5" s="828"/>
      <c r="S5" s="828"/>
      <c r="T5" s="535"/>
      <c r="U5" s="535"/>
      <c r="V5" s="535"/>
      <c r="W5" s="535"/>
      <c r="X5" s="535"/>
      <c r="Y5" s="535"/>
      <c r="Z5" s="535"/>
      <c r="AA5" s="536"/>
      <c r="AB5" s="526"/>
    </row>
    <row r="6" spans="1:28" ht="12" customHeight="1">
      <c r="A6" s="823"/>
      <c r="B6" s="824"/>
      <c r="C6" s="829" t="s">
        <v>64</v>
      </c>
      <c r="D6" s="829" t="s">
        <v>712</v>
      </c>
      <c r="E6" s="829"/>
      <c r="F6" s="829"/>
      <c r="G6" s="829"/>
      <c r="H6" s="829" t="s">
        <v>713</v>
      </c>
      <c r="I6" s="829"/>
      <c r="J6" s="829"/>
      <c r="K6" s="829"/>
      <c r="L6" s="537"/>
      <c r="M6" s="831" t="s">
        <v>714</v>
      </c>
      <c r="N6" s="831"/>
      <c r="O6" s="831"/>
      <c r="P6" s="831"/>
      <c r="Q6" s="831"/>
      <c r="R6" s="831"/>
      <c r="S6" s="832"/>
      <c r="T6" s="538"/>
      <c r="U6" s="819" t="s">
        <v>677</v>
      </c>
      <c r="V6" s="819"/>
      <c r="W6" s="819"/>
      <c r="X6" s="819"/>
      <c r="Y6" s="819"/>
      <c r="Z6" s="819"/>
      <c r="AA6" s="820"/>
      <c r="AB6" s="527"/>
    </row>
    <row r="7" spans="1:28" ht="30">
      <c r="A7" s="825"/>
      <c r="B7" s="826"/>
      <c r="C7" s="830"/>
      <c r="D7" s="539"/>
      <c r="E7" s="540" t="s">
        <v>468</v>
      </c>
      <c r="F7" s="541" t="s">
        <v>675</v>
      </c>
      <c r="G7" s="542" t="s">
        <v>676</v>
      </c>
      <c r="H7" s="543"/>
      <c r="I7" s="540" t="s">
        <v>468</v>
      </c>
      <c r="J7" s="541" t="s">
        <v>675</v>
      </c>
      <c r="K7" s="542" t="s">
        <v>676</v>
      </c>
      <c r="L7" s="544"/>
      <c r="M7" s="540" t="s">
        <v>468</v>
      </c>
      <c r="N7" s="540" t="s">
        <v>675</v>
      </c>
      <c r="O7" s="540" t="s">
        <v>674</v>
      </c>
      <c r="P7" s="540" t="s">
        <v>673</v>
      </c>
      <c r="Q7" s="540" t="s">
        <v>672</v>
      </c>
      <c r="R7" s="541" t="s">
        <v>671</v>
      </c>
      <c r="S7" s="540" t="s">
        <v>670</v>
      </c>
      <c r="T7" s="544"/>
      <c r="U7" s="540" t="s">
        <v>468</v>
      </c>
      <c r="V7" s="540" t="s">
        <v>675</v>
      </c>
      <c r="W7" s="540" t="s">
        <v>674</v>
      </c>
      <c r="X7" s="540" t="s">
        <v>673</v>
      </c>
      <c r="Y7" s="540" t="s">
        <v>672</v>
      </c>
      <c r="Z7" s="541" t="s">
        <v>671</v>
      </c>
      <c r="AA7" s="540" t="s">
        <v>670</v>
      </c>
      <c r="AB7" s="526"/>
    </row>
    <row r="8" spans="1:28">
      <c r="A8" s="528">
        <v>1</v>
      </c>
      <c r="B8" s="529" t="s">
        <v>469</v>
      </c>
      <c r="C8" s="534">
        <v>2683617397.7009039</v>
      </c>
      <c r="D8" s="534">
        <v>2471698574.5285039</v>
      </c>
      <c r="E8" s="534">
        <v>55418597.639600024</v>
      </c>
      <c r="F8" s="534">
        <v>1486242.9867</v>
      </c>
      <c r="G8" s="534">
        <v>0</v>
      </c>
      <c r="H8" s="534">
        <v>115486574.03520003</v>
      </c>
      <c r="I8" s="534">
        <v>19805309.098299999</v>
      </c>
      <c r="J8" s="534">
        <v>39213318.51349999</v>
      </c>
      <c r="K8" s="534">
        <v>0</v>
      </c>
      <c r="L8" s="534">
        <v>96432249.137199998</v>
      </c>
      <c r="M8" s="534">
        <v>11916024.3826</v>
      </c>
      <c r="N8" s="534">
        <v>4381301.9193999972</v>
      </c>
      <c r="O8" s="534">
        <v>16552498.351800006</v>
      </c>
      <c r="P8" s="534">
        <v>19071383.592099998</v>
      </c>
      <c r="Q8" s="534">
        <v>15171905.867099997</v>
      </c>
      <c r="R8" s="534">
        <v>5671314.7842999976</v>
      </c>
      <c r="S8" s="534">
        <v>137204.837</v>
      </c>
      <c r="T8" s="534">
        <v>0</v>
      </c>
      <c r="U8" s="534">
        <v>0</v>
      </c>
      <c r="V8" s="534">
        <v>0</v>
      </c>
      <c r="W8" s="534">
        <v>0</v>
      </c>
      <c r="X8" s="534">
        <v>0</v>
      </c>
      <c r="Y8" s="534">
        <v>0</v>
      </c>
      <c r="Z8" s="534">
        <v>0</v>
      </c>
      <c r="AA8" s="534">
        <v>0</v>
      </c>
      <c r="AB8" s="236"/>
    </row>
    <row r="9" spans="1:28">
      <c r="A9" s="530">
        <v>1.1000000000000001</v>
      </c>
      <c r="B9" s="531" t="s">
        <v>470</v>
      </c>
      <c r="C9" s="534">
        <v>0</v>
      </c>
      <c r="D9" s="534">
        <v>0</v>
      </c>
      <c r="E9" s="534">
        <v>0</v>
      </c>
      <c r="F9" s="534">
        <v>0</v>
      </c>
      <c r="G9" s="534">
        <v>0</v>
      </c>
      <c r="H9" s="534">
        <v>0</v>
      </c>
      <c r="I9" s="534">
        <v>0</v>
      </c>
      <c r="J9" s="534">
        <v>0</v>
      </c>
      <c r="K9" s="534">
        <v>0</v>
      </c>
      <c r="L9" s="534">
        <v>0</v>
      </c>
      <c r="M9" s="534">
        <v>0</v>
      </c>
      <c r="N9" s="534">
        <v>0</v>
      </c>
      <c r="O9" s="534">
        <v>0</v>
      </c>
      <c r="P9" s="534">
        <v>0</v>
      </c>
      <c r="Q9" s="534">
        <v>0</v>
      </c>
      <c r="R9" s="534">
        <v>0</v>
      </c>
      <c r="S9" s="534">
        <v>0</v>
      </c>
      <c r="T9" s="534">
        <v>0</v>
      </c>
      <c r="U9" s="534">
        <v>0</v>
      </c>
      <c r="V9" s="534">
        <v>0</v>
      </c>
      <c r="W9" s="534">
        <v>0</v>
      </c>
      <c r="X9" s="534">
        <v>0</v>
      </c>
      <c r="Y9" s="534">
        <v>0</v>
      </c>
      <c r="Z9" s="534">
        <v>0</v>
      </c>
      <c r="AA9" s="534">
        <v>0</v>
      </c>
      <c r="AB9" s="236"/>
    </row>
    <row r="10" spans="1:28">
      <c r="A10" s="530">
        <v>1.2</v>
      </c>
      <c r="B10" s="531" t="s">
        <v>471</v>
      </c>
      <c r="C10" s="534">
        <v>0</v>
      </c>
      <c r="D10" s="534">
        <v>0</v>
      </c>
      <c r="E10" s="534">
        <v>0</v>
      </c>
      <c r="F10" s="534">
        <v>0</v>
      </c>
      <c r="G10" s="534">
        <v>0</v>
      </c>
      <c r="H10" s="534">
        <v>0</v>
      </c>
      <c r="I10" s="534">
        <v>0</v>
      </c>
      <c r="J10" s="534">
        <v>0</v>
      </c>
      <c r="K10" s="534">
        <v>0</v>
      </c>
      <c r="L10" s="534">
        <v>0</v>
      </c>
      <c r="M10" s="534">
        <v>0</v>
      </c>
      <c r="N10" s="534">
        <v>0</v>
      </c>
      <c r="O10" s="534">
        <v>0</v>
      </c>
      <c r="P10" s="534">
        <v>0</v>
      </c>
      <c r="Q10" s="534">
        <v>0</v>
      </c>
      <c r="R10" s="534">
        <v>0</v>
      </c>
      <c r="S10" s="534">
        <v>0</v>
      </c>
      <c r="T10" s="534">
        <v>0</v>
      </c>
      <c r="U10" s="534">
        <v>0</v>
      </c>
      <c r="V10" s="534">
        <v>0</v>
      </c>
      <c r="W10" s="534">
        <v>0</v>
      </c>
      <c r="X10" s="534">
        <v>0</v>
      </c>
      <c r="Y10" s="534">
        <v>0</v>
      </c>
      <c r="Z10" s="534">
        <v>0</v>
      </c>
      <c r="AA10" s="534">
        <v>0</v>
      </c>
      <c r="AB10" s="236"/>
    </row>
    <row r="11" spans="1:28">
      <c r="A11" s="530">
        <v>1.3</v>
      </c>
      <c r="B11" s="531" t="s">
        <v>472</v>
      </c>
      <c r="C11" s="534">
        <v>0</v>
      </c>
      <c r="D11" s="534">
        <v>0</v>
      </c>
      <c r="E11" s="534">
        <v>0</v>
      </c>
      <c r="F11" s="534">
        <v>0</v>
      </c>
      <c r="G11" s="534">
        <v>0</v>
      </c>
      <c r="H11" s="534">
        <v>0</v>
      </c>
      <c r="I11" s="534">
        <v>0</v>
      </c>
      <c r="J11" s="534">
        <v>0</v>
      </c>
      <c r="K11" s="534">
        <v>0</v>
      </c>
      <c r="L11" s="534">
        <v>0</v>
      </c>
      <c r="M11" s="534">
        <v>0</v>
      </c>
      <c r="N11" s="534">
        <v>0</v>
      </c>
      <c r="O11" s="534">
        <v>0</v>
      </c>
      <c r="P11" s="534">
        <v>0</v>
      </c>
      <c r="Q11" s="534">
        <v>0</v>
      </c>
      <c r="R11" s="534">
        <v>0</v>
      </c>
      <c r="S11" s="534">
        <v>0</v>
      </c>
      <c r="T11" s="534">
        <v>0</v>
      </c>
      <c r="U11" s="534">
        <v>0</v>
      </c>
      <c r="V11" s="534">
        <v>0</v>
      </c>
      <c r="W11" s="534">
        <v>0</v>
      </c>
      <c r="X11" s="534">
        <v>0</v>
      </c>
      <c r="Y11" s="534">
        <v>0</v>
      </c>
      <c r="Z11" s="534">
        <v>0</v>
      </c>
      <c r="AA11" s="534">
        <v>0</v>
      </c>
      <c r="AB11" s="236"/>
    </row>
    <row r="12" spans="1:28">
      <c r="A12" s="530">
        <v>1.4</v>
      </c>
      <c r="B12" s="531" t="s">
        <v>473</v>
      </c>
      <c r="C12" s="534">
        <v>88536240.945500001</v>
      </c>
      <c r="D12" s="534">
        <v>88536240.945500001</v>
      </c>
      <c r="E12" s="534">
        <v>0</v>
      </c>
      <c r="F12" s="534">
        <v>0</v>
      </c>
      <c r="G12" s="534">
        <v>0</v>
      </c>
      <c r="H12" s="534">
        <v>0</v>
      </c>
      <c r="I12" s="534">
        <v>0</v>
      </c>
      <c r="J12" s="534">
        <v>0</v>
      </c>
      <c r="K12" s="534">
        <v>0</v>
      </c>
      <c r="L12" s="534">
        <v>0</v>
      </c>
      <c r="M12" s="534">
        <v>0</v>
      </c>
      <c r="N12" s="534">
        <v>0</v>
      </c>
      <c r="O12" s="534">
        <v>0</v>
      </c>
      <c r="P12" s="534">
        <v>0</v>
      </c>
      <c r="Q12" s="534">
        <v>0</v>
      </c>
      <c r="R12" s="534">
        <v>0</v>
      </c>
      <c r="S12" s="534">
        <v>0</v>
      </c>
      <c r="T12" s="534">
        <v>0</v>
      </c>
      <c r="U12" s="534">
        <v>0</v>
      </c>
      <c r="V12" s="534">
        <v>0</v>
      </c>
      <c r="W12" s="534">
        <v>0</v>
      </c>
      <c r="X12" s="534">
        <v>0</v>
      </c>
      <c r="Y12" s="534">
        <v>0</v>
      </c>
      <c r="Z12" s="534">
        <v>0</v>
      </c>
      <c r="AA12" s="534">
        <v>0</v>
      </c>
      <c r="AB12" s="236"/>
    </row>
    <row r="13" spans="1:28">
      <c r="A13" s="530">
        <v>1.5</v>
      </c>
      <c r="B13" s="531" t="s">
        <v>474</v>
      </c>
      <c r="C13" s="534">
        <v>1521616676.1442015</v>
      </c>
      <c r="D13" s="534">
        <v>1417682135.1644015</v>
      </c>
      <c r="E13" s="534">
        <v>39934965.021600001</v>
      </c>
      <c r="F13" s="534">
        <v>1240198.6965000001</v>
      </c>
      <c r="G13" s="534">
        <v>0</v>
      </c>
      <c r="H13" s="534">
        <v>75756073.997699991</v>
      </c>
      <c r="I13" s="534">
        <v>16009016.007499998</v>
      </c>
      <c r="J13" s="534">
        <v>28372246.215399999</v>
      </c>
      <c r="K13" s="534">
        <v>0</v>
      </c>
      <c r="L13" s="534">
        <v>28178466.982099995</v>
      </c>
      <c r="M13" s="534">
        <v>9763544.7611999996</v>
      </c>
      <c r="N13" s="534">
        <v>170260.1287</v>
      </c>
      <c r="O13" s="534">
        <v>2558138.3401999995</v>
      </c>
      <c r="P13" s="534">
        <v>5339012.3983000005</v>
      </c>
      <c r="Q13" s="534">
        <v>2955042.3164999997</v>
      </c>
      <c r="R13" s="534">
        <v>51032.2</v>
      </c>
      <c r="S13" s="534">
        <v>137204.837</v>
      </c>
      <c r="T13" s="534">
        <v>0</v>
      </c>
      <c r="U13" s="534">
        <v>0</v>
      </c>
      <c r="V13" s="534">
        <v>0</v>
      </c>
      <c r="W13" s="534">
        <v>0</v>
      </c>
      <c r="X13" s="534">
        <v>0</v>
      </c>
      <c r="Y13" s="534">
        <v>0</v>
      </c>
      <c r="Z13" s="534">
        <v>0</v>
      </c>
      <c r="AA13" s="534">
        <v>0</v>
      </c>
      <c r="AB13" s="236"/>
    </row>
    <row r="14" spans="1:28">
      <c r="A14" s="530">
        <v>1.6</v>
      </c>
      <c r="B14" s="531" t="s">
        <v>475</v>
      </c>
      <c r="C14" s="534">
        <v>1073464480.6112024</v>
      </c>
      <c r="D14" s="534">
        <v>965480198.41860235</v>
      </c>
      <c r="E14" s="534">
        <v>15483632.618000019</v>
      </c>
      <c r="F14" s="534">
        <v>246044.29019999999</v>
      </c>
      <c r="G14" s="534">
        <v>0</v>
      </c>
      <c r="H14" s="534">
        <v>39730500.037500046</v>
      </c>
      <c r="I14" s="534">
        <v>3796293.0907999999</v>
      </c>
      <c r="J14" s="534">
        <v>10841072.298099989</v>
      </c>
      <c r="K14" s="534">
        <v>0</v>
      </c>
      <c r="L14" s="534">
        <v>68253782.155100003</v>
      </c>
      <c r="M14" s="534">
        <v>2152479.621400001</v>
      </c>
      <c r="N14" s="534">
        <v>4211041.790699997</v>
      </c>
      <c r="O14" s="534">
        <v>13994360.011600006</v>
      </c>
      <c r="P14" s="534">
        <v>13732371.193799999</v>
      </c>
      <c r="Q14" s="534">
        <v>12216863.550599996</v>
      </c>
      <c r="R14" s="534">
        <v>5620282.5842999974</v>
      </c>
      <c r="S14" s="534">
        <v>0</v>
      </c>
      <c r="T14" s="534">
        <v>0</v>
      </c>
      <c r="U14" s="534">
        <v>0</v>
      </c>
      <c r="V14" s="534">
        <v>0</v>
      </c>
      <c r="W14" s="534">
        <v>0</v>
      </c>
      <c r="X14" s="534">
        <v>0</v>
      </c>
      <c r="Y14" s="534">
        <v>0</v>
      </c>
      <c r="Z14" s="534">
        <v>0</v>
      </c>
      <c r="AA14" s="534">
        <v>0</v>
      </c>
      <c r="AB14" s="236"/>
    </row>
    <row r="15" spans="1:28">
      <c r="A15" s="528">
        <v>2</v>
      </c>
      <c r="B15" s="532" t="s">
        <v>476</v>
      </c>
      <c r="C15" s="534">
        <v>339620031.63999993</v>
      </c>
      <c r="D15" s="534">
        <v>339620031.63999993</v>
      </c>
      <c r="E15" s="534">
        <v>0</v>
      </c>
      <c r="F15" s="534">
        <v>0</v>
      </c>
      <c r="G15" s="534">
        <v>0</v>
      </c>
      <c r="H15" s="534">
        <v>0</v>
      </c>
      <c r="I15" s="534">
        <v>0</v>
      </c>
      <c r="J15" s="534">
        <v>0</v>
      </c>
      <c r="K15" s="534">
        <v>0</v>
      </c>
      <c r="L15" s="534">
        <v>0</v>
      </c>
      <c r="M15" s="534">
        <v>0</v>
      </c>
      <c r="N15" s="534">
        <v>0</v>
      </c>
      <c r="O15" s="534">
        <v>0</v>
      </c>
      <c r="P15" s="534">
        <v>0</v>
      </c>
      <c r="Q15" s="534">
        <v>0</v>
      </c>
      <c r="R15" s="534">
        <v>0</v>
      </c>
      <c r="S15" s="534">
        <v>0</v>
      </c>
      <c r="T15" s="534">
        <v>0</v>
      </c>
      <c r="U15" s="534">
        <v>0</v>
      </c>
      <c r="V15" s="534">
        <v>0</v>
      </c>
      <c r="W15" s="534">
        <v>0</v>
      </c>
      <c r="X15" s="534">
        <v>0</v>
      </c>
      <c r="Y15" s="534">
        <v>0</v>
      </c>
      <c r="Z15" s="534">
        <v>0</v>
      </c>
      <c r="AA15" s="534">
        <v>0</v>
      </c>
      <c r="AB15" s="236"/>
    </row>
    <row r="16" spans="1:28">
      <c r="A16" s="530">
        <v>2.1</v>
      </c>
      <c r="B16" s="531" t="s">
        <v>470</v>
      </c>
      <c r="C16" s="534">
        <v>0</v>
      </c>
      <c r="D16" s="534">
        <v>0</v>
      </c>
      <c r="E16" s="534">
        <v>0</v>
      </c>
      <c r="F16" s="534">
        <v>0</v>
      </c>
      <c r="G16" s="534">
        <v>0</v>
      </c>
      <c r="H16" s="534">
        <v>0</v>
      </c>
      <c r="I16" s="534">
        <v>0</v>
      </c>
      <c r="J16" s="534">
        <v>0</v>
      </c>
      <c r="K16" s="534">
        <v>0</v>
      </c>
      <c r="L16" s="534">
        <v>0</v>
      </c>
      <c r="M16" s="534">
        <v>0</v>
      </c>
      <c r="N16" s="534">
        <v>0</v>
      </c>
      <c r="O16" s="534">
        <v>0</v>
      </c>
      <c r="P16" s="534">
        <v>0</v>
      </c>
      <c r="Q16" s="534">
        <v>0</v>
      </c>
      <c r="R16" s="534">
        <v>0</v>
      </c>
      <c r="S16" s="534">
        <v>0</v>
      </c>
      <c r="T16" s="534">
        <v>0</v>
      </c>
      <c r="U16" s="534">
        <v>0</v>
      </c>
      <c r="V16" s="534">
        <v>0</v>
      </c>
      <c r="W16" s="534">
        <v>0</v>
      </c>
      <c r="X16" s="534">
        <v>0</v>
      </c>
      <c r="Y16" s="534">
        <v>0</v>
      </c>
      <c r="Z16" s="534">
        <v>0</v>
      </c>
      <c r="AA16" s="534">
        <v>0</v>
      </c>
      <c r="AB16" s="236"/>
    </row>
    <row r="17" spans="1:28">
      <c r="A17" s="530">
        <v>2.2000000000000002</v>
      </c>
      <c r="B17" s="531" t="s">
        <v>471</v>
      </c>
      <c r="C17" s="534">
        <v>280589808.45999992</v>
      </c>
      <c r="D17" s="534">
        <v>280589808.45999992</v>
      </c>
      <c r="E17" s="534">
        <v>0</v>
      </c>
      <c r="F17" s="534">
        <v>0</v>
      </c>
      <c r="G17" s="534">
        <v>0</v>
      </c>
      <c r="H17" s="534">
        <v>0</v>
      </c>
      <c r="I17" s="534">
        <v>0</v>
      </c>
      <c r="J17" s="534">
        <v>0</v>
      </c>
      <c r="K17" s="534">
        <v>0</v>
      </c>
      <c r="L17" s="534">
        <v>0</v>
      </c>
      <c r="M17" s="534">
        <v>0</v>
      </c>
      <c r="N17" s="534">
        <v>0</v>
      </c>
      <c r="O17" s="534">
        <v>0</v>
      </c>
      <c r="P17" s="534">
        <v>0</v>
      </c>
      <c r="Q17" s="534">
        <v>0</v>
      </c>
      <c r="R17" s="534">
        <v>0</v>
      </c>
      <c r="S17" s="534">
        <v>0</v>
      </c>
      <c r="T17" s="534">
        <v>0</v>
      </c>
      <c r="U17" s="534">
        <v>0</v>
      </c>
      <c r="V17" s="534">
        <v>0</v>
      </c>
      <c r="W17" s="534">
        <v>0</v>
      </c>
      <c r="X17" s="534">
        <v>0</v>
      </c>
      <c r="Y17" s="534">
        <v>0</v>
      </c>
      <c r="Z17" s="534">
        <v>0</v>
      </c>
      <c r="AA17" s="534">
        <v>0</v>
      </c>
      <c r="AB17" s="236"/>
    </row>
    <row r="18" spans="1:28">
      <c r="A18" s="530">
        <v>2.2999999999999998</v>
      </c>
      <c r="B18" s="531" t="s">
        <v>472</v>
      </c>
      <c r="C18" s="534">
        <v>0</v>
      </c>
      <c r="D18" s="534">
        <v>0</v>
      </c>
      <c r="E18" s="534">
        <v>0</v>
      </c>
      <c r="F18" s="534">
        <v>0</v>
      </c>
      <c r="G18" s="534">
        <v>0</v>
      </c>
      <c r="H18" s="534">
        <v>0</v>
      </c>
      <c r="I18" s="534">
        <v>0</v>
      </c>
      <c r="J18" s="534">
        <v>0</v>
      </c>
      <c r="K18" s="534">
        <v>0</v>
      </c>
      <c r="L18" s="534">
        <v>0</v>
      </c>
      <c r="M18" s="534">
        <v>0</v>
      </c>
      <c r="N18" s="534">
        <v>0</v>
      </c>
      <c r="O18" s="534">
        <v>0</v>
      </c>
      <c r="P18" s="534">
        <v>0</v>
      </c>
      <c r="Q18" s="534">
        <v>0</v>
      </c>
      <c r="R18" s="534">
        <v>0</v>
      </c>
      <c r="S18" s="534">
        <v>0</v>
      </c>
      <c r="T18" s="534">
        <v>0</v>
      </c>
      <c r="U18" s="534">
        <v>0</v>
      </c>
      <c r="V18" s="534">
        <v>0</v>
      </c>
      <c r="W18" s="534">
        <v>0</v>
      </c>
      <c r="X18" s="534">
        <v>0</v>
      </c>
      <c r="Y18" s="534">
        <v>0</v>
      </c>
      <c r="Z18" s="534">
        <v>0</v>
      </c>
      <c r="AA18" s="534">
        <v>0</v>
      </c>
      <c r="AB18" s="236"/>
    </row>
    <row r="19" spans="1:28">
      <c r="A19" s="530">
        <v>2.4</v>
      </c>
      <c r="B19" s="531" t="s">
        <v>473</v>
      </c>
      <c r="C19" s="534">
        <v>28379270.609999999</v>
      </c>
      <c r="D19" s="534">
        <v>28379270.609999999</v>
      </c>
      <c r="E19" s="534">
        <v>0</v>
      </c>
      <c r="F19" s="534">
        <v>0</v>
      </c>
      <c r="G19" s="534">
        <v>0</v>
      </c>
      <c r="H19" s="534">
        <v>0</v>
      </c>
      <c r="I19" s="534">
        <v>0</v>
      </c>
      <c r="J19" s="534">
        <v>0</v>
      </c>
      <c r="K19" s="534">
        <v>0</v>
      </c>
      <c r="L19" s="534">
        <v>0</v>
      </c>
      <c r="M19" s="534">
        <v>0</v>
      </c>
      <c r="N19" s="534">
        <v>0</v>
      </c>
      <c r="O19" s="534">
        <v>0</v>
      </c>
      <c r="P19" s="534">
        <v>0</v>
      </c>
      <c r="Q19" s="534">
        <v>0</v>
      </c>
      <c r="R19" s="534">
        <v>0</v>
      </c>
      <c r="S19" s="534">
        <v>0</v>
      </c>
      <c r="T19" s="534">
        <v>0</v>
      </c>
      <c r="U19" s="534">
        <v>0</v>
      </c>
      <c r="V19" s="534">
        <v>0</v>
      </c>
      <c r="W19" s="534">
        <v>0</v>
      </c>
      <c r="X19" s="534">
        <v>0</v>
      </c>
      <c r="Y19" s="534">
        <v>0</v>
      </c>
      <c r="Z19" s="534">
        <v>0</v>
      </c>
      <c r="AA19" s="534">
        <v>0</v>
      </c>
      <c r="AB19" s="236"/>
    </row>
    <row r="20" spans="1:28">
      <c r="A20" s="530">
        <v>2.5</v>
      </c>
      <c r="B20" s="531" t="s">
        <v>474</v>
      </c>
      <c r="C20" s="534">
        <v>30650952.57</v>
      </c>
      <c r="D20" s="534">
        <v>30650952.57</v>
      </c>
      <c r="E20" s="534">
        <v>0</v>
      </c>
      <c r="F20" s="534">
        <v>0</v>
      </c>
      <c r="G20" s="534">
        <v>0</v>
      </c>
      <c r="H20" s="534">
        <v>0</v>
      </c>
      <c r="I20" s="534">
        <v>0</v>
      </c>
      <c r="J20" s="534">
        <v>0</v>
      </c>
      <c r="K20" s="534">
        <v>0</v>
      </c>
      <c r="L20" s="534">
        <v>0</v>
      </c>
      <c r="M20" s="534">
        <v>0</v>
      </c>
      <c r="N20" s="534">
        <v>0</v>
      </c>
      <c r="O20" s="534">
        <v>0</v>
      </c>
      <c r="P20" s="534">
        <v>0</v>
      </c>
      <c r="Q20" s="534">
        <v>0</v>
      </c>
      <c r="R20" s="534">
        <v>0</v>
      </c>
      <c r="S20" s="534">
        <v>0</v>
      </c>
      <c r="T20" s="534">
        <v>0</v>
      </c>
      <c r="U20" s="534">
        <v>0</v>
      </c>
      <c r="V20" s="534">
        <v>0</v>
      </c>
      <c r="W20" s="534">
        <v>0</v>
      </c>
      <c r="X20" s="534">
        <v>0</v>
      </c>
      <c r="Y20" s="534">
        <v>0</v>
      </c>
      <c r="Z20" s="534">
        <v>0</v>
      </c>
      <c r="AA20" s="534">
        <v>0</v>
      </c>
      <c r="AB20" s="236"/>
    </row>
    <row r="21" spans="1:28">
      <c r="A21" s="530">
        <v>2.6</v>
      </c>
      <c r="B21" s="531" t="s">
        <v>475</v>
      </c>
      <c r="C21" s="534">
        <v>0</v>
      </c>
      <c r="D21" s="534">
        <v>0</v>
      </c>
      <c r="E21" s="534">
        <v>0</v>
      </c>
      <c r="F21" s="534">
        <v>0</v>
      </c>
      <c r="G21" s="534">
        <v>0</v>
      </c>
      <c r="H21" s="534">
        <v>0</v>
      </c>
      <c r="I21" s="534">
        <v>0</v>
      </c>
      <c r="J21" s="534">
        <v>0</v>
      </c>
      <c r="K21" s="534">
        <v>0</v>
      </c>
      <c r="L21" s="534">
        <v>0</v>
      </c>
      <c r="M21" s="534">
        <v>0</v>
      </c>
      <c r="N21" s="534">
        <v>0</v>
      </c>
      <c r="O21" s="534">
        <v>0</v>
      </c>
      <c r="P21" s="534">
        <v>0</v>
      </c>
      <c r="Q21" s="534">
        <v>0</v>
      </c>
      <c r="R21" s="534">
        <v>0</v>
      </c>
      <c r="S21" s="534">
        <v>0</v>
      </c>
      <c r="T21" s="534">
        <v>0</v>
      </c>
      <c r="U21" s="534">
        <v>0</v>
      </c>
      <c r="V21" s="534">
        <v>0</v>
      </c>
      <c r="W21" s="534">
        <v>0</v>
      </c>
      <c r="X21" s="534">
        <v>0</v>
      </c>
      <c r="Y21" s="534">
        <v>0</v>
      </c>
      <c r="Z21" s="534">
        <v>0</v>
      </c>
      <c r="AA21" s="534">
        <v>0</v>
      </c>
      <c r="AB21" s="236"/>
    </row>
    <row r="22" spans="1:28">
      <c r="A22" s="528">
        <v>3</v>
      </c>
      <c r="B22" s="529" t="s">
        <v>516</v>
      </c>
      <c r="C22" s="534">
        <v>579932334.65740001</v>
      </c>
      <c r="D22" s="534">
        <v>571368045.01929998</v>
      </c>
      <c r="E22" s="533"/>
      <c r="F22" s="533"/>
      <c r="G22" s="533"/>
      <c r="H22" s="534">
        <v>6732129.8761</v>
      </c>
      <c r="I22" s="533"/>
      <c r="J22" s="533"/>
      <c r="K22" s="533"/>
      <c r="L22" s="534">
        <v>1832159.7620000001</v>
      </c>
      <c r="M22" s="533"/>
      <c r="N22" s="533"/>
      <c r="O22" s="533"/>
      <c r="P22" s="533"/>
      <c r="Q22" s="533"/>
      <c r="R22" s="533"/>
      <c r="S22" s="533"/>
      <c r="T22" s="534">
        <v>0</v>
      </c>
      <c r="U22" s="533"/>
      <c r="V22" s="533"/>
      <c r="W22" s="533"/>
      <c r="X22" s="533"/>
      <c r="Y22" s="533"/>
      <c r="Z22" s="533"/>
      <c r="AA22" s="533"/>
      <c r="AB22" s="236"/>
    </row>
    <row r="23" spans="1:28">
      <c r="A23" s="530">
        <v>3.1</v>
      </c>
      <c r="B23" s="531" t="s">
        <v>470</v>
      </c>
      <c r="C23" s="534">
        <v>0</v>
      </c>
      <c r="D23" s="534">
        <v>0</v>
      </c>
      <c r="E23" s="533"/>
      <c r="F23" s="533"/>
      <c r="G23" s="533"/>
      <c r="H23" s="534">
        <v>0</v>
      </c>
      <c r="I23" s="533"/>
      <c r="J23" s="533"/>
      <c r="K23" s="533"/>
      <c r="L23" s="534">
        <v>0</v>
      </c>
      <c r="M23" s="533"/>
      <c r="N23" s="533"/>
      <c r="O23" s="533"/>
      <c r="P23" s="533"/>
      <c r="Q23" s="533"/>
      <c r="R23" s="533"/>
      <c r="S23" s="533"/>
      <c r="T23" s="534">
        <v>0</v>
      </c>
      <c r="U23" s="533"/>
      <c r="V23" s="533"/>
      <c r="W23" s="533"/>
      <c r="X23" s="533"/>
      <c r="Y23" s="533"/>
      <c r="Z23" s="533"/>
      <c r="AA23" s="533"/>
      <c r="AB23" s="236"/>
    </row>
    <row r="24" spans="1:28">
      <c r="A24" s="530">
        <v>3.2</v>
      </c>
      <c r="B24" s="531" t="s">
        <v>471</v>
      </c>
      <c r="C24" s="534">
        <v>0</v>
      </c>
      <c r="D24" s="534">
        <v>0</v>
      </c>
      <c r="E24" s="533"/>
      <c r="F24" s="533"/>
      <c r="G24" s="533"/>
      <c r="H24" s="534">
        <v>0</v>
      </c>
      <c r="I24" s="533"/>
      <c r="J24" s="533"/>
      <c r="K24" s="533"/>
      <c r="L24" s="534">
        <v>0</v>
      </c>
      <c r="M24" s="533"/>
      <c r="N24" s="533"/>
      <c r="O24" s="533"/>
      <c r="P24" s="533"/>
      <c r="Q24" s="533"/>
      <c r="R24" s="533"/>
      <c r="S24" s="533"/>
      <c r="T24" s="534">
        <v>0</v>
      </c>
      <c r="U24" s="533"/>
      <c r="V24" s="533"/>
      <c r="W24" s="533"/>
      <c r="X24" s="533"/>
      <c r="Y24" s="533"/>
      <c r="Z24" s="533"/>
      <c r="AA24" s="533"/>
      <c r="AB24" s="236"/>
    </row>
    <row r="25" spans="1:28">
      <c r="A25" s="530">
        <v>3.3</v>
      </c>
      <c r="B25" s="531" t="s">
        <v>472</v>
      </c>
      <c r="C25" s="534">
        <v>0</v>
      </c>
      <c r="D25" s="534">
        <v>0</v>
      </c>
      <c r="E25" s="533"/>
      <c r="F25" s="533"/>
      <c r="G25" s="533"/>
      <c r="H25" s="534">
        <v>0</v>
      </c>
      <c r="I25" s="533"/>
      <c r="J25" s="533"/>
      <c r="K25" s="533"/>
      <c r="L25" s="534">
        <v>0</v>
      </c>
      <c r="M25" s="533"/>
      <c r="N25" s="533"/>
      <c r="O25" s="533"/>
      <c r="P25" s="533"/>
      <c r="Q25" s="533"/>
      <c r="R25" s="533"/>
      <c r="S25" s="533"/>
      <c r="T25" s="534">
        <v>0</v>
      </c>
      <c r="U25" s="533"/>
      <c r="V25" s="533"/>
      <c r="W25" s="533"/>
      <c r="X25" s="533"/>
      <c r="Y25" s="533"/>
      <c r="Z25" s="533"/>
      <c r="AA25" s="533"/>
      <c r="AB25" s="236"/>
    </row>
    <row r="26" spans="1:28">
      <c r="A26" s="530">
        <v>3.4</v>
      </c>
      <c r="B26" s="531" t="s">
        <v>473</v>
      </c>
      <c r="C26" s="534">
        <v>7822019.2090000007</v>
      </c>
      <c r="D26" s="534">
        <v>7822019.2090000007</v>
      </c>
      <c r="E26" s="533"/>
      <c r="F26" s="533"/>
      <c r="G26" s="533"/>
      <c r="H26" s="534">
        <v>0</v>
      </c>
      <c r="I26" s="533"/>
      <c r="J26" s="533"/>
      <c r="K26" s="533"/>
      <c r="L26" s="534">
        <v>0</v>
      </c>
      <c r="M26" s="533"/>
      <c r="N26" s="533"/>
      <c r="O26" s="533"/>
      <c r="P26" s="533"/>
      <c r="Q26" s="533"/>
      <c r="R26" s="533"/>
      <c r="S26" s="533"/>
      <c r="T26" s="534">
        <v>0</v>
      </c>
      <c r="U26" s="533"/>
      <c r="V26" s="533"/>
      <c r="W26" s="533"/>
      <c r="X26" s="533"/>
      <c r="Y26" s="533"/>
      <c r="Z26" s="533"/>
      <c r="AA26" s="533"/>
      <c r="AB26" s="236"/>
    </row>
    <row r="27" spans="1:28">
      <c r="A27" s="530">
        <v>3.5</v>
      </c>
      <c r="B27" s="531" t="s">
        <v>474</v>
      </c>
      <c r="C27" s="534">
        <v>534958019.68590009</v>
      </c>
      <c r="D27" s="534">
        <v>526716660.50980008</v>
      </c>
      <c r="E27" s="533"/>
      <c r="F27" s="533"/>
      <c r="G27" s="533"/>
      <c r="H27" s="534">
        <v>6609503.4360999996</v>
      </c>
      <c r="I27" s="533"/>
      <c r="J27" s="533"/>
      <c r="K27" s="533"/>
      <c r="L27" s="534">
        <v>1631855.74</v>
      </c>
      <c r="M27" s="533"/>
      <c r="N27" s="533"/>
      <c r="O27" s="533"/>
      <c r="P27" s="533"/>
      <c r="Q27" s="533"/>
      <c r="R27" s="533"/>
      <c r="S27" s="533"/>
      <c r="T27" s="534">
        <v>0</v>
      </c>
      <c r="U27" s="533"/>
      <c r="V27" s="533"/>
      <c r="W27" s="533"/>
      <c r="X27" s="533"/>
      <c r="Y27" s="533"/>
      <c r="Z27" s="533"/>
      <c r="AA27" s="533"/>
      <c r="AB27" s="236"/>
    </row>
    <row r="28" spans="1:28">
      <c r="A28" s="530">
        <v>3.6</v>
      </c>
      <c r="B28" s="531" t="s">
        <v>475</v>
      </c>
      <c r="C28" s="534">
        <v>37152295.762499899</v>
      </c>
      <c r="D28" s="534">
        <v>36829365.300499901</v>
      </c>
      <c r="E28" s="533"/>
      <c r="F28" s="533"/>
      <c r="G28" s="533"/>
      <c r="H28" s="534">
        <v>122626.44000000009</v>
      </c>
      <c r="I28" s="533"/>
      <c r="J28" s="533"/>
      <c r="K28" s="533"/>
      <c r="L28" s="534">
        <v>200304.022</v>
      </c>
      <c r="M28" s="533"/>
      <c r="N28" s="533"/>
      <c r="O28" s="533"/>
      <c r="P28" s="533"/>
      <c r="Q28" s="533"/>
      <c r="R28" s="533"/>
      <c r="S28" s="533"/>
      <c r="T28" s="534">
        <v>0</v>
      </c>
      <c r="U28" s="533"/>
      <c r="V28" s="533"/>
      <c r="W28" s="533"/>
      <c r="X28" s="533"/>
      <c r="Y28" s="533"/>
      <c r="Z28" s="533"/>
      <c r="AA28" s="533"/>
      <c r="AB28" s="236"/>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
  <sheetViews>
    <sheetView showGridLines="0" zoomScale="80" zoomScaleNormal="80" workbookViewId="0">
      <selection activeCell="H42" sqref="H42"/>
    </sheetView>
  </sheetViews>
  <sheetFormatPr defaultColWidth="9.28515625" defaultRowHeight="12.75"/>
  <cols>
    <col min="1" max="1" width="11.7109375" style="186" bestFit="1" customWidth="1"/>
    <col min="2" max="2" width="33.7109375" style="186" customWidth="1"/>
    <col min="3" max="3" width="20.28515625" style="186" customWidth="1"/>
    <col min="4" max="4" width="22.28515625" style="186" customWidth="1"/>
    <col min="5" max="7" width="17.140625" style="186" customWidth="1"/>
    <col min="8" max="8" width="22.28515625" style="186" customWidth="1"/>
    <col min="9" max="10" width="17.140625" style="186" customWidth="1"/>
    <col min="11" max="27" width="22.28515625" style="186" customWidth="1"/>
    <col min="28" max="16384" width="9.28515625" style="186"/>
  </cols>
  <sheetData>
    <row r="1" spans="1:27" ht="13.5">
      <c r="A1" s="154" t="s">
        <v>30</v>
      </c>
      <c r="B1" s="523" t="str">
        <f>'Info '!C2</f>
        <v>JSC "BASISBANK"</v>
      </c>
    </row>
    <row r="2" spans="1:27">
      <c r="A2" s="155" t="s">
        <v>31</v>
      </c>
      <c r="B2" s="505">
        <f>'1. key ratios '!B2</f>
        <v>45473</v>
      </c>
    </row>
    <row r="3" spans="1:27">
      <c r="A3" s="156" t="s">
        <v>478</v>
      </c>
      <c r="C3" s="188"/>
    </row>
    <row r="4" spans="1:27" ht="13.5" thickBot="1">
      <c r="A4" s="156"/>
      <c r="B4" s="215"/>
      <c r="C4" s="188"/>
    </row>
    <row r="5" spans="1:27" s="194" customFormat="1" ht="13.5" customHeight="1">
      <c r="A5" s="835" t="s">
        <v>684</v>
      </c>
      <c r="B5" s="836"/>
      <c r="C5" s="846" t="s">
        <v>683</v>
      </c>
      <c r="D5" s="847"/>
      <c r="E5" s="847"/>
      <c r="F5" s="847"/>
      <c r="G5" s="847"/>
      <c r="H5" s="847"/>
      <c r="I5" s="847"/>
      <c r="J5" s="847"/>
      <c r="K5" s="847"/>
      <c r="L5" s="847"/>
      <c r="M5" s="847"/>
      <c r="N5" s="847"/>
      <c r="O5" s="847"/>
      <c r="P5" s="847"/>
      <c r="Q5" s="847"/>
      <c r="R5" s="847"/>
      <c r="S5" s="848"/>
      <c r="T5" s="545"/>
      <c r="U5" s="545"/>
      <c r="V5" s="545"/>
      <c r="W5" s="545"/>
      <c r="X5" s="545"/>
      <c r="Y5" s="545"/>
      <c r="Z5" s="545"/>
      <c r="AA5" s="546"/>
    </row>
    <row r="6" spans="1:27" s="194" customFormat="1" ht="12" customHeight="1">
      <c r="A6" s="837"/>
      <c r="B6" s="838"/>
      <c r="C6" s="842" t="s">
        <v>64</v>
      </c>
      <c r="D6" s="841" t="s">
        <v>715</v>
      </c>
      <c r="E6" s="841"/>
      <c r="F6" s="841"/>
      <c r="G6" s="841"/>
      <c r="H6" s="841" t="s">
        <v>716</v>
      </c>
      <c r="I6" s="841"/>
      <c r="J6" s="841"/>
      <c r="K6" s="841"/>
      <c r="L6" s="547"/>
      <c r="M6" s="844" t="s">
        <v>717</v>
      </c>
      <c r="N6" s="844"/>
      <c r="O6" s="844"/>
      <c r="P6" s="844"/>
      <c r="Q6" s="844"/>
      <c r="R6" s="844"/>
      <c r="S6" s="845"/>
      <c r="T6" s="545"/>
      <c r="U6" s="833" t="s">
        <v>677</v>
      </c>
      <c r="V6" s="833"/>
      <c r="W6" s="833"/>
      <c r="X6" s="833"/>
      <c r="Y6" s="833"/>
      <c r="Z6" s="833"/>
      <c r="AA6" s="834"/>
    </row>
    <row r="7" spans="1:27" s="194" customFormat="1" ht="25.5">
      <c r="A7" s="839"/>
      <c r="B7" s="840"/>
      <c r="C7" s="843"/>
      <c r="D7" s="548"/>
      <c r="E7" s="549" t="s">
        <v>468</v>
      </c>
      <c r="F7" s="217" t="s">
        <v>675</v>
      </c>
      <c r="G7" s="550" t="s">
        <v>676</v>
      </c>
      <c r="H7" s="551"/>
      <c r="I7" s="549" t="s">
        <v>468</v>
      </c>
      <c r="J7" s="217" t="s">
        <v>675</v>
      </c>
      <c r="K7" s="550" t="s">
        <v>676</v>
      </c>
      <c r="L7" s="552"/>
      <c r="M7" s="549" t="s">
        <v>468</v>
      </c>
      <c r="N7" s="217" t="s">
        <v>675</v>
      </c>
      <c r="O7" s="217" t="s">
        <v>674</v>
      </c>
      <c r="P7" s="217" t="s">
        <v>673</v>
      </c>
      <c r="Q7" s="217" t="s">
        <v>672</v>
      </c>
      <c r="R7" s="217" t="s">
        <v>671</v>
      </c>
      <c r="S7" s="553" t="s">
        <v>670</v>
      </c>
      <c r="T7" s="554"/>
      <c r="U7" s="549" t="s">
        <v>468</v>
      </c>
      <c r="V7" s="549" t="s">
        <v>675</v>
      </c>
      <c r="W7" s="549" t="s">
        <v>674</v>
      </c>
      <c r="X7" s="549" t="s">
        <v>673</v>
      </c>
      <c r="Y7" s="549" t="s">
        <v>672</v>
      </c>
      <c r="Z7" s="217" t="s">
        <v>671</v>
      </c>
      <c r="AA7" s="549" t="s">
        <v>670</v>
      </c>
    </row>
    <row r="8" spans="1:27">
      <c r="A8" s="214">
        <v>1</v>
      </c>
      <c r="B8" s="213" t="s">
        <v>469</v>
      </c>
      <c r="C8" s="675">
        <v>2683617397.7010574</v>
      </c>
      <c r="D8" s="675">
        <v>2471698574.5285039</v>
      </c>
      <c r="E8" s="675">
        <v>55418597.639600024</v>
      </c>
      <c r="F8" s="675">
        <v>1486242.9867</v>
      </c>
      <c r="G8" s="675">
        <v>0</v>
      </c>
      <c r="H8" s="675">
        <v>115486574.03520003</v>
      </c>
      <c r="I8" s="675">
        <v>19805309.098299999</v>
      </c>
      <c r="J8" s="675">
        <v>39213318.51349999</v>
      </c>
      <c r="K8" s="675">
        <v>0</v>
      </c>
      <c r="L8" s="675">
        <v>96432249.137199998</v>
      </c>
      <c r="M8" s="675">
        <v>11916024.3826</v>
      </c>
      <c r="N8" s="675">
        <v>4381301.9193999972</v>
      </c>
      <c r="O8" s="675">
        <v>16552498.351800006</v>
      </c>
      <c r="P8" s="675">
        <v>19071383.592099998</v>
      </c>
      <c r="Q8" s="675">
        <v>15171905.867099997</v>
      </c>
      <c r="R8" s="675">
        <v>5671314.7842999976</v>
      </c>
      <c r="S8" s="675">
        <v>137204.837</v>
      </c>
      <c r="T8" s="675">
        <v>0</v>
      </c>
      <c r="U8" s="675">
        <v>0</v>
      </c>
      <c r="V8" s="675">
        <v>0</v>
      </c>
      <c r="W8" s="675">
        <v>0</v>
      </c>
      <c r="X8" s="675">
        <v>0</v>
      </c>
      <c r="Y8" s="675">
        <v>0</v>
      </c>
      <c r="Z8" s="675">
        <v>0</v>
      </c>
      <c r="AA8" s="675">
        <v>0</v>
      </c>
    </row>
    <row r="9" spans="1:27">
      <c r="A9" s="211">
        <v>1.1000000000000001</v>
      </c>
      <c r="B9" s="212" t="s">
        <v>479</v>
      </c>
      <c r="C9" s="675">
        <v>2285031319.1089892</v>
      </c>
      <c r="D9" s="675">
        <v>2082992020.31459</v>
      </c>
      <c r="E9" s="675">
        <v>52691801.532199897</v>
      </c>
      <c r="F9" s="675">
        <v>1486242.9867</v>
      </c>
      <c r="G9" s="675">
        <v>0</v>
      </c>
      <c r="H9" s="675">
        <v>111771336.50189981</v>
      </c>
      <c r="I9" s="675">
        <v>19279817.6138</v>
      </c>
      <c r="J9" s="675">
        <v>37543064.398799904</v>
      </c>
      <c r="K9" s="675">
        <v>0</v>
      </c>
      <c r="L9" s="675">
        <v>90267962.292499587</v>
      </c>
      <c r="M9" s="675">
        <v>11642343.4215999</v>
      </c>
      <c r="N9" s="675">
        <v>3677919.2445</v>
      </c>
      <c r="O9" s="675">
        <v>13585263.5114999</v>
      </c>
      <c r="P9" s="675">
        <v>18043688.665399998</v>
      </c>
      <c r="Q9" s="675">
        <v>15171905.8670999</v>
      </c>
      <c r="R9" s="675">
        <v>5671314.7843000004</v>
      </c>
      <c r="S9" s="675">
        <v>137204.837</v>
      </c>
      <c r="T9" s="675">
        <v>0</v>
      </c>
      <c r="U9" s="675">
        <v>0</v>
      </c>
      <c r="V9" s="675">
        <v>0</v>
      </c>
      <c r="W9" s="675">
        <v>0</v>
      </c>
      <c r="X9" s="675">
        <v>0</v>
      </c>
      <c r="Y9" s="675">
        <v>0</v>
      </c>
      <c r="Z9" s="675">
        <v>0</v>
      </c>
      <c r="AA9" s="675">
        <v>0</v>
      </c>
    </row>
    <row r="10" spans="1:27">
      <c r="A10" s="209" t="s">
        <v>14</v>
      </c>
      <c r="B10" s="210" t="s">
        <v>480</v>
      </c>
      <c r="C10" s="675">
        <v>2189060027.3610992</v>
      </c>
      <c r="D10" s="675">
        <v>1988076011.8834</v>
      </c>
      <c r="E10" s="675">
        <v>52614291.455999903</v>
      </c>
      <c r="F10" s="675">
        <v>1486242.9867</v>
      </c>
      <c r="G10" s="675">
        <v>0</v>
      </c>
      <c r="H10" s="675">
        <v>111641357.1315998</v>
      </c>
      <c r="I10" s="675">
        <v>19254212.795200001</v>
      </c>
      <c r="J10" s="675">
        <v>37474429.556699902</v>
      </c>
      <c r="K10" s="675">
        <v>0</v>
      </c>
      <c r="L10" s="675">
        <v>89342658.346099585</v>
      </c>
      <c r="M10" s="675">
        <v>11590488.0158999</v>
      </c>
      <c r="N10" s="675">
        <v>3656992.7940000002</v>
      </c>
      <c r="O10" s="675">
        <v>13390984.308099899</v>
      </c>
      <c r="P10" s="675">
        <v>17935092.863899998</v>
      </c>
      <c r="Q10" s="675">
        <v>15171905.8670999</v>
      </c>
      <c r="R10" s="675">
        <v>5671314.7843000004</v>
      </c>
      <c r="S10" s="675">
        <v>137204.837</v>
      </c>
      <c r="T10" s="675">
        <v>0</v>
      </c>
      <c r="U10" s="675">
        <v>0</v>
      </c>
      <c r="V10" s="675">
        <v>0</v>
      </c>
      <c r="W10" s="675">
        <v>0</v>
      </c>
      <c r="X10" s="675">
        <v>0</v>
      </c>
      <c r="Y10" s="675">
        <v>0</v>
      </c>
      <c r="Z10" s="675">
        <v>0</v>
      </c>
      <c r="AA10" s="675">
        <v>0</v>
      </c>
    </row>
    <row r="11" spans="1:27">
      <c r="A11" s="208" t="s">
        <v>481</v>
      </c>
      <c r="B11" s="207" t="s">
        <v>482</v>
      </c>
      <c r="C11" s="675">
        <v>1441330858.2200994</v>
      </c>
      <c r="D11" s="675">
        <v>1296957543.7446001</v>
      </c>
      <c r="E11" s="675">
        <v>49181671.213799901</v>
      </c>
      <c r="F11" s="675">
        <v>1486242.9867</v>
      </c>
      <c r="G11" s="675">
        <v>0</v>
      </c>
      <c r="H11" s="675">
        <v>83937997.557099804</v>
      </c>
      <c r="I11" s="675">
        <v>6663366.2922999999</v>
      </c>
      <c r="J11" s="675">
        <v>32837491.401699901</v>
      </c>
      <c r="K11" s="675">
        <v>0</v>
      </c>
      <c r="L11" s="675">
        <v>60435316.918399692</v>
      </c>
      <c r="M11" s="675">
        <v>11011994.785499901</v>
      </c>
      <c r="N11" s="675">
        <v>2506611.9618000002</v>
      </c>
      <c r="O11" s="675">
        <v>10503210.735799899</v>
      </c>
      <c r="P11" s="675">
        <v>11719743.354900001</v>
      </c>
      <c r="Q11" s="675">
        <v>5617029.6046999898</v>
      </c>
      <c r="R11" s="675">
        <v>1392648.6209</v>
      </c>
      <c r="S11" s="675">
        <v>137204.837</v>
      </c>
      <c r="T11" s="675">
        <v>0</v>
      </c>
      <c r="U11" s="675">
        <v>0</v>
      </c>
      <c r="V11" s="675">
        <v>0</v>
      </c>
      <c r="W11" s="675">
        <v>0</v>
      </c>
      <c r="X11" s="675">
        <v>0</v>
      </c>
      <c r="Y11" s="675">
        <v>0</v>
      </c>
      <c r="Z11" s="675">
        <v>0</v>
      </c>
      <c r="AA11" s="675">
        <v>0</v>
      </c>
    </row>
    <row r="12" spans="1:27">
      <c r="A12" s="208" t="s">
        <v>483</v>
      </c>
      <c r="B12" s="207" t="s">
        <v>484</v>
      </c>
      <c r="C12" s="675">
        <v>216410479.59859899</v>
      </c>
      <c r="D12" s="675">
        <v>186507901.20469901</v>
      </c>
      <c r="E12" s="675">
        <v>2813785.5482000001</v>
      </c>
      <c r="F12" s="675">
        <v>0</v>
      </c>
      <c r="G12" s="675">
        <v>0</v>
      </c>
      <c r="H12" s="675">
        <v>15550400.31709999</v>
      </c>
      <c r="I12" s="675">
        <v>6945503.9352000002</v>
      </c>
      <c r="J12" s="675">
        <v>3945752.2522</v>
      </c>
      <c r="K12" s="675">
        <v>0</v>
      </c>
      <c r="L12" s="675">
        <v>14352178.076799979</v>
      </c>
      <c r="M12" s="675">
        <v>425127.56160000002</v>
      </c>
      <c r="N12" s="675">
        <v>520636.3406</v>
      </c>
      <c r="O12" s="675">
        <v>1121864.8646</v>
      </c>
      <c r="P12" s="675">
        <v>3791035.7069000001</v>
      </c>
      <c r="Q12" s="675">
        <v>3871104.89979999</v>
      </c>
      <c r="R12" s="675">
        <v>1829991.3589999999</v>
      </c>
      <c r="S12" s="675">
        <v>0</v>
      </c>
      <c r="T12" s="675">
        <v>0</v>
      </c>
      <c r="U12" s="675">
        <v>0</v>
      </c>
      <c r="V12" s="675">
        <v>0</v>
      </c>
      <c r="W12" s="675">
        <v>0</v>
      </c>
      <c r="X12" s="675">
        <v>0</v>
      </c>
      <c r="Y12" s="675">
        <v>0</v>
      </c>
      <c r="Z12" s="675">
        <v>0</v>
      </c>
      <c r="AA12" s="675">
        <v>0</v>
      </c>
    </row>
    <row r="13" spans="1:27">
      <c r="A13" s="208" t="s">
        <v>485</v>
      </c>
      <c r="B13" s="207" t="s">
        <v>486</v>
      </c>
      <c r="C13" s="675">
        <v>103915951.50959988</v>
      </c>
      <c r="D13" s="675">
        <v>86370569.435699895</v>
      </c>
      <c r="E13" s="675">
        <v>199905.43100000001</v>
      </c>
      <c r="F13" s="675">
        <v>0</v>
      </c>
      <c r="G13" s="675">
        <v>0</v>
      </c>
      <c r="H13" s="675">
        <v>10707891.096399989</v>
      </c>
      <c r="I13" s="675">
        <v>5645342.5676999995</v>
      </c>
      <c r="J13" s="675">
        <v>299728.52399999998</v>
      </c>
      <c r="K13" s="675">
        <v>0</v>
      </c>
      <c r="L13" s="675">
        <v>6837490.9774999898</v>
      </c>
      <c r="M13" s="675">
        <v>153365.66880000001</v>
      </c>
      <c r="N13" s="675">
        <v>612130.33380000002</v>
      </c>
      <c r="O13" s="675">
        <v>1530417.6076</v>
      </c>
      <c r="P13" s="675">
        <v>1737177.23159999</v>
      </c>
      <c r="Q13" s="675">
        <v>1538813.2267</v>
      </c>
      <c r="R13" s="675">
        <v>918866.14269999997</v>
      </c>
      <c r="S13" s="675">
        <v>0</v>
      </c>
      <c r="T13" s="675">
        <v>0</v>
      </c>
      <c r="U13" s="675">
        <v>0</v>
      </c>
      <c r="V13" s="675">
        <v>0</v>
      </c>
      <c r="W13" s="675">
        <v>0</v>
      </c>
      <c r="X13" s="675">
        <v>0</v>
      </c>
      <c r="Y13" s="675">
        <v>0</v>
      </c>
      <c r="Z13" s="675">
        <v>0</v>
      </c>
      <c r="AA13" s="675">
        <v>0</v>
      </c>
    </row>
    <row r="14" spans="1:27">
      <c r="A14" s="208" t="s">
        <v>487</v>
      </c>
      <c r="B14" s="207" t="s">
        <v>488</v>
      </c>
      <c r="C14" s="675">
        <v>427402738.03279901</v>
      </c>
      <c r="D14" s="675">
        <v>418239997.49839902</v>
      </c>
      <c r="E14" s="675">
        <v>418929.26299999998</v>
      </c>
      <c r="F14" s="675">
        <v>0</v>
      </c>
      <c r="G14" s="675">
        <v>0</v>
      </c>
      <c r="H14" s="675">
        <v>1445068.1610000001</v>
      </c>
      <c r="I14" s="675">
        <v>0</v>
      </c>
      <c r="J14" s="675">
        <v>391457.37880000001</v>
      </c>
      <c r="K14" s="675">
        <v>0</v>
      </c>
      <c r="L14" s="675">
        <v>7717672.3733999999</v>
      </c>
      <c r="M14" s="675">
        <v>0</v>
      </c>
      <c r="N14" s="675">
        <v>17614.157800000001</v>
      </c>
      <c r="O14" s="675">
        <v>235491.10010000001</v>
      </c>
      <c r="P14" s="675">
        <v>687136.57050000003</v>
      </c>
      <c r="Q14" s="675">
        <v>4144958.1359000001</v>
      </c>
      <c r="R14" s="675">
        <v>1529808.6617000001</v>
      </c>
      <c r="S14" s="675">
        <v>0</v>
      </c>
      <c r="T14" s="675">
        <v>0</v>
      </c>
      <c r="U14" s="675">
        <v>0</v>
      </c>
      <c r="V14" s="675">
        <v>0</v>
      </c>
      <c r="W14" s="675">
        <v>0</v>
      </c>
      <c r="X14" s="675">
        <v>0</v>
      </c>
      <c r="Y14" s="675">
        <v>0</v>
      </c>
      <c r="Z14" s="675">
        <v>0</v>
      </c>
      <c r="AA14" s="675">
        <v>0</v>
      </c>
    </row>
    <row r="15" spans="1:27">
      <c r="A15" s="206">
        <v>1.2</v>
      </c>
      <c r="B15" s="204" t="s">
        <v>682</v>
      </c>
      <c r="C15" s="675">
        <v>25653334.293764688</v>
      </c>
      <c r="D15" s="675">
        <v>3312984.9179395759</v>
      </c>
      <c r="E15" s="675">
        <v>144977.35858301999</v>
      </c>
      <c r="F15" s="675">
        <v>11484.7915612459</v>
      </c>
      <c r="G15" s="675">
        <v>0</v>
      </c>
      <c r="H15" s="675">
        <v>693963.06323361304</v>
      </c>
      <c r="I15" s="675">
        <v>87852.427079289002</v>
      </c>
      <c r="J15" s="675">
        <v>320909.75638556998</v>
      </c>
      <c r="K15" s="675">
        <v>0</v>
      </c>
      <c r="L15" s="675">
        <v>21646386.312591501</v>
      </c>
      <c r="M15" s="675">
        <v>4622417.5199537696</v>
      </c>
      <c r="N15" s="675">
        <v>608440.92430924205</v>
      </c>
      <c r="O15" s="675">
        <v>3413662.49544119</v>
      </c>
      <c r="P15" s="675">
        <v>3308242.7693812102</v>
      </c>
      <c r="Q15" s="675">
        <v>3877520.7198044299</v>
      </c>
      <c r="R15" s="675">
        <v>1587619.0583609301</v>
      </c>
      <c r="S15" s="675">
        <v>6860.2418499999003</v>
      </c>
      <c r="T15" s="675">
        <v>0</v>
      </c>
      <c r="U15" s="675">
        <v>0</v>
      </c>
      <c r="V15" s="675">
        <v>0</v>
      </c>
      <c r="W15" s="675">
        <v>0</v>
      </c>
      <c r="X15" s="675">
        <v>0</v>
      </c>
      <c r="Y15" s="675">
        <v>0</v>
      </c>
      <c r="Z15" s="675">
        <v>0</v>
      </c>
      <c r="AA15" s="675">
        <v>0</v>
      </c>
    </row>
    <row r="16" spans="1:27">
      <c r="A16" s="205">
        <v>1.3</v>
      </c>
      <c r="B16" s="204" t="s">
        <v>527</v>
      </c>
      <c r="C16" s="676"/>
      <c r="D16" s="677"/>
      <c r="E16" s="677"/>
      <c r="F16" s="677"/>
      <c r="G16" s="677"/>
      <c r="H16" s="677"/>
      <c r="I16" s="677"/>
      <c r="J16" s="677"/>
      <c r="K16" s="677"/>
      <c r="L16" s="677"/>
      <c r="M16" s="677"/>
      <c r="N16" s="677"/>
      <c r="O16" s="677"/>
      <c r="P16" s="677"/>
      <c r="Q16" s="677"/>
      <c r="R16" s="677"/>
      <c r="S16" s="678"/>
      <c r="T16" s="679"/>
      <c r="U16" s="677"/>
      <c r="V16" s="677"/>
      <c r="W16" s="677"/>
      <c r="X16" s="677"/>
      <c r="Y16" s="677"/>
      <c r="Z16" s="677"/>
      <c r="AA16" s="678"/>
    </row>
    <row r="17" spans="1:27" s="194" customFormat="1">
      <c r="A17" s="202" t="s">
        <v>489</v>
      </c>
      <c r="B17" s="203" t="s">
        <v>490</v>
      </c>
      <c r="C17" s="675">
        <v>2091084260.9027841</v>
      </c>
      <c r="D17" s="675">
        <v>1891462266.925631</v>
      </c>
      <c r="E17" s="675">
        <v>52463127.518390998</v>
      </c>
      <c r="F17" s="675">
        <v>1486242.9867</v>
      </c>
      <c r="G17" s="675">
        <v>0</v>
      </c>
      <c r="H17" s="675">
        <v>111474630.06278199</v>
      </c>
      <c r="I17" s="675">
        <v>19279817.6138</v>
      </c>
      <c r="J17" s="675">
        <v>37321379.874984004</v>
      </c>
      <c r="K17" s="675">
        <v>0</v>
      </c>
      <c r="L17" s="675">
        <v>88147363.914370999</v>
      </c>
      <c r="M17" s="675">
        <v>11642343.421599999</v>
      </c>
      <c r="N17" s="675">
        <v>3677821.8125109999</v>
      </c>
      <c r="O17" s="675">
        <v>13459272.965716001</v>
      </c>
      <c r="P17" s="675">
        <v>17951321.643006999</v>
      </c>
      <c r="Q17" s="675">
        <v>14189885.452407001</v>
      </c>
      <c r="R17" s="675">
        <v>5467705.546782</v>
      </c>
      <c r="S17" s="675">
        <v>137204.837</v>
      </c>
      <c r="T17" s="675">
        <v>0</v>
      </c>
      <c r="U17" s="675">
        <v>0</v>
      </c>
      <c r="V17" s="675">
        <v>0</v>
      </c>
      <c r="W17" s="675">
        <v>0</v>
      </c>
      <c r="X17" s="675">
        <v>0</v>
      </c>
      <c r="Y17" s="675">
        <v>0</v>
      </c>
      <c r="Z17" s="675">
        <v>0</v>
      </c>
      <c r="AA17" s="675">
        <v>0</v>
      </c>
    </row>
    <row r="18" spans="1:27" s="194" customFormat="1">
      <c r="A18" s="199" t="s">
        <v>491</v>
      </c>
      <c r="B18" s="200" t="s">
        <v>492</v>
      </c>
      <c r="C18" s="675">
        <v>1970004633.4595978</v>
      </c>
      <c r="D18" s="675">
        <v>1771685196.3803709</v>
      </c>
      <c r="E18" s="675">
        <v>52385617.442190997</v>
      </c>
      <c r="F18" s="675">
        <v>1486242.9867</v>
      </c>
      <c r="G18" s="675">
        <v>0</v>
      </c>
      <c r="H18" s="675">
        <v>111345208.520082</v>
      </c>
      <c r="I18" s="675">
        <v>19254212.795200001</v>
      </c>
      <c r="J18" s="675">
        <v>37252745.032884002</v>
      </c>
      <c r="K18" s="675">
        <v>0</v>
      </c>
      <c r="L18" s="675">
        <v>86974228.559145004</v>
      </c>
      <c r="M18" s="675">
        <v>11590488.015900001</v>
      </c>
      <c r="N18" s="675">
        <v>3656895.362011</v>
      </c>
      <c r="O18" s="675">
        <v>13286989.679716</v>
      </c>
      <c r="P18" s="675">
        <v>17859057.213406999</v>
      </c>
      <c r="Q18" s="675">
        <v>13903675.475481</v>
      </c>
      <c r="R18" s="675">
        <v>5467705.546782</v>
      </c>
      <c r="S18" s="675">
        <v>137204.837</v>
      </c>
      <c r="T18" s="675">
        <v>0</v>
      </c>
      <c r="U18" s="675">
        <v>0</v>
      </c>
      <c r="V18" s="675">
        <v>0</v>
      </c>
      <c r="W18" s="675">
        <v>0</v>
      </c>
      <c r="X18" s="675">
        <v>0</v>
      </c>
      <c r="Y18" s="675">
        <v>0</v>
      </c>
      <c r="Z18" s="675">
        <v>0</v>
      </c>
      <c r="AA18" s="675">
        <v>0</v>
      </c>
    </row>
    <row r="19" spans="1:27" s="194" customFormat="1">
      <c r="A19" s="202" t="s">
        <v>493</v>
      </c>
      <c r="B19" s="201" t="s">
        <v>494</v>
      </c>
      <c r="C19" s="675">
        <v>3141574239.8107119</v>
      </c>
      <c r="D19" s="675">
        <v>2874608131.8616309</v>
      </c>
      <c r="E19" s="675">
        <v>61576347.718542002</v>
      </c>
      <c r="F19" s="675">
        <v>1139666.902669</v>
      </c>
      <c r="G19" s="675">
        <v>0</v>
      </c>
      <c r="H19" s="675">
        <v>155306541.88323301</v>
      </c>
      <c r="I19" s="675">
        <v>17166003.349376</v>
      </c>
      <c r="J19" s="675">
        <v>49472555.120233998</v>
      </c>
      <c r="K19" s="675">
        <v>0</v>
      </c>
      <c r="L19" s="675">
        <v>111659566.06584799</v>
      </c>
      <c r="M19" s="675">
        <v>6942019.8421550002</v>
      </c>
      <c r="N19" s="675">
        <v>4562323.9055089997</v>
      </c>
      <c r="O19" s="675">
        <v>21852903.897277001</v>
      </c>
      <c r="P19" s="675">
        <v>22700881.819673002</v>
      </c>
      <c r="Q19" s="675">
        <v>12563393.159182999</v>
      </c>
      <c r="R19" s="675">
        <v>4566199.3571920004</v>
      </c>
      <c r="S19" s="675">
        <v>389458.225034</v>
      </c>
      <c r="T19" s="675">
        <v>0</v>
      </c>
      <c r="U19" s="675">
        <v>0</v>
      </c>
      <c r="V19" s="675">
        <v>0</v>
      </c>
      <c r="W19" s="675">
        <v>0</v>
      </c>
      <c r="X19" s="675">
        <v>0</v>
      </c>
      <c r="Y19" s="675">
        <v>0</v>
      </c>
      <c r="Z19" s="675">
        <v>0</v>
      </c>
      <c r="AA19" s="675">
        <v>0</v>
      </c>
    </row>
    <row r="20" spans="1:27" s="194" customFormat="1">
      <c r="A20" s="199" t="s">
        <v>495</v>
      </c>
      <c r="B20" s="200" t="s">
        <v>492</v>
      </c>
      <c r="C20" s="675">
        <v>2875947336.0221653</v>
      </c>
      <c r="D20" s="675">
        <v>2637764736.3046875</v>
      </c>
      <c r="E20" s="675">
        <v>60634250.207248896</v>
      </c>
      <c r="F20" s="675">
        <v>1139666.90266899</v>
      </c>
      <c r="G20" s="675">
        <v>0</v>
      </c>
      <c r="H20" s="675">
        <v>129273821.57317589</v>
      </c>
      <c r="I20" s="675">
        <v>14757548.6763719</v>
      </c>
      <c r="J20" s="675">
        <v>28901329.955580998</v>
      </c>
      <c r="K20" s="675">
        <v>0</v>
      </c>
      <c r="L20" s="675">
        <v>108908778.14430189</v>
      </c>
      <c r="M20" s="675">
        <v>6867986.8426620001</v>
      </c>
      <c r="N20" s="675">
        <v>4532834.356009</v>
      </c>
      <c r="O20" s="675">
        <v>21538943.133691002</v>
      </c>
      <c r="P20" s="675">
        <v>22060779.901895002</v>
      </c>
      <c r="Q20" s="675">
        <v>12450568.936124999</v>
      </c>
      <c r="R20" s="675">
        <v>4566199.3571920004</v>
      </c>
      <c r="S20" s="675">
        <v>389458.225034</v>
      </c>
      <c r="T20" s="675">
        <v>0</v>
      </c>
      <c r="U20" s="675">
        <v>0</v>
      </c>
      <c r="V20" s="675">
        <v>0</v>
      </c>
      <c r="W20" s="675">
        <v>0</v>
      </c>
      <c r="X20" s="675">
        <v>0</v>
      </c>
      <c r="Y20" s="675">
        <v>0</v>
      </c>
      <c r="Z20" s="675">
        <v>0</v>
      </c>
      <c r="AA20" s="675">
        <v>0</v>
      </c>
    </row>
    <row r="21" spans="1:27" s="194" customFormat="1" ht="25.5">
      <c r="A21" s="198">
        <v>1.4</v>
      </c>
      <c r="B21" s="197" t="s">
        <v>496</v>
      </c>
      <c r="C21" s="675">
        <v>25794400.648985971</v>
      </c>
      <c r="D21" s="675">
        <v>24361623.982190974</v>
      </c>
      <c r="E21" s="675">
        <v>14697.029380000002</v>
      </c>
      <c r="F21" s="675">
        <v>0</v>
      </c>
      <c r="G21" s="675">
        <v>0</v>
      </c>
      <c r="H21" s="675">
        <v>909570.52214499994</v>
      </c>
      <c r="I21" s="675">
        <v>67449.422099999996</v>
      </c>
      <c r="J21" s="675">
        <v>15039.5209</v>
      </c>
      <c r="K21" s="675">
        <v>0</v>
      </c>
      <c r="L21" s="675">
        <v>0</v>
      </c>
      <c r="M21" s="675">
        <v>426020.17227000004</v>
      </c>
      <c r="N21" s="675">
        <v>0</v>
      </c>
      <c r="O21" s="675">
        <v>0</v>
      </c>
      <c r="P21" s="675">
        <v>0</v>
      </c>
      <c r="Q21" s="675">
        <v>0</v>
      </c>
      <c r="R21" s="675">
        <v>0</v>
      </c>
      <c r="S21" s="675">
        <v>0</v>
      </c>
      <c r="T21" s="675">
        <v>0</v>
      </c>
      <c r="U21" s="675">
        <v>0</v>
      </c>
      <c r="V21" s="675">
        <v>0</v>
      </c>
      <c r="W21" s="675">
        <v>0</v>
      </c>
      <c r="X21" s="675">
        <v>0</v>
      </c>
      <c r="Y21" s="675">
        <v>0</v>
      </c>
      <c r="Z21" s="675">
        <v>0</v>
      </c>
      <c r="AA21" s="675">
        <v>0</v>
      </c>
    </row>
    <row r="22" spans="1:27" s="194" customFormat="1" ht="26.25" thickBot="1">
      <c r="A22" s="196">
        <v>1.5</v>
      </c>
      <c r="B22" s="195" t="s">
        <v>497</v>
      </c>
      <c r="C22" s="675">
        <v>648257.2352</v>
      </c>
      <c r="D22" s="675">
        <v>648257.2352</v>
      </c>
      <c r="E22" s="675">
        <v>648257.2352</v>
      </c>
      <c r="F22" s="675">
        <v>0</v>
      </c>
      <c r="G22" s="675">
        <v>0</v>
      </c>
      <c r="H22" s="675">
        <v>0</v>
      </c>
      <c r="I22" s="675">
        <v>0</v>
      </c>
      <c r="J22" s="675">
        <v>0</v>
      </c>
      <c r="K22" s="675">
        <v>0</v>
      </c>
      <c r="L22" s="675">
        <v>0</v>
      </c>
      <c r="M22" s="675">
        <v>0</v>
      </c>
      <c r="N22" s="675">
        <v>0</v>
      </c>
      <c r="O22" s="675">
        <v>0</v>
      </c>
      <c r="P22" s="675">
        <v>0</v>
      </c>
      <c r="Q22" s="675">
        <v>0</v>
      </c>
      <c r="R22" s="675">
        <v>0</v>
      </c>
      <c r="S22" s="675">
        <v>0</v>
      </c>
      <c r="T22" s="675">
        <v>0</v>
      </c>
      <c r="U22" s="675">
        <v>0</v>
      </c>
      <c r="V22" s="675">
        <v>0</v>
      </c>
      <c r="W22" s="675">
        <v>0</v>
      </c>
      <c r="X22" s="675">
        <v>0</v>
      </c>
      <c r="Y22" s="675">
        <v>0</v>
      </c>
      <c r="Z22" s="675">
        <v>0</v>
      </c>
      <c r="AA22" s="675">
        <v>0</v>
      </c>
    </row>
    <row r="23" spans="1:27">
      <c r="A23" s="193"/>
    </row>
  </sheetData>
  <mergeCells count="7">
    <mergeCell ref="U6:AA6"/>
    <mergeCell ref="A5:B7"/>
    <mergeCell ref="D6:G6"/>
    <mergeCell ref="C6:C7"/>
    <mergeCell ref="H6:K6"/>
    <mergeCell ref="M6:S6"/>
    <mergeCell ref="C5:S5"/>
  </mergeCells>
  <conditionalFormatting sqref="A5">
    <cfRule type="duplicateValues" dxfId="8" priority="1"/>
    <cfRule type="duplicateValues" dxfId="7" priority="2"/>
  </conditionalFormatting>
  <conditionalFormatting sqref="A5">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zoomScale="80" zoomScaleNormal="80" workbookViewId="0">
      <selection activeCell="A5" sqref="A5:B6"/>
    </sheetView>
  </sheetViews>
  <sheetFormatPr defaultColWidth="9.28515625" defaultRowHeight="15"/>
  <cols>
    <col min="1" max="1" width="11.7109375" style="218" bestFit="1" customWidth="1"/>
    <col min="2" max="2" width="68.42578125" style="218" customWidth="1"/>
    <col min="3" max="3" width="14.7109375" style="218" customWidth="1"/>
    <col min="4" max="5" width="16.140625" style="218" customWidth="1"/>
    <col min="6" max="6" width="16.140625" style="559" customWidth="1"/>
    <col min="7" max="7" width="13.28515625" style="559" customWidth="1"/>
    <col min="8" max="8" width="16.140625" style="218" customWidth="1"/>
    <col min="9" max="11" width="16.140625" style="559" customWidth="1"/>
    <col min="12" max="12" width="18.42578125" style="559" customWidth="1"/>
    <col min="13" max="16384" width="9.28515625" style="218"/>
  </cols>
  <sheetData>
    <row r="1" spans="1:12">
      <c r="A1" s="232" t="s">
        <v>30</v>
      </c>
      <c r="B1" s="524" t="str">
        <f>'Info '!C2</f>
        <v>JSC "BASISBANK"</v>
      </c>
      <c r="F1" s="218"/>
      <c r="G1" s="218"/>
      <c r="I1" s="218"/>
      <c r="J1" s="218"/>
      <c r="K1" s="218"/>
      <c r="L1" s="218"/>
    </row>
    <row r="2" spans="1:12">
      <c r="A2" s="329" t="s">
        <v>31</v>
      </c>
      <c r="B2" s="508">
        <f>'1. key ratios '!B2</f>
        <v>45473</v>
      </c>
      <c r="F2" s="218"/>
      <c r="G2" s="218"/>
      <c r="I2" s="218"/>
      <c r="J2" s="218"/>
      <c r="K2" s="218"/>
      <c r="L2" s="218"/>
    </row>
    <row r="3" spans="1:12">
      <c r="A3" s="509" t="s">
        <v>498</v>
      </c>
      <c r="F3" s="218"/>
      <c r="G3" s="218"/>
      <c r="I3" s="218"/>
      <c r="J3" s="218"/>
      <c r="K3" s="218"/>
      <c r="L3" s="218"/>
    </row>
    <row r="4" spans="1:12">
      <c r="F4" s="218"/>
      <c r="G4" s="218"/>
      <c r="I4" s="218"/>
      <c r="J4" s="218"/>
      <c r="K4" s="218"/>
      <c r="L4" s="218"/>
    </row>
    <row r="5" spans="1:12" ht="37.5" customHeight="1">
      <c r="A5" s="849" t="s">
        <v>515</v>
      </c>
      <c r="B5" s="850"/>
      <c r="C5" s="853" t="s">
        <v>499</v>
      </c>
      <c r="D5" s="854"/>
      <c r="E5" s="854"/>
      <c r="F5" s="854"/>
      <c r="G5" s="854"/>
      <c r="H5" s="855" t="s">
        <v>659</v>
      </c>
      <c r="I5" s="856"/>
      <c r="J5" s="856"/>
      <c r="K5" s="856"/>
      <c r="L5" s="857"/>
    </row>
    <row r="6" spans="1:12" ht="39.4" customHeight="1">
      <c r="A6" s="851"/>
      <c r="B6" s="852"/>
      <c r="C6" s="555"/>
      <c r="D6" s="561" t="s">
        <v>712</v>
      </c>
      <c r="E6" s="561" t="s">
        <v>713</v>
      </c>
      <c r="F6" s="561" t="s">
        <v>714</v>
      </c>
      <c r="G6" s="561" t="s">
        <v>677</v>
      </c>
      <c r="H6" s="562"/>
      <c r="I6" s="561" t="s">
        <v>712</v>
      </c>
      <c r="J6" s="561" t="s">
        <v>713</v>
      </c>
      <c r="K6" s="561" t="s">
        <v>714</v>
      </c>
      <c r="L6" s="561" t="s">
        <v>677</v>
      </c>
    </row>
    <row r="7" spans="1:12">
      <c r="A7" s="556">
        <v>1</v>
      </c>
      <c r="B7" s="557" t="s">
        <v>518</v>
      </c>
      <c r="C7" s="680">
        <v>66268585.572199985</v>
      </c>
      <c r="D7" s="680">
        <v>62188344.517599985</v>
      </c>
      <c r="E7" s="680">
        <v>1646789.1826000002</v>
      </c>
      <c r="F7" s="680">
        <v>2433451.872</v>
      </c>
      <c r="G7" s="680">
        <v>0</v>
      </c>
      <c r="H7" s="680">
        <v>876550.22051545465</v>
      </c>
      <c r="I7" s="680">
        <v>255525.14985280746</v>
      </c>
      <c r="J7" s="680">
        <v>12206.825575926934</v>
      </c>
      <c r="K7" s="680">
        <v>608818.24508672033</v>
      </c>
      <c r="L7" s="680">
        <v>0</v>
      </c>
    </row>
    <row r="8" spans="1:12">
      <c r="A8" s="556">
        <v>2</v>
      </c>
      <c r="B8" s="557" t="s">
        <v>431</v>
      </c>
      <c r="C8" s="680">
        <v>148915352.27989998</v>
      </c>
      <c r="D8" s="680">
        <v>146333385.3355</v>
      </c>
      <c r="E8" s="680">
        <v>438717.32699999999</v>
      </c>
      <c r="F8" s="680">
        <v>2143249.6173999999</v>
      </c>
      <c r="G8" s="680">
        <v>0</v>
      </c>
      <c r="H8" s="680">
        <v>910553.86312008661</v>
      </c>
      <c r="I8" s="680">
        <v>319838.51793864934</v>
      </c>
      <c r="J8" s="680">
        <v>3570.7992454515465</v>
      </c>
      <c r="K8" s="680">
        <v>587144.54593598575</v>
      </c>
      <c r="L8" s="680">
        <v>0</v>
      </c>
    </row>
    <row r="9" spans="1:12">
      <c r="A9" s="556">
        <v>3</v>
      </c>
      <c r="B9" s="557" t="s">
        <v>432</v>
      </c>
      <c r="C9" s="680">
        <v>139584.57260000001</v>
      </c>
      <c r="D9" s="680">
        <v>139584.57260000001</v>
      </c>
      <c r="E9" s="680">
        <v>0</v>
      </c>
      <c r="F9" s="680">
        <v>0</v>
      </c>
      <c r="G9" s="680">
        <v>0</v>
      </c>
      <c r="H9" s="680">
        <v>28.999549816539385</v>
      </c>
      <c r="I9" s="680">
        <v>28.999549816539385</v>
      </c>
      <c r="J9" s="680">
        <v>0</v>
      </c>
      <c r="K9" s="680">
        <v>0</v>
      </c>
      <c r="L9" s="680">
        <v>0</v>
      </c>
    </row>
    <row r="10" spans="1:12" ht="30">
      <c r="A10" s="556">
        <v>4</v>
      </c>
      <c r="B10" s="557" t="s">
        <v>519</v>
      </c>
      <c r="C10" s="680">
        <v>226065630.37659988</v>
      </c>
      <c r="D10" s="680">
        <v>218015719.06379989</v>
      </c>
      <c r="E10" s="680">
        <v>2148169.7420999999</v>
      </c>
      <c r="F10" s="680">
        <v>5901741.5707</v>
      </c>
      <c r="G10" s="680">
        <v>0</v>
      </c>
      <c r="H10" s="680">
        <v>2546116.8821744272</v>
      </c>
      <c r="I10" s="680">
        <v>264105.26322971244</v>
      </c>
      <c r="J10" s="680">
        <v>17840.641705465099</v>
      </c>
      <c r="K10" s="680">
        <v>2264170.9772392497</v>
      </c>
      <c r="L10" s="680">
        <v>0</v>
      </c>
    </row>
    <row r="11" spans="1:12">
      <c r="A11" s="556">
        <v>5</v>
      </c>
      <c r="B11" s="557" t="s">
        <v>433</v>
      </c>
      <c r="C11" s="680">
        <v>218389787.4899998</v>
      </c>
      <c r="D11" s="680">
        <v>184535791.1945999</v>
      </c>
      <c r="E11" s="680">
        <v>31628878.57119989</v>
      </c>
      <c r="F11" s="680">
        <v>2225117.7242000001</v>
      </c>
      <c r="G11" s="680">
        <v>0</v>
      </c>
      <c r="H11" s="680">
        <v>907062.58141883533</v>
      </c>
      <c r="I11" s="680">
        <v>199143.72989349993</v>
      </c>
      <c r="J11" s="680">
        <v>137674.03887164331</v>
      </c>
      <c r="K11" s="680">
        <v>570244.81265369209</v>
      </c>
      <c r="L11" s="680">
        <v>0</v>
      </c>
    </row>
    <row r="12" spans="1:12">
      <c r="A12" s="556">
        <v>6</v>
      </c>
      <c r="B12" s="557" t="s">
        <v>434</v>
      </c>
      <c r="C12" s="680">
        <v>51822367.380599886</v>
      </c>
      <c r="D12" s="680">
        <v>47927899.882199891</v>
      </c>
      <c r="E12" s="680">
        <v>381478.55560000002</v>
      </c>
      <c r="F12" s="680">
        <v>3512988.9427999901</v>
      </c>
      <c r="G12" s="680">
        <v>0</v>
      </c>
      <c r="H12" s="680">
        <v>496654.28858361079</v>
      </c>
      <c r="I12" s="680">
        <v>94133.201505893769</v>
      </c>
      <c r="J12" s="680">
        <v>2797.2251297458829</v>
      </c>
      <c r="K12" s="680">
        <v>399723.86194797111</v>
      </c>
      <c r="L12" s="680">
        <v>0</v>
      </c>
    </row>
    <row r="13" spans="1:12">
      <c r="A13" s="556">
        <v>7</v>
      </c>
      <c r="B13" s="557" t="s">
        <v>435</v>
      </c>
      <c r="C13" s="680">
        <v>92945210.968199894</v>
      </c>
      <c r="D13" s="680">
        <v>90071425.777199894</v>
      </c>
      <c r="E13" s="680">
        <v>2244604.5946999998</v>
      </c>
      <c r="F13" s="680">
        <v>629180.59629999998</v>
      </c>
      <c r="G13" s="680">
        <v>0</v>
      </c>
      <c r="H13" s="680">
        <v>280851.95389150287</v>
      </c>
      <c r="I13" s="680">
        <v>175366.859584658</v>
      </c>
      <c r="J13" s="680">
        <v>18542.939556462417</v>
      </c>
      <c r="K13" s="680">
        <v>86942.154750382455</v>
      </c>
      <c r="L13" s="680">
        <v>0</v>
      </c>
    </row>
    <row r="14" spans="1:12">
      <c r="A14" s="556">
        <v>8</v>
      </c>
      <c r="B14" s="557" t="s">
        <v>436</v>
      </c>
      <c r="C14" s="680">
        <v>89366080.519699886</v>
      </c>
      <c r="D14" s="680">
        <v>88005726.546199888</v>
      </c>
      <c r="E14" s="680">
        <v>348224.85710000002</v>
      </c>
      <c r="F14" s="680">
        <v>1012129.1164000001</v>
      </c>
      <c r="G14" s="680">
        <v>0</v>
      </c>
      <c r="H14" s="680">
        <v>385334.09656085819</v>
      </c>
      <c r="I14" s="680">
        <v>104502.95146075252</v>
      </c>
      <c r="J14" s="680">
        <v>1601.8891938463169</v>
      </c>
      <c r="K14" s="680">
        <v>279229.25590625935</v>
      </c>
      <c r="L14" s="680">
        <v>0</v>
      </c>
    </row>
    <row r="15" spans="1:12">
      <c r="A15" s="556">
        <v>9</v>
      </c>
      <c r="B15" s="557" t="s">
        <v>437</v>
      </c>
      <c r="C15" s="680">
        <v>85898137.670799881</v>
      </c>
      <c r="D15" s="680">
        <v>47607369.957599998</v>
      </c>
      <c r="E15" s="680">
        <v>37238810.695799887</v>
      </c>
      <c r="F15" s="680">
        <v>1051957.0174</v>
      </c>
      <c r="G15" s="680">
        <v>0</v>
      </c>
      <c r="H15" s="680">
        <v>726252.09806613042</v>
      </c>
      <c r="I15" s="680">
        <v>69165.807769590843</v>
      </c>
      <c r="J15" s="680">
        <v>342460.53504792444</v>
      </c>
      <c r="K15" s="680">
        <v>314625.75524861511</v>
      </c>
      <c r="L15" s="680">
        <v>0</v>
      </c>
    </row>
    <row r="16" spans="1:12">
      <c r="A16" s="556">
        <v>10</v>
      </c>
      <c r="B16" s="557" t="s">
        <v>438</v>
      </c>
      <c r="C16" s="680">
        <v>18458930.971299987</v>
      </c>
      <c r="D16" s="680">
        <v>18142832.275899988</v>
      </c>
      <c r="E16" s="680">
        <v>66662.8079</v>
      </c>
      <c r="F16" s="680">
        <v>249435.88750000001</v>
      </c>
      <c r="G16" s="680">
        <v>0</v>
      </c>
      <c r="H16" s="680">
        <v>33975.523989311791</v>
      </c>
      <c r="I16" s="680">
        <v>11259.947858871896</v>
      </c>
      <c r="J16" s="680">
        <v>338.42680676226348</v>
      </c>
      <c r="K16" s="680">
        <v>22377.14932367763</v>
      </c>
      <c r="L16" s="680">
        <v>0</v>
      </c>
    </row>
    <row r="17" spans="1:12">
      <c r="A17" s="556">
        <v>11</v>
      </c>
      <c r="B17" s="557" t="s">
        <v>439</v>
      </c>
      <c r="C17" s="680">
        <v>12827294.746799989</v>
      </c>
      <c r="D17" s="680">
        <v>12712886.244799988</v>
      </c>
      <c r="E17" s="680">
        <v>0</v>
      </c>
      <c r="F17" s="680">
        <v>114408.50200000001</v>
      </c>
      <c r="G17" s="680">
        <v>0</v>
      </c>
      <c r="H17" s="680">
        <v>55438.452302882011</v>
      </c>
      <c r="I17" s="680">
        <v>20990.597185953975</v>
      </c>
      <c r="J17" s="680">
        <v>0</v>
      </c>
      <c r="K17" s="680">
        <v>34447.855116928033</v>
      </c>
      <c r="L17" s="680">
        <v>0</v>
      </c>
    </row>
    <row r="18" spans="1:12">
      <c r="A18" s="556">
        <v>12</v>
      </c>
      <c r="B18" s="557" t="s">
        <v>440</v>
      </c>
      <c r="C18" s="680">
        <v>43742955.31569998</v>
      </c>
      <c r="D18" s="680">
        <v>42256753.014999978</v>
      </c>
      <c r="E18" s="680">
        <v>665780.85360000003</v>
      </c>
      <c r="F18" s="680">
        <v>820421.44709999999</v>
      </c>
      <c r="G18" s="680">
        <v>0</v>
      </c>
      <c r="H18" s="680">
        <v>514644.09860519134</v>
      </c>
      <c r="I18" s="680">
        <v>102028.86181310032</v>
      </c>
      <c r="J18" s="680">
        <v>3484.3806080070681</v>
      </c>
      <c r="K18" s="680">
        <v>409130.85618408397</v>
      </c>
      <c r="L18" s="680">
        <v>0</v>
      </c>
    </row>
    <row r="19" spans="1:12">
      <c r="A19" s="556">
        <v>13</v>
      </c>
      <c r="B19" s="557" t="s">
        <v>441</v>
      </c>
      <c r="C19" s="680">
        <v>60777749.609099969</v>
      </c>
      <c r="D19" s="680">
        <v>57989236.622099981</v>
      </c>
      <c r="E19" s="680">
        <v>821199.98560000001</v>
      </c>
      <c r="F19" s="680">
        <v>1967313.0013999899</v>
      </c>
      <c r="G19" s="680">
        <v>0</v>
      </c>
      <c r="H19" s="680">
        <v>660803.020236791</v>
      </c>
      <c r="I19" s="680">
        <v>119391.79831097822</v>
      </c>
      <c r="J19" s="680">
        <v>4959.3687412292966</v>
      </c>
      <c r="K19" s="680">
        <v>536451.85318458348</v>
      </c>
      <c r="L19" s="680">
        <v>0</v>
      </c>
    </row>
    <row r="20" spans="1:12">
      <c r="A20" s="556">
        <v>14</v>
      </c>
      <c r="B20" s="557" t="s">
        <v>442</v>
      </c>
      <c r="C20" s="680">
        <v>192456057.06629995</v>
      </c>
      <c r="D20" s="680">
        <v>167690515.03179994</v>
      </c>
      <c r="E20" s="680">
        <v>1911761.1358</v>
      </c>
      <c r="F20" s="680">
        <v>22853780.898699988</v>
      </c>
      <c r="G20" s="680">
        <v>0</v>
      </c>
      <c r="H20" s="680">
        <v>7275338.3068095595</v>
      </c>
      <c r="I20" s="680">
        <v>262306.60779732949</v>
      </c>
      <c r="J20" s="680">
        <v>7499.9184595159159</v>
      </c>
      <c r="K20" s="680">
        <v>7005531.7805527141</v>
      </c>
      <c r="L20" s="680">
        <v>0</v>
      </c>
    </row>
    <row r="21" spans="1:12">
      <c r="A21" s="556">
        <v>15</v>
      </c>
      <c r="B21" s="557" t="s">
        <v>443</v>
      </c>
      <c r="C21" s="680">
        <v>40979683.187699884</v>
      </c>
      <c r="D21" s="680">
        <v>37546796.174599893</v>
      </c>
      <c r="E21" s="680">
        <v>77198.695699999997</v>
      </c>
      <c r="F21" s="680">
        <v>3355688.3173999903</v>
      </c>
      <c r="G21" s="680">
        <v>0</v>
      </c>
      <c r="H21" s="680">
        <v>410317.4758799682</v>
      </c>
      <c r="I21" s="680">
        <v>94035.870076461113</v>
      </c>
      <c r="J21" s="680">
        <v>833.49045071954163</v>
      </c>
      <c r="K21" s="680">
        <v>315448.11535278754</v>
      </c>
      <c r="L21" s="680">
        <v>0</v>
      </c>
    </row>
    <row r="22" spans="1:12">
      <c r="A22" s="556">
        <v>16</v>
      </c>
      <c r="B22" s="557" t="s">
        <v>444</v>
      </c>
      <c r="C22" s="680">
        <v>28464417.2572999</v>
      </c>
      <c r="D22" s="680">
        <v>19698065.680099901</v>
      </c>
      <c r="E22" s="680">
        <v>8716863.6432000007</v>
      </c>
      <c r="F22" s="680">
        <v>49487.933999999994</v>
      </c>
      <c r="G22" s="680">
        <v>0</v>
      </c>
      <c r="H22" s="680">
        <v>100730.11734976521</v>
      </c>
      <c r="I22" s="680">
        <v>52247.145523498417</v>
      </c>
      <c r="J22" s="680">
        <v>42754.164641807205</v>
      </c>
      <c r="K22" s="680">
        <v>5728.8071844595852</v>
      </c>
      <c r="L22" s="680">
        <v>0</v>
      </c>
    </row>
    <row r="23" spans="1:12">
      <c r="A23" s="556">
        <v>17</v>
      </c>
      <c r="B23" s="557" t="s">
        <v>522</v>
      </c>
      <c r="C23" s="680">
        <v>8915288.7220999897</v>
      </c>
      <c r="D23" s="680">
        <v>8544587.1285999902</v>
      </c>
      <c r="E23" s="680">
        <v>0</v>
      </c>
      <c r="F23" s="680">
        <v>370701.59350000002</v>
      </c>
      <c r="G23" s="680">
        <v>0</v>
      </c>
      <c r="H23" s="680">
        <v>109477.16692062453</v>
      </c>
      <c r="I23" s="680">
        <v>13751.018576962368</v>
      </c>
      <c r="J23" s="680">
        <v>0</v>
      </c>
      <c r="K23" s="680">
        <v>95726.148343662164</v>
      </c>
      <c r="L23" s="680">
        <v>0</v>
      </c>
    </row>
    <row r="24" spans="1:12">
      <c r="A24" s="556">
        <v>18</v>
      </c>
      <c r="B24" s="557" t="s">
        <v>445</v>
      </c>
      <c r="C24" s="680">
        <v>210303440.00009897</v>
      </c>
      <c r="D24" s="680">
        <v>204460505.80139899</v>
      </c>
      <c r="E24" s="680">
        <v>118157.15319999999</v>
      </c>
      <c r="F24" s="680">
        <v>5724777.0454999898</v>
      </c>
      <c r="G24" s="680">
        <v>0</v>
      </c>
      <c r="H24" s="680">
        <v>1628117.9368443619</v>
      </c>
      <c r="I24" s="680">
        <v>999605.52945053356</v>
      </c>
      <c r="J24" s="680">
        <v>477.34882618907068</v>
      </c>
      <c r="K24" s="680">
        <v>628035.05856763921</v>
      </c>
      <c r="L24" s="680">
        <v>0</v>
      </c>
    </row>
    <row r="25" spans="1:12">
      <c r="A25" s="556">
        <v>19</v>
      </c>
      <c r="B25" s="557" t="s">
        <v>446</v>
      </c>
      <c r="C25" s="680">
        <v>48188744.599299788</v>
      </c>
      <c r="D25" s="680">
        <v>48131373.681499787</v>
      </c>
      <c r="E25" s="680">
        <v>31819.195100000001</v>
      </c>
      <c r="F25" s="680">
        <v>25551.722699999998</v>
      </c>
      <c r="G25" s="680">
        <v>0</v>
      </c>
      <c r="H25" s="680">
        <v>88613.384220711945</v>
      </c>
      <c r="I25" s="680">
        <v>87199.073895520662</v>
      </c>
      <c r="J25" s="680">
        <v>136.72419019127489</v>
      </c>
      <c r="K25" s="680">
        <v>1277.586135</v>
      </c>
      <c r="L25" s="680">
        <v>0</v>
      </c>
    </row>
    <row r="26" spans="1:12">
      <c r="A26" s="556">
        <v>20</v>
      </c>
      <c r="B26" s="557" t="s">
        <v>521</v>
      </c>
      <c r="C26" s="680">
        <v>161331546.01559967</v>
      </c>
      <c r="D26" s="680">
        <v>158981673.48689967</v>
      </c>
      <c r="E26" s="680">
        <v>894174.73769999994</v>
      </c>
      <c r="F26" s="680">
        <v>1455697.791</v>
      </c>
      <c r="G26" s="680">
        <v>0</v>
      </c>
      <c r="H26" s="680">
        <v>586725.57372237323</v>
      </c>
      <c r="I26" s="680">
        <v>276764.12037204212</v>
      </c>
      <c r="J26" s="680">
        <v>5100.8660183463053</v>
      </c>
      <c r="K26" s="680">
        <v>304860.58733198477</v>
      </c>
      <c r="L26" s="680">
        <v>0</v>
      </c>
    </row>
    <row r="27" spans="1:12">
      <c r="A27" s="556">
        <v>21</v>
      </c>
      <c r="B27" s="557" t="s">
        <v>447</v>
      </c>
      <c r="C27" s="680">
        <v>23081224.142199997</v>
      </c>
      <c r="D27" s="680">
        <v>22303364.892499998</v>
      </c>
      <c r="E27" s="680">
        <v>246512.41459999999</v>
      </c>
      <c r="F27" s="680">
        <v>531346.83510000003</v>
      </c>
      <c r="G27" s="680">
        <v>0</v>
      </c>
      <c r="H27" s="680">
        <v>151740.93418067505</v>
      </c>
      <c r="I27" s="680">
        <v>31006.916207316921</v>
      </c>
      <c r="J27" s="680">
        <v>860.43669561980698</v>
      </c>
      <c r="K27" s="680">
        <v>119873.58127773833</v>
      </c>
      <c r="L27" s="680">
        <v>0</v>
      </c>
    </row>
    <row r="28" spans="1:12">
      <c r="A28" s="556">
        <v>22</v>
      </c>
      <c r="B28" s="557" t="s">
        <v>448</v>
      </c>
      <c r="C28" s="680">
        <v>6660945.8133999994</v>
      </c>
      <c r="D28" s="680">
        <v>6046064.0265999995</v>
      </c>
      <c r="E28" s="680">
        <v>178430.3542</v>
      </c>
      <c r="F28" s="680">
        <v>436451.4326</v>
      </c>
      <c r="G28" s="680">
        <v>0</v>
      </c>
      <c r="H28" s="680">
        <v>130108.69368606272</v>
      </c>
      <c r="I28" s="680">
        <v>18394.694989191736</v>
      </c>
      <c r="J28" s="680">
        <v>445.26736309907596</v>
      </c>
      <c r="K28" s="680">
        <v>111268.73133377191</v>
      </c>
      <c r="L28" s="680">
        <v>0</v>
      </c>
    </row>
    <row r="29" spans="1:12">
      <c r="A29" s="556">
        <v>23</v>
      </c>
      <c r="B29" s="557" t="s">
        <v>449</v>
      </c>
      <c r="C29" s="680">
        <v>336246791.01639777</v>
      </c>
      <c r="D29" s="680">
        <v>323988505.70909774</v>
      </c>
      <c r="E29" s="680">
        <v>4856013.9475999996</v>
      </c>
      <c r="F29" s="680">
        <v>7402271.3596999999</v>
      </c>
      <c r="G29" s="680">
        <v>0</v>
      </c>
      <c r="H29" s="680">
        <v>2812680.4909474659</v>
      </c>
      <c r="I29" s="680">
        <v>867183.04486313136</v>
      </c>
      <c r="J29" s="680">
        <v>34856.87470941744</v>
      </c>
      <c r="K29" s="680">
        <v>1910640.5713749172</v>
      </c>
      <c r="L29" s="680">
        <v>0</v>
      </c>
    </row>
    <row r="30" spans="1:12">
      <c r="A30" s="556">
        <v>24</v>
      </c>
      <c r="B30" s="557" t="s">
        <v>520</v>
      </c>
      <c r="C30" s="680">
        <v>145069652.5672999</v>
      </c>
      <c r="D30" s="680">
        <v>133186674.87949991</v>
      </c>
      <c r="E30" s="680">
        <v>6597420.8999999994</v>
      </c>
      <c r="F30" s="680">
        <v>5285556.7877999898</v>
      </c>
      <c r="G30" s="680">
        <v>0</v>
      </c>
      <c r="H30" s="680">
        <v>2028976.5988642387</v>
      </c>
      <c r="I30" s="680">
        <v>93245.311903374328</v>
      </c>
      <c r="J30" s="680">
        <v>33593.517386566018</v>
      </c>
      <c r="K30" s="680">
        <v>1902137.7695742983</v>
      </c>
      <c r="L30" s="680">
        <v>0</v>
      </c>
    </row>
    <row r="31" spans="1:12">
      <c r="A31" s="556">
        <v>25</v>
      </c>
      <c r="B31" s="557" t="s">
        <v>450</v>
      </c>
      <c r="C31" s="680">
        <v>180733781.2606999</v>
      </c>
      <c r="D31" s="680">
        <v>164643092.3129999</v>
      </c>
      <c r="E31" s="680">
        <v>6210156.6709000003</v>
      </c>
      <c r="F31" s="680">
        <v>9880532.2767999992</v>
      </c>
      <c r="G31" s="680">
        <v>0</v>
      </c>
      <c r="H31" s="680">
        <v>2640385.0675362661</v>
      </c>
      <c r="I31" s="680">
        <v>391415.21500039194</v>
      </c>
      <c r="J31" s="680">
        <v>31034.766993133471</v>
      </c>
      <c r="K31" s="680">
        <v>2217935.0855427408</v>
      </c>
      <c r="L31" s="680">
        <v>0</v>
      </c>
    </row>
    <row r="32" spans="1:12">
      <c r="A32" s="556">
        <v>26</v>
      </c>
      <c r="B32" s="557" t="s">
        <v>517</v>
      </c>
      <c r="C32" s="680">
        <v>185568161.22930026</v>
      </c>
      <c r="D32" s="680">
        <v>160550403.36810029</v>
      </c>
      <c r="E32" s="680">
        <v>8018748.0140000023</v>
      </c>
      <c r="F32" s="680">
        <v>16999009.847199991</v>
      </c>
      <c r="G32" s="680">
        <v>0</v>
      </c>
      <c r="H32" s="680">
        <v>5546477.6851133518</v>
      </c>
      <c r="I32" s="680">
        <v>920799.67171674734</v>
      </c>
      <c r="J32" s="680">
        <v>81199.834869043858</v>
      </c>
      <c r="K32" s="680">
        <v>4544478.178527561</v>
      </c>
      <c r="L32" s="680">
        <v>0</v>
      </c>
    </row>
    <row r="33" spans="1:12">
      <c r="A33" s="556">
        <v>27</v>
      </c>
      <c r="B33" s="558" t="s">
        <v>64</v>
      </c>
      <c r="C33" s="680">
        <v>2683617400.3511944</v>
      </c>
      <c r="D33" s="680">
        <v>2471698577.1787949</v>
      </c>
      <c r="E33" s="680">
        <v>115486574.03519978</v>
      </c>
      <c r="F33" s="680">
        <v>96432249.137199923</v>
      </c>
      <c r="G33" s="680">
        <v>0</v>
      </c>
      <c r="H33" s="680">
        <v>31903955.511090323</v>
      </c>
      <c r="I33" s="680">
        <v>5843435.9063267857</v>
      </c>
      <c r="J33" s="680">
        <v>784270.28108611342</v>
      </c>
      <c r="K33" s="680">
        <v>25276249.323677424</v>
      </c>
      <c r="L33" s="680">
        <v>0</v>
      </c>
    </row>
    <row r="34" spans="1:12">
      <c r="A34" s="236"/>
      <c r="B34" s="236"/>
      <c r="C34" s="236"/>
      <c r="D34" s="236"/>
      <c r="E34" s="236"/>
      <c r="H34" s="236"/>
    </row>
    <row r="35" spans="1:12">
      <c r="A35" s="236"/>
      <c r="B35" s="560"/>
      <c r="C35" s="560"/>
      <c r="D35" s="236"/>
      <c r="E35" s="236"/>
      <c r="H35" s="236"/>
    </row>
  </sheetData>
  <mergeCells count="3">
    <mergeCell ref="A5:B6"/>
    <mergeCell ref="C5:G5"/>
    <mergeCell ref="H5:L5"/>
  </mergeCells>
  <conditionalFormatting sqref="A5">
    <cfRule type="duplicateValues" dxfId="5" priority="1"/>
    <cfRule type="duplicateValues" dxfId="4" priority="2"/>
  </conditionalFormatting>
  <conditionalFormatting sqref="A5">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zoomScale="80" zoomScaleNormal="80" workbookViewId="0">
      <selection activeCell="H27" sqref="H27"/>
    </sheetView>
  </sheetViews>
  <sheetFormatPr defaultColWidth="8.7109375" defaultRowHeight="15"/>
  <cols>
    <col min="1" max="1" width="11.7109375" style="218" bestFit="1" customWidth="1"/>
    <col min="2" max="2" width="44.42578125" style="218" customWidth="1"/>
    <col min="3" max="3" width="13.28515625" style="218" customWidth="1"/>
    <col min="4" max="5" width="28.28515625" style="218" customWidth="1"/>
    <col min="6" max="7" width="22.5703125" style="218" customWidth="1"/>
    <col min="8" max="11" width="28.28515625" style="218" customWidth="1"/>
    <col min="12" max="16384" width="8.7109375" style="218"/>
  </cols>
  <sheetData>
    <row r="1" spans="1:11">
      <c r="A1" s="232" t="s">
        <v>30</v>
      </c>
      <c r="B1" s="507" t="str">
        <f>'Info '!C2</f>
        <v>JSC "BASISBANK"</v>
      </c>
    </row>
    <row r="2" spans="1:11">
      <c r="A2" s="329" t="s">
        <v>31</v>
      </c>
      <c r="B2" s="508">
        <f>'1. key ratios '!B2</f>
        <v>45473</v>
      </c>
    </row>
    <row r="3" spans="1:11">
      <c r="A3" s="509" t="s">
        <v>500</v>
      </c>
    </row>
    <row r="4" spans="1:11">
      <c r="C4" s="559" t="s">
        <v>694</v>
      </c>
      <c r="D4" s="559" t="s">
        <v>693</v>
      </c>
      <c r="E4" s="559" t="s">
        <v>692</v>
      </c>
      <c r="F4" s="559" t="s">
        <v>691</v>
      </c>
      <c r="G4" s="559" t="s">
        <v>690</v>
      </c>
      <c r="H4" s="559" t="s">
        <v>689</v>
      </c>
      <c r="I4" s="559" t="s">
        <v>688</v>
      </c>
      <c r="J4" s="559" t="s">
        <v>687</v>
      </c>
      <c r="K4" s="559" t="s">
        <v>686</v>
      </c>
    </row>
    <row r="5" spans="1:11" ht="103.9" customHeight="1">
      <c r="A5" s="858" t="s">
        <v>685</v>
      </c>
      <c r="B5" s="859"/>
      <c r="C5" s="541" t="s">
        <v>501</v>
      </c>
      <c r="D5" s="541" t="s">
        <v>502</v>
      </c>
      <c r="E5" s="541" t="s">
        <v>503</v>
      </c>
      <c r="F5" s="541" t="s">
        <v>504</v>
      </c>
      <c r="G5" s="541" t="s">
        <v>505</v>
      </c>
      <c r="H5" s="541" t="s">
        <v>506</v>
      </c>
      <c r="I5" s="541" t="s">
        <v>507</v>
      </c>
      <c r="J5" s="541" t="s">
        <v>508</v>
      </c>
      <c r="K5" s="541" t="s">
        <v>509</v>
      </c>
    </row>
    <row r="6" spans="1:11">
      <c r="A6" s="530">
        <v>1</v>
      </c>
      <c r="B6" s="530" t="s">
        <v>469</v>
      </c>
      <c r="C6" s="681">
        <v>81860938.052895084</v>
      </c>
      <c r="D6" s="681">
        <v>25794400.648985971</v>
      </c>
      <c r="E6" s="681">
        <v>552352.34393600002</v>
      </c>
      <c r="F6" s="681">
        <v>0</v>
      </c>
      <c r="G6" s="681">
        <v>1931239456.2608371</v>
      </c>
      <c r="H6" s="681">
        <v>109457683.41764896</v>
      </c>
      <c r="I6" s="681">
        <v>126213342.24917793</v>
      </c>
      <c r="J6" s="681">
        <v>94080221.627612114</v>
      </c>
      <c r="K6" s="681">
        <v>314419003.30230647</v>
      </c>
    </row>
    <row r="7" spans="1:11">
      <c r="A7" s="530">
        <v>2</v>
      </c>
      <c r="B7" s="556" t="s">
        <v>510</v>
      </c>
      <c r="C7" s="681">
        <v>0</v>
      </c>
      <c r="D7" s="681">
        <v>0</v>
      </c>
      <c r="E7" s="681">
        <v>0</v>
      </c>
      <c r="F7" s="681">
        <v>0</v>
      </c>
      <c r="G7" s="681">
        <v>0</v>
      </c>
      <c r="H7" s="681">
        <v>0</v>
      </c>
      <c r="I7" s="681">
        <v>0</v>
      </c>
      <c r="J7" s="681">
        <v>0</v>
      </c>
      <c r="K7" s="681">
        <v>59032243.180000007</v>
      </c>
    </row>
    <row r="8" spans="1:11">
      <c r="A8" s="530">
        <v>3</v>
      </c>
      <c r="B8" s="556" t="s">
        <v>477</v>
      </c>
      <c r="C8" s="681">
        <v>65739470.408198982</v>
      </c>
      <c r="D8" s="681">
        <v>0</v>
      </c>
      <c r="E8" s="681">
        <v>0</v>
      </c>
      <c r="F8" s="681">
        <v>0</v>
      </c>
      <c r="G8" s="681">
        <v>316941666.93469214</v>
      </c>
      <c r="H8" s="681">
        <v>3863256.1759320013</v>
      </c>
      <c r="I8" s="681">
        <v>44507521.031837001</v>
      </c>
      <c r="J8" s="681">
        <v>65705660.244347997</v>
      </c>
      <c r="K8" s="681">
        <v>83174759.862391859</v>
      </c>
    </row>
    <row r="9" spans="1:11">
      <c r="A9" s="530">
        <v>4</v>
      </c>
      <c r="B9" s="531" t="s">
        <v>511</v>
      </c>
      <c r="C9" s="681">
        <v>843030</v>
      </c>
      <c r="D9" s="681">
        <v>426020.17227000004</v>
      </c>
      <c r="E9" s="681">
        <v>0</v>
      </c>
      <c r="F9" s="681">
        <v>0</v>
      </c>
      <c r="G9" s="681">
        <v>86548208.386874914</v>
      </c>
      <c r="H9" s="681">
        <v>0</v>
      </c>
      <c r="I9" s="681">
        <v>1173135.3552259998</v>
      </c>
      <c r="J9" s="681">
        <v>603694.84571699996</v>
      </c>
      <c r="K9" s="681">
        <v>6838160.3771119984</v>
      </c>
    </row>
    <row r="10" spans="1:11">
      <c r="A10" s="530">
        <v>5</v>
      </c>
      <c r="B10" s="513" t="s">
        <v>512</v>
      </c>
      <c r="C10" s="681">
        <v>0</v>
      </c>
      <c r="D10" s="681">
        <v>0</v>
      </c>
      <c r="E10" s="681">
        <v>0</v>
      </c>
      <c r="F10" s="681">
        <v>0</v>
      </c>
      <c r="G10" s="681">
        <v>0</v>
      </c>
      <c r="H10" s="681">
        <v>0</v>
      </c>
      <c r="I10" s="681">
        <v>0</v>
      </c>
      <c r="J10" s="681">
        <v>0</v>
      </c>
      <c r="K10" s="681">
        <v>0</v>
      </c>
    </row>
    <row r="11" spans="1:11">
      <c r="A11" s="530">
        <v>6</v>
      </c>
      <c r="B11" s="513" t="s">
        <v>513</v>
      </c>
      <c r="C11" s="681">
        <v>429386.32</v>
      </c>
      <c r="D11" s="681">
        <v>0</v>
      </c>
      <c r="E11" s="681">
        <v>0</v>
      </c>
      <c r="F11" s="681">
        <v>0</v>
      </c>
      <c r="G11" s="681">
        <v>1344222.622</v>
      </c>
      <c r="H11" s="681">
        <v>0</v>
      </c>
      <c r="I11" s="681">
        <v>0</v>
      </c>
      <c r="J11" s="681">
        <v>0</v>
      </c>
      <c r="K11" s="681">
        <v>58550.819999999978</v>
      </c>
    </row>
    <row r="13" spans="1:11">
      <c r="B13" s="563"/>
    </row>
  </sheetData>
  <mergeCells count="1">
    <mergeCell ref="A5:B5"/>
  </mergeCells>
  <conditionalFormatting sqref="A5">
    <cfRule type="duplicateValues" dxfId="2" priority="1"/>
    <cfRule type="duplicateValues" dxfId="1" priority="2"/>
  </conditionalFormatting>
  <conditionalFormatting sqref="A5">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showGridLines="0" zoomScale="80" zoomScaleNormal="80" workbookViewId="0">
      <selection activeCell="K34" sqref="K34"/>
    </sheetView>
  </sheetViews>
  <sheetFormatPr defaultColWidth="8.7109375" defaultRowHeight="15"/>
  <cols>
    <col min="1" max="1" width="10" style="218" bestFit="1" customWidth="1"/>
    <col min="2" max="2" width="69" style="218" customWidth="1"/>
    <col min="3" max="3" width="14.28515625" style="218" customWidth="1"/>
    <col min="4" max="7" width="15.5703125" style="218" customWidth="1"/>
    <col min="8" max="8" width="12.7109375" style="218" customWidth="1"/>
    <col min="9" max="12" width="17.28515625" style="218" customWidth="1"/>
    <col min="13" max="13" width="14" style="218" customWidth="1"/>
    <col min="14" max="17" width="16.28515625" style="218" customWidth="1"/>
    <col min="18" max="18" width="12.28515625" style="218" bestFit="1" customWidth="1"/>
    <col min="19" max="20" width="24.7109375" style="218" customWidth="1"/>
    <col min="21" max="22" width="28.85546875" style="218" customWidth="1"/>
    <col min="23" max="16384" width="8.7109375" style="218"/>
  </cols>
  <sheetData>
    <row r="1" spans="1:22">
      <c r="A1" s="154" t="s">
        <v>30</v>
      </c>
      <c r="B1" s="504" t="str">
        <f>'Info '!C2</f>
        <v>JSC "BASISBANK"</v>
      </c>
    </row>
    <row r="2" spans="1:22">
      <c r="A2" s="155" t="s">
        <v>31</v>
      </c>
      <c r="B2" s="505">
        <f>'1. key ratios '!B2</f>
        <v>45473</v>
      </c>
    </row>
    <row r="3" spans="1:22">
      <c r="A3" s="156" t="s">
        <v>528</v>
      </c>
      <c r="B3" s="186"/>
    </row>
    <row r="4" spans="1:22">
      <c r="A4" s="156"/>
      <c r="B4" s="186"/>
    </row>
    <row r="5" spans="1:22" ht="24" customHeight="1">
      <c r="A5" s="860" t="s">
        <v>529</v>
      </c>
      <c r="B5" s="861"/>
      <c r="C5" s="865" t="s">
        <v>695</v>
      </c>
      <c r="D5" s="865"/>
      <c r="E5" s="865"/>
      <c r="F5" s="865"/>
      <c r="G5" s="865"/>
      <c r="H5" s="865" t="s">
        <v>547</v>
      </c>
      <c r="I5" s="865"/>
      <c r="J5" s="865"/>
      <c r="K5" s="865"/>
      <c r="L5" s="865"/>
      <c r="M5" s="865" t="s">
        <v>659</v>
      </c>
      <c r="N5" s="865"/>
      <c r="O5" s="865"/>
      <c r="P5" s="865"/>
      <c r="Q5" s="865"/>
      <c r="R5" s="864" t="s">
        <v>530</v>
      </c>
      <c r="S5" s="864" t="s">
        <v>544</v>
      </c>
      <c r="T5" s="864" t="s">
        <v>545</v>
      </c>
      <c r="U5" s="864" t="s">
        <v>705</v>
      </c>
      <c r="V5" s="864" t="s">
        <v>706</v>
      </c>
    </row>
    <row r="6" spans="1:22" ht="36" customHeight="1">
      <c r="A6" s="862"/>
      <c r="B6" s="863"/>
      <c r="C6" s="228"/>
      <c r="D6" s="184" t="s">
        <v>680</v>
      </c>
      <c r="E6" s="184" t="s">
        <v>679</v>
      </c>
      <c r="F6" s="184" t="s">
        <v>678</v>
      </c>
      <c r="G6" s="184" t="s">
        <v>677</v>
      </c>
      <c r="H6" s="228"/>
      <c r="I6" s="184" t="s">
        <v>680</v>
      </c>
      <c r="J6" s="184" t="s">
        <v>679</v>
      </c>
      <c r="K6" s="184" t="s">
        <v>678</v>
      </c>
      <c r="L6" s="184" t="s">
        <v>677</v>
      </c>
      <c r="M6" s="228"/>
      <c r="N6" s="184" t="s">
        <v>680</v>
      </c>
      <c r="O6" s="184" t="s">
        <v>679</v>
      </c>
      <c r="P6" s="184" t="s">
        <v>678</v>
      </c>
      <c r="Q6" s="184" t="s">
        <v>677</v>
      </c>
      <c r="R6" s="864"/>
      <c r="S6" s="864"/>
      <c r="T6" s="864"/>
      <c r="U6" s="864"/>
      <c r="V6" s="864"/>
    </row>
    <row r="7" spans="1:22">
      <c r="A7" s="226">
        <v>1</v>
      </c>
      <c r="B7" s="227" t="s">
        <v>538</v>
      </c>
      <c r="C7" s="682">
        <v>3008032.3391999998</v>
      </c>
      <c r="D7" s="682">
        <v>2488481.8092</v>
      </c>
      <c r="E7" s="682">
        <v>111003.59</v>
      </c>
      <c r="F7" s="682">
        <v>408546.94</v>
      </c>
      <c r="G7" s="682">
        <v>0</v>
      </c>
      <c r="H7" s="682">
        <v>3101839.1661999999</v>
      </c>
      <c r="I7" s="682">
        <v>2513992.4770999998</v>
      </c>
      <c r="J7" s="682">
        <v>118181.1427</v>
      </c>
      <c r="K7" s="682">
        <v>469665.54639999999</v>
      </c>
      <c r="L7" s="682">
        <v>0</v>
      </c>
      <c r="M7" s="682">
        <v>304175.40463381918</v>
      </c>
      <c r="N7" s="682">
        <v>14374.088804148325</v>
      </c>
      <c r="O7" s="682">
        <v>1505.3889491732366</v>
      </c>
      <c r="P7" s="682">
        <v>288295.9268804976</v>
      </c>
      <c r="Q7" s="682">
        <v>0</v>
      </c>
      <c r="R7" s="216">
        <v>166</v>
      </c>
      <c r="S7" s="683">
        <v>0.19356103455073631</v>
      </c>
      <c r="T7" s="683">
        <v>0.22890798051595565</v>
      </c>
      <c r="U7" s="683">
        <v>0.167431</v>
      </c>
      <c r="V7" s="684">
        <v>30.485593999999999</v>
      </c>
    </row>
    <row r="8" spans="1:22">
      <c r="A8" s="226">
        <v>2</v>
      </c>
      <c r="B8" s="225" t="s">
        <v>537</v>
      </c>
      <c r="C8" s="682">
        <v>290319222.14380002</v>
      </c>
      <c r="D8" s="682">
        <v>270014745.62880003</v>
      </c>
      <c r="E8" s="682">
        <v>8197051.3944000006</v>
      </c>
      <c r="F8" s="682">
        <v>12107425.120600002</v>
      </c>
      <c r="G8" s="682">
        <v>0</v>
      </c>
      <c r="H8" s="682">
        <v>291589445.32539994</v>
      </c>
      <c r="I8" s="682">
        <v>269831983.92599994</v>
      </c>
      <c r="J8" s="682">
        <v>8327574.1876999997</v>
      </c>
      <c r="K8" s="682">
        <v>13429887.2117</v>
      </c>
      <c r="L8" s="682">
        <v>0</v>
      </c>
      <c r="M8" s="682">
        <v>6056693.6239216849</v>
      </c>
      <c r="N8" s="682">
        <v>1794962.9647265917</v>
      </c>
      <c r="O8" s="682">
        <v>83576.155738755057</v>
      </c>
      <c r="P8" s="682">
        <v>4178154.5034563383</v>
      </c>
      <c r="Q8" s="682">
        <v>0</v>
      </c>
      <c r="R8" s="216">
        <v>19325</v>
      </c>
      <c r="S8" s="683">
        <v>0.12229307550074803</v>
      </c>
      <c r="T8" s="683">
        <v>0.13970680400531266</v>
      </c>
      <c r="U8" s="683">
        <v>0.137768</v>
      </c>
      <c r="V8" s="684">
        <v>57.623027</v>
      </c>
    </row>
    <row r="9" spans="1:22">
      <c r="A9" s="226">
        <v>3</v>
      </c>
      <c r="B9" s="225" t="s">
        <v>536</v>
      </c>
      <c r="C9" s="682">
        <v>0</v>
      </c>
      <c r="D9" s="682">
        <v>0</v>
      </c>
      <c r="E9" s="682">
        <v>0</v>
      </c>
      <c r="F9" s="682">
        <v>0</v>
      </c>
      <c r="G9" s="682">
        <v>0</v>
      </c>
      <c r="H9" s="682">
        <v>0</v>
      </c>
      <c r="I9" s="682">
        <v>0</v>
      </c>
      <c r="J9" s="682">
        <v>0</v>
      </c>
      <c r="K9" s="682">
        <v>0</v>
      </c>
      <c r="L9" s="682">
        <v>0</v>
      </c>
      <c r="M9" s="682">
        <v>0</v>
      </c>
      <c r="N9" s="682">
        <v>0</v>
      </c>
      <c r="O9" s="682">
        <v>0</v>
      </c>
      <c r="P9" s="682">
        <v>0</v>
      </c>
      <c r="Q9" s="682">
        <v>0</v>
      </c>
      <c r="R9" s="216">
        <v>0</v>
      </c>
      <c r="S9" s="683">
        <v>0</v>
      </c>
      <c r="T9" s="683">
        <v>0</v>
      </c>
      <c r="U9" s="683">
        <v>0</v>
      </c>
      <c r="V9" s="684">
        <v>0</v>
      </c>
    </row>
    <row r="10" spans="1:22">
      <c r="A10" s="226">
        <v>4</v>
      </c>
      <c r="B10" s="225" t="s">
        <v>535</v>
      </c>
      <c r="C10" s="682">
        <v>248318.47999999998</v>
      </c>
      <c r="D10" s="682">
        <v>235464.8</v>
      </c>
      <c r="E10" s="682">
        <v>0</v>
      </c>
      <c r="F10" s="682">
        <v>12853.68</v>
      </c>
      <c r="G10" s="682">
        <v>0</v>
      </c>
      <c r="H10" s="682">
        <v>250449.99430000002</v>
      </c>
      <c r="I10" s="682">
        <v>234638.85</v>
      </c>
      <c r="J10" s="682">
        <v>0</v>
      </c>
      <c r="K10" s="682">
        <v>15811.1443</v>
      </c>
      <c r="L10" s="682">
        <v>0</v>
      </c>
      <c r="M10" s="682">
        <v>13539.045242720782</v>
      </c>
      <c r="N10" s="682">
        <v>2769.5854910380813</v>
      </c>
      <c r="O10" s="682">
        <v>0</v>
      </c>
      <c r="P10" s="682">
        <v>10769.459751682702</v>
      </c>
      <c r="Q10" s="682">
        <v>0</v>
      </c>
      <c r="R10" s="216">
        <v>134</v>
      </c>
      <c r="S10" s="683">
        <v>9.7193709290530117E-2</v>
      </c>
      <c r="T10" s="683">
        <v>7.9519248262405098E-2</v>
      </c>
      <c r="U10" s="683">
        <v>4.573E-2</v>
      </c>
      <c r="V10" s="684">
        <v>13.252195</v>
      </c>
    </row>
    <row r="11" spans="1:22">
      <c r="A11" s="226">
        <v>5</v>
      </c>
      <c r="B11" s="225" t="s">
        <v>534</v>
      </c>
      <c r="C11" s="682">
        <v>953640.16150000005</v>
      </c>
      <c r="D11" s="682">
        <v>938065.52150000003</v>
      </c>
      <c r="E11" s="682">
        <v>7488.76</v>
      </c>
      <c r="F11" s="682">
        <v>8085.88</v>
      </c>
      <c r="G11" s="682">
        <v>0</v>
      </c>
      <c r="H11" s="682">
        <v>957035.20149999997</v>
      </c>
      <c r="I11" s="682">
        <v>941097.59149999998</v>
      </c>
      <c r="J11" s="682">
        <v>7635.4</v>
      </c>
      <c r="K11" s="682">
        <v>8302.2099999999991</v>
      </c>
      <c r="L11" s="682">
        <v>0</v>
      </c>
      <c r="M11" s="682">
        <v>24942.882705913362</v>
      </c>
      <c r="N11" s="682">
        <v>18461.828421587492</v>
      </c>
      <c r="O11" s="682">
        <v>1202.0920790960536</v>
      </c>
      <c r="P11" s="682">
        <v>5278.9622052298164</v>
      </c>
      <c r="Q11" s="682">
        <v>0</v>
      </c>
      <c r="R11" s="216">
        <v>1938</v>
      </c>
      <c r="S11" s="683">
        <v>0.23899171883674147</v>
      </c>
      <c r="T11" s="683">
        <v>0.27114889144128901</v>
      </c>
      <c r="U11" s="683">
        <v>0.18048</v>
      </c>
      <c r="V11" s="684">
        <v>9.2705520000000003</v>
      </c>
    </row>
    <row r="12" spans="1:22">
      <c r="A12" s="226">
        <v>6</v>
      </c>
      <c r="B12" s="225" t="s">
        <v>533</v>
      </c>
      <c r="C12" s="682">
        <v>23595685.456903361</v>
      </c>
      <c r="D12" s="682">
        <v>22562984.25590336</v>
      </c>
      <c r="E12" s="682">
        <v>435674.42610000004</v>
      </c>
      <c r="F12" s="682">
        <v>597026.77489999996</v>
      </c>
      <c r="G12" s="682">
        <v>0</v>
      </c>
      <c r="H12" s="682">
        <v>24039965.655999996</v>
      </c>
      <c r="I12" s="682">
        <v>22928952.350299999</v>
      </c>
      <c r="J12" s="682">
        <v>454434.95610000001</v>
      </c>
      <c r="K12" s="682">
        <v>656578.34959999996</v>
      </c>
      <c r="L12" s="682">
        <v>0</v>
      </c>
      <c r="M12" s="682">
        <v>973438.57475179201</v>
      </c>
      <c r="N12" s="682">
        <v>494349.6942670932</v>
      </c>
      <c r="O12" s="682">
        <v>57175.613791268719</v>
      </c>
      <c r="P12" s="682">
        <v>421913.2666934302</v>
      </c>
      <c r="Q12" s="682">
        <v>0</v>
      </c>
      <c r="R12" s="216">
        <v>22750</v>
      </c>
      <c r="S12" s="683">
        <v>0.20194643048589819</v>
      </c>
      <c r="T12" s="683">
        <v>0.22588763983556401</v>
      </c>
      <c r="U12" s="683">
        <v>0.19098999999999999</v>
      </c>
      <c r="V12" s="684">
        <v>29.857849000000002</v>
      </c>
    </row>
    <row r="13" spans="1:22">
      <c r="A13" s="226">
        <v>7</v>
      </c>
      <c r="B13" s="225" t="s">
        <v>532</v>
      </c>
      <c r="C13" s="682">
        <v>498694070.9253</v>
      </c>
      <c r="D13" s="682">
        <v>452438248.34609997</v>
      </c>
      <c r="E13" s="682">
        <v>15942343.087299999</v>
      </c>
      <c r="F13" s="682">
        <v>30313479.491899997</v>
      </c>
      <c r="G13" s="682">
        <v>0</v>
      </c>
      <c r="H13" s="682">
        <v>508240430.91529888</v>
      </c>
      <c r="I13" s="682">
        <v>457542484.88029885</v>
      </c>
      <c r="J13" s="682">
        <v>16378127.298999999</v>
      </c>
      <c r="K13" s="682">
        <v>34319818.735999979</v>
      </c>
      <c r="L13" s="682">
        <v>0</v>
      </c>
      <c r="M13" s="682">
        <v>8900544.1538646258</v>
      </c>
      <c r="N13" s="682">
        <v>562367.79938217613</v>
      </c>
      <c r="O13" s="682">
        <v>35567.824696378993</v>
      </c>
      <c r="P13" s="682">
        <v>8302608.5297860699</v>
      </c>
      <c r="Q13" s="682">
        <v>0</v>
      </c>
      <c r="R13" s="216">
        <v>7167</v>
      </c>
      <c r="S13" s="683">
        <v>0.11531767910804334</v>
      </c>
      <c r="T13" s="683">
        <v>0.124848045757807</v>
      </c>
      <c r="U13" s="683">
        <v>0.10603799999999999</v>
      </c>
      <c r="V13" s="684">
        <v>108.720377</v>
      </c>
    </row>
    <row r="14" spans="1:22">
      <c r="A14" s="220">
        <v>7.1</v>
      </c>
      <c r="B14" s="219" t="s">
        <v>541</v>
      </c>
      <c r="C14" s="682">
        <v>376898635.43170005</v>
      </c>
      <c r="D14" s="682">
        <v>338288923.41760004</v>
      </c>
      <c r="E14" s="682">
        <v>13666195.6653</v>
      </c>
      <c r="F14" s="682">
        <v>24943516.3488</v>
      </c>
      <c r="G14" s="682">
        <v>0</v>
      </c>
      <c r="H14" s="682">
        <v>384699095.87909889</v>
      </c>
      <c r="I14" s="682">
        <v>342255996.18509889</v>
      </c>
      <c r="J14" s="682">
        <v>14043738.0348</v>
      </c>
      <c r="K14" s="682">
        <v>28399361.65919999</v>
      </c>
      <c r="L14" s="682">
        <v>0</v>
      </c>
      <c r="M14" s="682">
        <v>7376543.7207870362</v>
      </c>
      <c r="N14" s="682">
        <v>389537.3549918792</v>
      </c>
      <c r="O14" s="682">
        <v>31235.222331912315</v>
      </c>
      <c r="P14" s="682">
        <v>6955771.1434632447</v>
      </c>
      <c r="Q14" s="682">
        <v>0</v>
      </c>
      <c r="R14" s="216">
        <v>5343</v>
      </c>
      <c r="S14" s="683">
        <v>0.11310805261981605</v>
      </c>
      <c r="T14" s="683">
        <v>0.123504085272809</v>
      </c>
      <c r="U14" s="683">
        <v>0.103259</v>
      </c>
      <c r="V14" s="684">
        <v>107.980048</v>
      </c>
    </row>
    <row r="15" spans="1:22">
      <c r="A15" s="220">
        <v>7.2</v>
      </c>
      <c r="B15" s="219" t="s">
        <v>543</v>
      </c>
      <c r="C15" s="682">
        <v>96519963.975700021</v>
      </c>
      <c r="D15" s="682">
        <v>89978292.350100011</v>
      </c>
      <c r="E15" s="682">
        <v>1677985.202</v>
      </c>
      <c r="F15" s="682">
        <v>4863686.4236000003</v>
      </c>
      <c r="G15" s="682">
        <v>0</v>
      </c>
      <c r="H15" s="682">
        <v>97993356.63759999</v>
      </c>
      <c r="I15" s="682">
        <v>90897495.561799988</v>
      </c>
      <c r="J15" s="682">
        <v>1726482.2433000002</v>
      </c>
      <c r="K15" s="682">
        <v>5369378.8324999902</v>
      </c>
      <c r="L15" s="682">
        <v>0</v>
      </c>
      <c r="M15" s="682">
        <v>1446097.3518309251</v>
      </c>
      <c r="N15" s="682">
        <v>146160.86983958384</v>
      </c>
      <c r="O15" s="682">
        <v>3209.8395636537225</v>
      </c>
      <c r="P15" s="682">
        <v>1296726.6424276875</v>
      </c>
      <c r="Q15" s="682">
        <v>0</v>
      </c>
      <c r="R15" s="216">
        <v>1275</v>
      </c>
      <c r="S15" s="683">
        <v>0.12151444838356266</v>
      </c>
      <c r="T15" s="683">
        <v>0.12978713198233499</v>
      </c>
      <c r="U15" s="683">
        <v>0.11548799999999999</v>
      </c>
      <c r="V15" s="684">
        <v>112.69713900000001</v>
      </c>
    </row>
    <row r="16" spans="1:22">
      <c r="A16" s="220">
        <v>7.3</v>
      </c>
      <c r="B16" s="219" t="s">
        <v>540</v>
      </c>
      <c r="C16" s="682">
        <v>25275471.517899998</v>
      </c>
      <c r="D16" s="682">
        <v>24171032.578399997</v>
      </c>
      <c r="E16" s="682">
        <v>598162.22</v>
      </c>
      <c r="F16" s="682">
        <v>506276.71950000001</v>
      </c>
      <c r="G16" s="682">
        <v>0</v>
      </c>
      <c r="H16" s="682">
        <v>25547978.398600001</v>
      </c>
      <c r="I16" s="682">
        <v>24388993.133400001</v>
      </c>
      <c r="J16" s="682">
        <v>607907.0209</v>
      </c>
      <c r="K16" s="682">
        <v>551078.24430000002</v>
      </c>
      <c r="L16" s="682">
        <v>0</v>
      </c>
      <c r="M16" s="682">
        <v>77903.081246663278</v>
      </c>
      <c r="N16" s="682">
        <v>26669.574550713096</v>
      </c>
      <c r="O16" s="682">
        <v>1122.7628008129525</v>
      </c>
      <c r="P16" s="682">
        <v>50110.743895137224</v>
      </c>
      <c r="Q16" s="682">
        <v>0</v>
      </c>
      <c r="R16" s="216">
        <v>549</v>
      </c>
      <c r="S16" s="683">
        <v>0.11170554170842835</v>
      </c>
      <c r="T16" s="683">
        <v>0.11743503266403101</v>
      </c>
      <c r="U16" s="683">
        <v>0.11162999999999999</v>
      </c>
      <c r="V16" s="684">
        <v>104.61466900000001</v>
      </c>
    </row>
    <row r="17" spans="1:22">
      <c r="A17" s="226">
        <v>8</v>
      </c>
      <c r="B17" s="225" t="s">
        <v>539</v>
      </c>
      <c r="C17" s="682">
        <v>0</v>
      </c>
      <c r="D17" s="682">
        <v>0</v>
      </c>
      <c r="E17" s="682">
        <v>0</v>
      </c>
      <c r="F17" s="682">
        <v>0</v>
      </c>
      <c r="G17" s="682">
        <v>0</v>
      </c>
      <c r="H17" s="682">
        <v>0</v>
      </c>
      <c r="I17" s="682">
        <v>0</v>
      </c>
      <c r="J17" s="682">
        <v>0</v>
      </c>
      <c r="K17" s="682">
        <v>0</v>
      </c>
      <c r="L17" s="682">
        <v>0</v>
      </c>
      <c r="M17" s="682">
        <v>0</v>
      </c>
      <c r="N17" s="682">
        <v>0</v>
      </c>
      <c r="O17" s="682">
        <v>0</v>
      </c>
      <c r="P17" s="682">
        <v>0</v>
      </c>
      <c r="Q17" s="682">
        <v>0</v>
      </c>
      <c r="R17" s="216">
        <v>0</v>
      </c>
      <c r="S17" s="683">
        <v>0</v>
      </c>
      <c r="T17" s="683">
        <v>0</v>
      </c>
      <c r="U17" s="683">
        <v>0</v>
      </c>
      <c r="V17" s="684">
        <v>0</v>
      </c>
    </row>
    <row r="18" spans="1:22">
      <c r="A18" s="224">
        <v>9</v>
      </c>
      <c r="B18" s="223" t="s">
        <v>531</v>
      </c>
      <c r="C18" s="685">
        <v>0</v>
      </c>
      <c r="D18" s="685">
        <v>0</v>
      </c>
      <c r="E18" s="685">
        <v>0</v>
      </c>
      <c r="F18" s="685">
        <v>0</v>
      </c>
      <c r="G18" s="685">
        <v>0</v>
      </c>
      <c r="H18" s="685">
        <v>0</v>
      </c>
      <c r="I18" s="685">
        <v>0</v>
      </c>
      <c r="J18" s="685">
        <v>0</v>
      </c>
      <c r="K18" s="685">
        <v>0</v>
      </c>
      <c r="L18" s="685">
        <v>0</v>
      </c>
      <c r="M18" s="685">
        <v>0</v>
      </c>
      <c r="N18" s="685">
        <v>0</v>
      </c>
      <c r="O18" s="685">
        <v>0</v>
      </c>
      <c r="P18" s="685">
        <v>0</v>
      </c>
      <c r="Q18" s="685">
        <v>0</v>
      </c>
      <c r="R18" s="686">
        <v>0</v>
      </c>
      <c r="S18" s="687">
        <v>0</v>
      </c>
      <c r="T18" s="687">
        <v>0</v>
      </c>
      <c r="U18" s="687">
        <v>0</v>
      </c>
      <c r="V18" s="688">
        <v>0</v>
      </c>
    </row>
    <row r="19" spans="1:22">
      <c r="A19" s="222">
        <v>10</v>
      </c>
      <c r="B19" s="221" t="s">
        <v>542</v>
      </c>
      <c r="C19" s="682">
        <v>816811888.82410002</v>
      </c>
      <c r="D19" s="682">
        <v>748670909.6789</v>
      </c>
      <c r="E19" s="682">
        <v>24693561.257799998</v>
      </c>
      <c r="F19" s="682">
        <v>43447417.887399994</v>
      </c>
      <c r="G19" s="682">
        <v>0</v>
      </c>
      <c r="H19" s="682">
        <v>828179166.2586987</v>
      </c>
      <c r="I19" s="682">
        <v>753993150.07519877</v>
      </c>
      <c r="J19" s="682">
        <v>25285952.9855</v>
      </c>
      <c r="K19" s="682">
        <v>48900063.197999984</v>
      </c>
      <c r="L19" s="682">
        <v>0</v>
      </c>
      <c r="M19" s="682">
        <v>16273333.685120557</v>
      </c>
      <c r="N19" s="682">
        <v>2887285.9610926351</v>
      </c>
      <c r="O19" s="682">
        <v>179027.07525467206</v>
      </c>
      <c r="P19" s="682">
        <v>13207020.648773249</v>
      </c>
      <c r="Q19" s="682">
        <v>0</v>
      </c>
      <c r="R19" s="216">
        <v>51480</v>
      </c>
      <c r="S19" s="683">
        <v>0.12362214329279449</v>
      </c>
      <c r="T19" s="683">
        <v>0.13964354103082741</v>
      </c>
      <c r="U19" s="683">
        <v>0.119973</v>
      </c>
      <c r="V19" s="684">
        <v>88.003839999999997</v>
      </c>
    </row>
    <row r="20" spans="1:22" ht="25.5">
      <c r="A20" s="220">
        <v>10.1</v>
      </c>
      <c r="B20" s="219" t="s">
        <v>546</v>
      </c>
      <c r="C20" s="682">
        <v>0</v>
      </c>
      <c r="D20" s="682">
        <v>0</v>
      </c>
      <c r="E20" s="682">
        <v>0</v>
      </c>
      <c r="F20" s="682">
        <v>0</v>
      </c>
      <c r="G20" s="682">
        <v>0</v>
      </c>
      <c r="H20" s="682">
        <v>0</v>
      </c>
      <c r="I20" s="682">
        <v>0</v>
      </c>
      <c r="J20" s="682">
        <v>0</v>
      </c>
      <c r="K20" s="682">
        <v>0</v>
      </c>
      <c r="L20" s="682">
        <v>0</v>
      </c>
      <c r="M20" s="682">
        <v>0</v>
      </c>
      <c r="N20" s="682">
        <v>0</v>
      </c>
      <c r="O20" s="682">
        <v>0</v>
      </c>
      <c r="P20" s="682">
        <v>0</v>
      </c>
      <c r="Q20" s="682">
        <v>0</v>
      </c>
      <c r="R20" s="216">
        <v>0</v>
      </c>
      <c r="S20" s="683">
        <v>0</v>
      </c>
      <c r="T20" s="683">
        <v>0</v>
      </c>
      <c r="U20" s="683">
        <v>0</v>
      </c>
      <c r="V20" s="684">
        <v>0</v>
      </c>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Q96eYujiQ5Tc9E5A2VZ+feI7MmWcIEFu17Al3Lmmb0s=</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8iVTHc7ppy3IazpdjcmzIWYvmf1m5AqUPCe7o86XNi8=</DigestValue>
    </Reference>
  </SignedInfo>
  <SignatureValue>IPLTX58f8F+BDZFVbbzG094Oiz6np7luTjfz7MjVeNtcidYea3PrVarWYdOTJH4FOqw/o/i8xTzv
0WC8R5WP9I3IMzohbPws6Ljxw1hIeBZax2GCIGnNb7IqmNxWb5YFVbLKVquRyUQNUFXdE1Ah1246
9h2Jj3I5Z/ZdKcj6ZGPy4VxC2bVKS/gJT+ri3JHovU9+TX7JhDZ3FqaamdkcTY+z94Uo1JZEYFL2
fZWeHx851+s/0kNvXyvW8KBHnySRwFNQWftzsUioQ8dZ+Q1RwClhz4fkIKBrjHuuBRWz4HweD/Tn
HD6YYmi/P09RPSVF/lRTZ2yz7y9DJF/OIK3Ipg==</SignatureValue>
  <KeyInfo>
    <X509Data>
      <X509Certificate>MIIGOzCCBSOgAwIBAgIKdCpY1AADAAJHzTANBgkqhkiG9w0BAQsFADBKMRIwEAYKCZImiZPyLGQBGRYCZ2UxEzARBgoJkiaJk/IsZAEZFgNuYmcxHzAdBgNVBAMTFk5CRyBDbGFzcyAyIElOVCBTdWIgQ0EwHhcNMjQwMTE1MDgzNjE1WhcNMjUxMTI0MjI0OTMzWjA5MRYwFAYDVQQKEw1KU0MgQkFTSVNCQU5LMR8wHQYDVQQDExZCQlMgLSBUaW5hdGluIEtoZWxhZHplMIIBIjANBgkqhkiG9w0BAQEFAAOCAQ8AMIIBCgKCAQEA3Z9VzKnmwZA45BvYO4O8Pp9GgdSCsVpbH0vfk5Y82vwvz9M6kfSPOda1e3tWpeHbVlsLk69osXw3Zb/o7T8eYF2zxOTx5yUPut8EiDs31Gvfo0mbK5oD6Bq77hqfQo5aO484hYp4cntUvdgeZ8AJEsUcdZaCI+pkv1inJEk4fs8Lbx2e6VXBuTyXE97yNo3O1inZRnS8MZNipcGncm0iiviTsUmjTel0OKnJ7AUheAvrdD3z1VNlC3aNqGF9oja6YuyXUvsbrKBCPWql+OLOYkCFJPxq281YubEwQasvLYIXVVVbX4nfKOENSnz7nnpCoH0dBHiTOgTVjb/W1Gt3YQIDAQABo4IDMjCCAy4wPAYJKwYBBAGCNxUHBC8wLQYlKwYBBAGCNxUI5rJgg431RIaBmQmDuKFKg76EcQSDxJEzhIOIXQIBZAIBIzAdBgNVHSUEFjAUBggrBgEFBQcDAgYIKwYBBQUHAwQwCwYDVR0PBAQDAgeAMCcGCSsGAQQBgjcVCgQaMBgwCgYIKwYBBQUHAwIwCgYIKwYBBQUHAwQwHQYDVR0OBBYEFDnpdboTkffC5BVu1wuEgelqaFwzMB8GA1UdIwQYMBaAFMMu0i/wTC8ZwieC/PYurGqwSc/BMIIBJQYDVR0fBIIBHDCCARgwggEUoIIBEKCCAQyGgcdsZGFwOi8vL0NOPU5CRyUyMENsYXNzJTIwMiUyMElOVCUyMFN1YiUyMENBKDEpLENOPW5iZy1zdWJDQSxDTj1DRFAsQ049UHVibGljJTIwS2V5JTIwU2VydmljZXMsQ049U2VydmljZXMsQ049Q29uZmlndXJhdGlvbixEQz1uYmcsREM9Z2U/Y2VydGlmaWNhdGVSZXZvY2F0aW9uTGlzdD9iYXNlP29iamVjdENsYXNzPWNSTERpc3RyaWJ1dGlvblBvaW50hkBodHRwOi8vY3JsLm5iZy5nb3YuZ2UvY2EvTkJHJTIwQ2xhc3MlMjAyJTIwSU5UJTIwU3ViJTIwQ0EoMSkuY3JsMIIBLgYIKwYBBQUHAQEEggEgMIIBHDCBugYIKwYBBQUHMAKGga1sZGFwOi8vL0NOPU5CRyUyMENsYXNzJTIwMiUyMElOVCUyMFN1YiUyMENBLENOPUFJQSxDTj1QdWJsaWMlMjBLZXklMjBTZXJ2aWNlcyxDTj1TZXJ2aWNlcyxDTj1Db25maWd1cmF0aW9uLERDPW5iZyxEQz1nZT9jQUNlcnRpZmljYXRlP2Jhc2U/b2JqZWN0Q2xhc3M9Y2VydGlmaWNhdGlvbkF1dGhvcml0eTBdBggrBgEFBQcwAoZRaHR0cDovL2NybC5uYmcuZ292LmdlL2NhL25iZy1zdWJDQS5uYmcuZ2VfTkJHJTIwQ2xhc3MlMjAyJTIwSU5UJTIwU3ViJTIwQ0EoMykuY3J0MA0GCSqGSIb3DQEBCwUAA4IBAQChfG5lBpqJ5EbgMEF1/F8M/aM+/mCv2tjYkCwSemE4LMg9o7Lywu0WMZbPa8NFVA7KZ0n8ZDApjuxP2TntKuwGkkUMHh8IYwcBLSRDNIFLKTC3SpV52n764F3hA1HrM3K1cuYdLnJ0W2rrs9YzyvsjEpwIA99Xu8SzMVMjjqCxKGsoeU97L/GBHsbrIJpYsdueeVrRrcUU1bCEt0N3G/9gCh0Il2EXh7a8nZRwexpTRBErRztdjY1ywMzjPx9DU24GdxP/9piIwvl/qA4SoaYE7oDnmQSIFdnRyUYp6LngXGMCP2c24pylpOlH/1O3Edqs8Flc44ViNRV7GB4op9TT</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Transform>
          <Transform Algorithm="http://www.w3.org/TR/2001/REC-xml-c14n-20010315"/>
        </Transforms>
        <DigestMethod Algorithm="http://www.w3.org/2001/04/xmlenc#sha256"/>
        <DigestValue>QcZ3faH3LOOxTRgzTMAuudSqI15jYrO7KoNlNVufxus=</DigestValue>
      </Reference>
      <Reference URI="/xl/calcChain.xml?ContentType=application/vnd.openxmlformats-officedocument.spreadsheetml.calcChain+xml">
        <DigestMethod Algorithm="http://www.w3.org/2001/04/xmlenc#sha256"/>
        <DigestValue>ywR4saVMPn47ZvKjQMMG6X5rndSnVw4P/DnjYVJEkOc=</DigestValue>
      </Reference>
      <Reference URI="/xl/drawings/drawing1.xml?ContentType=application/vnd.openxmlformats-officedocument.drawing+xml">
        <DigestMethod Algorithm="http://www.w3.org/2001/04/xmlenc#sha256"/>
        <DigestValue>LqGMDknbqiebd6VtOnExSqdTsBjBc7V0fhqFjWNF8Hc=</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0tQspILqB8qfvnb6WjpbM1qcDvqm9kas/bzqYR574gY=</DigestValue>
      </Reference>
      <Reference URI="/xl/externalLinks/externalLink1.xml?ContentType=application/vnd.openxmlformats-officedocument.spreadsheetml.externalLink+xml">
        <DigestMethod Algorithm="http://www.w3.org/2001/04/xmlenc#sha256"/>
        <DigestValue>M7B/mn9Gl/E0SPoxI8mHI2g20P25qjLRnB+I7onGin4=</DigestValue>
      </Reference>
      <Reference URI="/xl/externalLinks/externalLink2.xml?ContentType=application/vnd.openxmlformats-officedocument.spreadsheetml.externalLink+xml">
        <DigestMethod Algorithm="http://www.w3.org/2001/04/xmlenc#sha256"/>
        <DigestValue>33Wh3QxwsFK7gqeqqaobcQRBUpjwtPtHvo+Rs3lHPd0=</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printerSettings/printerSettings1.bin?ContentType=application/vnd.openxmlformats-officedocument.spreadsheetml.printerSettings">
        <DigestMethod Algorithm="http://www.w3.org/2001/04/xmlenc#sha256"/>
        <DigestValue>16nRtTkTNfAdSTF0Lg1CT4t8t5VLf2B9wJs/PWFk54A=</DigestValue>
      </Reference>
      <Reference URI="/xl/printerSettings/printerSettings10.bin?ContentType=application/vnd.openxmlformats-officedocument.spreadsheetml.printerSettings">
        <DigestMethod Algorithm="http://www.w3.org/2001/04/xmlenc#sha256"/>
        <DigestValue>16nRtTkTNfAdSTF0Lg1CT4t8t5VLf2B9wJs/PWFk54A=</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BfOqFYncvTrOA0w5jBPLJpo6svE1gFZliFydlsU/uz4=</DigestValue>
      </Reference>
      <Reference URI="/xl/printerSettings/printerSettings14.bin?ContentType=application/vnd.openxmlformats-officedocument.spreadsheetml.printerSettings">
        <DigestMethod Algorithm="http://www.w3.org/2001/04/xmlenc#sha256"/>
        <DigestValue>zxLIGjiJ19gUsPtQr72salfkFKrVFBCr1X8320JEcsQ=</DigestValue>
      </Reference>
      <Reference URI="/xl/printerSettings/printerSettings15.bin?ContentType=application/vnd.openxmlformats-officedocument.spreadsheetml.printerSettings">
        <DigestMethod Algorithm="http://www.w3.org/2001/04/xmlenc#sha256"/>
        <DigestValue>iE26OokMEnQMYiWgMfFhVXzSbn0Dmk333xx6Y+G1iUw=</DigestValue>
      </Reference>
      <Reference URI="/xl/printerSettings/printerSettings16.bin?ContentType=application/vnd.openxmlformats-officedocument.spreadsheetml.printerSettings">
        <DigestMethod Algorithm="http://www.w3.org/2001/04/xmlenc#sha256"/>
        <DigestValue>nkR1lu9OLM1UMxWiPa7wm3YcnQOlFOICy95qYiodDz0=</DigestValue>
      </Reference>
      <Reference URI="/xl/printerSettings/printerSettings17.bin?ContentType=application/vnd.openxmlformats-officedocument.spreadsheetml.printerSettings">
        <DigestMethod Algorithm="http://www.w3.org/2001/04/xmlenc#sha256"/>
        <DigestValue>2bvX94YA3UVSaKlpfCjo157kRTaGD9ZFW7t96/Nk1uk=</DigestValue>
      </Reference>
      <Reference URI="/xl/printerSettings/printerSettings18.bin?ContentType=application/vnd.openxmlformats-officedocument.spreadsheetml.printerSettings">
        <DigestMethod Algorithm="http://www.w3.org/2001/04/xmlenc#sha256"/>
        <DigestValue>SWiohiWSuPjjcblZxueyphOzVidWJvXmdfCiNQW6SiY=</DigestValue>
      </Reference>
      <Reference URI="/xl/printerSettings/printerSettings19.bin?ContentType=application/vnd.openxmlformats-officedocument.spreadsheetml.printerSettings">
        <DigestMethod Algorithm="http://www.w3.org/2001/04/xmlenc#sha256"/>
        <DigestValue>iE26OokMEnQMYiWgMfFhVXzSbn0Dmk333xx6Y+G1iUw=</DigestValue>
      </Reference>
      <Reference URI="/xl/printerSettings/printerSettings2.bin?ContentType=application/vnd.openxmlformats-officedocument.spreadsheetml.printerSettings">
        <DigestMethod Algorithm="http://www.w3.org/2001/04/xmlenc#sha256"/>
        <DigestValue>yMi8stU5bqFShuh1MUNAff1/atoh6+i0/ROVy9FQsKk=</DigestValue>
      </Reference>
      <Reference URI="/xl/printerSettings/printerSettings20.bin?ContentType=application/vnd.openxmlformats-officedocument.spreadsheetml.printerSettings">
        <DigestMethod Algorithm="http://www.w3.org/2001/04/xmlenc#sha256"/>
        <DigestValue>qqKz7UtelGHdfiWdqNc1EvL8LqlQ7O4MTpeoyQcgyv0=</DigestValue>
      </Reference>
      <Reference URI="/xl/printerSettings/printerSettings21.bin?ContentType=application/vnd.openxmlformats-officedocument.spreadsheetml.printerSettings">
        <DigestMethod Algorithm="http://www.w3.org/2001/04/xmlenc#sha256"/>
        <DigestValue>qqKz7UtelGHdfiWdqNc1EvL8LqlQ7O4MTpeoyQcgyv0=</DigestValue>
      </Reference>
      <Reference URI="/xl/printerSettings/printerSettings22.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86+sc8Rko5cNZ5BGa++/4xNznWSElckK3iS1B5pTwDQ=</DigestValue>
      </Reference>
      <Reference URI="/xl/printerSettings/printerSettings4.bin?ContentType=application/vnd.openxmlformats-officedocument.spreadsheetml.printerSettings">
        <DigestMethod Algorithm="http://www.w3.org/2001/04/xmlenc#sha256"/>
        <DigestValue>86+sc8Rko5cNZ5BGa++/4xNznWSElckK3iS1B5pTwDQ=</DigestValue>
      </Reference>
      <Reference URI="/xl/printerSettings/printerSettings5.bin?ContentType=application/vnd.openxmlformats-officedocument.spreadsheetml.printerSettings">
        <DigestMethod Algorithm="http://www.w3.org/2001/04/xmlenc#sha256"/>
        <DigestValue>16nRtTkTNfAdSTF0Lg1CT4t8t5VLf2B9wJs/PWFk54A=</DigestValue>
      </Reference>
      <Reference URI="/xl/printerSettings/printerSettings6.bin?ContentType=application/vnd.openxmlformats-officedocument.spreadsheetml.printerSettings">
        <DigestMethod Algorithm="http://www.w3.org/2001/04/xmlenc#sha256"/>
        <DigestValue>p15fOjzmBTLGI8Klf+TI4woTVTHX8Q0l14vNf+jwiuE=</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2m6CW85rBYKpJKifjkFVt0n58BwBksWMXfva2VqaA+I=</DigestValue>
      </Reference>
      <Reference URI="/xl/printerSettings/printerSettings9.bin?ContentType=application/vnd.openxmlformats-officedocument.spreadsheetml.printerSettings">
        <DigestMethod Algorithm="http://www.w3.org/2001/04/xmlenc#sha256"/>
        <DigestValue>86+sc8Rko5cNZ5BGa++/4xNznWSElckK3iS1B5pTwDQ=</DigestValue>
      </Reference>
      <Reference URI="/xl/sharedStrings.xml?ContentType=application/vnd.openxmlformats-officedocument.spreadsheetml.sharedStrings+xml">
        <DigestMethod Algorithm="http://www.w3.org/2001/04/xmlenc#sha256"/>
        <DigestValue>2+Jsfdi8mL1J/J5ttV6ZnM4UJSH89f5IQTLNS6WckD4=</DigestValue>
      </Reference>
      <Reference URI="/xl/styles.xml?ContentType=application/vnd.openxmlformats-officedocument.spreadsheetml.styles+xml">
        <DigestMethod Algorithm="http://www.w3.org/2001/04/xmlenc#sha256"/>
        <DigestValue>vIb6vOqxOcdOAGy+aHyCbRCnvNB+cTkv4YfqT2Wc9iw=</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AFyn7Q9sHGuMybHVFhzSXtgnF2qRRjBBKBIg0xsrFKU=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Qlz+TYF3IS7uydyv/hsUnNVAX98JB7SJ6/qjCx4fw0o=</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5WbIAmgDX4YgTMkQHMblYwDYHqKY41Fewe/+qiKd9hk=</DigestValue>
      </Reference>
      <Reference URI="/xl/worksheets/sheet10.xml?ContentType=application/vnd.openxmlformats-officedocument.spreadsheetml.worksheet+xml">
        <DigestMethod Algorithm="http://www.w3.org/2001/04/xmlenc#sha256"/>
        <DigestValue>vM8xtCMJknIH15hE7f9t/oqeYJqiUPTbYC4IYEcDwSU=</DigestValue>
      </Reference>
      <Reference URI="/xl/worksheets/sheet11.xml?ContentType=application/vnd.openxmlformats-officedocument.spreadsheetml.worksheet+xml">
        <DigestMethod Algorithm="http://www.w3.org/2001/04/xmlenc#sha256"/>
        <DigestValue>vn5XQUSsCwZX4i35wAqR6l57WbPub26zCUNy4ganpXE=</DigestValue>
      </Reference>
      <Reference URI="/xl/worksheets/sheet12.xml?ContentType=application/vnd.openxmlformats-officedocument.spreadsheetml.worksheet+xml">
        <DigestMethod Algorithm="http://www.w3.org/2001/04/xmlenc#sha256"/>
        <DigestValue>eBrReGTdTab98YETSrghewGokXZucYgigVi7mKEu6mg=</DigestValue>
      </Reference>
      <Reference URI="/xl/worksheets/sheet13.xml?ContentType=application/vnd.openxmlformats-officedocument.spreadsheetml.worksheet+xml">
        <DigestMethod Algorithm="http://www.w3.org/2001/04/xmlenc#sha256"/>
        <DigestValue>bVvarROsd/7pT8ICa2+ypEuJC+motBcXeLwrjXvt/RU=</DigestValue>
      </Reference>
      <Reference URI="/xl/worksheets/sheet14.xml?ContentType=application/vnd.openxmlformats-officedocument.spreadsheetml.worksheet+xml">
        <DigestMethod Algorithm="http://www.w3.org/2001/04/xmlenc#sha256"/>
        <DigestValue>E3zMlP9zyb/4MZULPn/irSbdzgv2jhZTDPGYHOHlR+8=</DigestValue>
      </Reference>
      <Reference URI="/xl/worksheets/sheet15.xml?ContentType=application/vnd.openxmlformats-officedocument.spreadsheetml.worksheet+xml">
        <DigestMethod Algorithm="http://www.w3.org/2001/04/xmlenc#sha256"/>
        <DigestValue>u3Qww4kFauMeAIQvl5s5zSAdmREORk3yaoDC9mO3uHw=</DigestValue>
      </Reference>
      <Reference URI="/xl/worksheets/sheet16.xml?ContentType=application/vnd.openxmlformats-officedocument.spreadsheetml.worksheet+xml">
        <DigestMethod Algorithm="http://www.w3.org/2001/04/xmlenc#sha256"/>
        <DigestValue>miGeVvO77H4/LH8vvcpyT1NBbp+gCAglnKHcZrz1Xrw=</DigestValue>
      </Reference>
      <Reference URI="/xl/worksheets/sheet17.xml?ContentType=application/vnd.openxmlformats-officedocument.spreadsheetml.worksheet+xml">
        <DigestMethod Algorithm="http://www.w3.org/2001/04/xmlenc#sha256"/>
        <DigestValue>PNL1rE0szXiEl3mhMDBBYHUGUjOp+kke+Ngd+Msgtxc=</DigestValue>
      </Reference>
      <Reference URI="/xl/worksheets/sheet18.xml?ContentType=application/vnd.openxmlformats-officedocument.spreadsheetml.worksheet+xml">
        <DigestMethod Algorithm="http://www.w3.org/2001/04/xmlenc#sha256"/>
        <DigestValue>jh4pDjy9i7lgm84HE2XHyIaDJYoro7vUDfH98GxmZX4=</DigestValue>
      </Reference>
      <Reference URI="/xl/worksheets/sheet19.xml?ContentType=application/vnd.openxmlformats-officedocument.spreadsheetml.worksheet+xml">
        <DigestMethod Algorithm="http://www.w3.org/2001/04/xmlenc#sha256"/>
        <DigestValue>VgXoj+yYAKQUSsKsilldwO3Vp1YbCA5DKBdzFCklIdI=</DigestValue>
      </Reference>
      <Reference URI="/xl/worksheets/sheet2.xml?ContentType=application/vnd.openxmlformats-officedocument.spreadsheetml.worksheet+xml">
        <DigestMethod Algorithm="http://www.w3.org/2001/04/xmlenc#sha256"/>
        <DigestValue>d1gCK1HNK73fFKUB5kQTfTxopOtI9i6qFakrDhGC+5E=</DigestValue>
      </Reference>
      <Reference URI="/xl/worksheets/sheet20.xml?ContentType=application/vnd.openxmlformats-officedocument.spreadsheetml.worksheet+xml">
        <DigestMethod Algorithm="http://www.w3.org/2001/04/xmlenc#sha256"/>
        <DigestValue>rNr6d6ScIt20IbgsL2Kqma+cbTf24JVigsfZkjuuHkA=</DigestValue>
      </Reference>
      <Reference URI="/xl/worksheets/sheet21.xml?ContentType=application/vnd.openxmlformats-officedocument.spreadsheetml.worksheet+xml">
        <DigestMethod Algorithm="http://www.w3.org/2001/04/xmlenc#sha256"/>
        <DigestValue>/rFZg6YgbAna7Wz1tOBLw7fMYuszA7lw8fLvDFPcPAU=</DigestValue>
      </Reference>
      <Reference URI="/xl/worksheets/sheet22.xml?ContentType=application/vnd.openxmlformats-officedocument.spreadsheetml.worksheet+xml">
        <DigestMethod Algorithm="http://www.w3.org/2001/04/xmlenc#sha256"/>
        <DigestValue>Dr9cA+q/duyoviX4O0KoKJc/oO2mKOBFVHnwusag6nY=</DigestValue>
      </Reference>
      <Reference URI="/xl/worksheets/sheet23.xml?ContentType=application/vnd.openxmlformats-officedocument.spreadsheetml.worksheet+xml">
        <DigestMethod Algorithm="http://www.w3.org/2001/04/xmlenc#sha256"/>
        <DigestValue>1msINkB+XJ+AjZm9E5U5sdXP9uUYuR1Qh805WoqrFiU=</DigestValue>
      </Reference>
      <Reference URI="/xl/worksheets/sheet24.xml?ContentType=application/vnd.openxmlformats-officedocument.spreadsheetml.worksheet+xml">
        <DigestMethod Algorithm="http://www.w3.org/2001/04/xmlenc#sha256"/>
        <DigestValue>1UiAnCkeEQc4sRST0vD1jgv7shFtM44R3zvtH4L/cp8=</DigestValue>
      </Reference>
      <Reference URI="/xl/worksheets/sheet25.xml?ContentType=application/vnd.openxmlformats-officedocument.spreadsheetml.worksheet+xml">
        <DigestMethod Algorithm="http://www.w3.org/2001/04/xmlenc#sha256"/>
        <DigestValue>Ju4RAUNlWHB662AbrdwbiB9wpUVut2RtNYlGrQERAsA=</DigestValue>
      </Reference>
      <Reference URI="/xl/worksheets/sheet26.xml?ContentType=application/vnd.openxmlformats-officedocument.spreadsheetml.worksheet+xml">
        <DigestMethod Algorithm="http://www.w3.org/2001/04/xmlenc#sha256"/>
        <DigestValue>YBSakCF40RtStIdSnSs9mbcaPHfRs6zt2jtf31KDbz8=</DigestValue>
      </Reference>
      <Reference URI="/xl/worksheets/sheet27.xml?ContentType=application/vnd.openxmlformats-officedocument.spreadsheetml.worksheet+xml">
        <DigestMethod Algorithm="http://www.w3.org/2001/04/xmlenc#sha256"/>
        <DigestValue>/pvYhnWCx2CsQC8UMFilxy/HgNTO5eLeSDZi50B5WZM=</DigestValue>
      </Reference>
      <Reference URI="/xl/worksheets/sheet28.xml?ContentType=application/vnd.openxmlformats-officedocument.spreadsheetml.worksheet+xml">
        <DigestMethod Algorithm="http://www.w3.org/2001/04/xmlenc#sha256"/>
        <DigestValue>RkSRC1O68MlvL2b4Yjb6uaebp+EOH0kwONmkV3GZbUI=</DigestValue>
      </Reference>
      <Reference URI="/xl/worksheets/sheet29.xml?ContentType=application/vnd.openxmlformats-officedocument.spreadsheetml.worksheet+xml">
        <DigestMethod Algorithm="http://www.w3.org/2001/04/xmlenc#sha256"/>
        <DigestValue>y46hyr2kPQxcl+SPn+IhCDqLZKphXHxP98yRfFyuDFQ=</DigestValue>
      </Reference>
      <Reference URI="/xl/worksheets/sheet3.xml?ContentType=application/vnd.openxmlformats-officedocument.spreadsheetml.worksheet+xml">
        <DigestMethod Algorithm="http://www.w3.org/2001/04/xmlenc#sha256"/>
        <DigestValue>WRQyvQUCYXF+S9DnKbG9SuH27G+j5wdOtjSA993eKoA=</DigestValue>
      </Reference>
      <Reference URI="/xl/worksheets/sheet4.xml?ContentType=application/vnd.openxmlformats-officedocument.spreadsheetml.worksheet+xml">
        <DigestMethod Algorithm="http://www.w3.org/2001/04/xmlenc#sha256"/>
        <DigestValue>7q0XGKb8b7rLNi/ULTcMvvVkyLu6KDg7gBhbnEMxMS4=</DigestValue>
      </Reference>
      <Reference URI="/xl/worksheets/sheet5.xml?ContentType=application/vnd.openxmlformats-officedocument.spreadsheetml.worksheet+xml">
        <DigestMethod Algorithm="http://www.w3.org/2001/04/xmlenc#sha256"/>
        <DigestValue>O3z2rtsoiuyiyJQAiN5AZ4+AS1yJQB9ivFsP5MWhqq8=</DigestValue>
      </Reference>
      <Reference URI="/xl/worksheets/sheet6.xml?ContentType=application/vnd.openxmlformats-officedocument.spreadsheetml.worksheet+xml">
        <DigestMethod Algorithm="http://www.w3.org/2001/04/xmlenc#sha256"/>
        <DigestValue>EKbx4H7PlIYbE9NcBs0IwCRoX7kkLbM6srIHy7BDLvA=</DigestValue>
      </Reference>
      <Reference URI="/xl/worksheets/sheet7.xml?ContentType=application/vnd.openxmlformats-officedocument.spreadsheetml.worksheet+xml">
        <DigestMethod Algorithm="http://www.w3.org/2001/04/xmlenc#sha256"/>
        <DigestValue>DgpLlxHonuXy732afRC2FWzox/N3UFoj70O5zn3sOgY=</DigestValue>
      </Reference>
      <Reference URI="/xl/worksheets/sheet8.xml?ContentType=application/vnd.openxmlformats-officedocument.spreadsheetml.worksheet+xml">
        <DigestMethod Algorithm="http://www.w3.org/2001/04/xmlenc#sha256"/>
        <DigestValue>1g3ZkRJcM659kLHxQurfBUblSNi+SLnwujsC3xWVB1k=</DigestValue>
      </Reference>
      <Reference URI="/xl/worksheets/sheet9.xml?ContentType=application/vnd.openxmlformats-officedocument.spreadsheetml.worksheet+xml">
        <DigestMethod Algorithm="http://www.w3.org/2001/04/xmlenc#sha256"/>
        <DigestValue>rVsHcGfHo7xRCHaJv81YeQLjCclBh98oK8IGqXmfBYo=</DigestValue>
      </Reference>
    </Manifest>
    <SignatureProperties>
      <SignatureProperty Id="idSignatureTime" Target="#idPackageSignature">
        <mdssi:SignatureTime xmlns:mdssi="http://schemas.openxmlformats.org/package/2006/digital-signature">
          <mdssi:Format>YYYY-MM-DDThh:mm:ssTZD</mdssi:Format>
          <mdssi:Value>2024-07-31T08:56:12Z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2024-07-31T08:56:12Z</xd:SigningTime>
          <xd:SigningCertificate>
            <xd:Cert>
              <xd:CertDigest>
                <DigestMethod Algorithm="http://www.w3.org/2001/04/xmlenc#sha256"/>
                <DigestValue>pprXaHJtWd3ys+SKuntXowqdHcpmVuFXUx0MBMRDTic=</DigestValue>
              </xd:CertDigest>
              <xd:IssuerSerial>
                <X509IssuerName>CN=NBG Class 2 INT Sub CA, DC=nbg, DC=ge</X509IssuerName>
                <X509SerialNumber>548575676004957931325389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yd69IxlV3ukjR6thys5Q55qT/CqUSSHOpBRltUlg9p0=</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hJ5gVaN5lUvyYt3nvyC/pG6dIrlWMTTRgZ/2jzAH2Oc=</DigestValue>
    </Reference>
  </SignedInfo>
  <SignatureValue>FFK2+QmltnFgGzDn8u5muQIiL4+gE0i8tQ+nlHply66YzF4fSssaEqp7/Yf84rHOHS7YUIjjfXFj
28SgmCVbJT2J+S72JPRHWeZvUGXqYBsD8uAsQ9lQ3KEEEpjj8bwQ1dbQCyyG/MF8iFwCm6LXz4BT
BsrlYbgjutD0k321HxUB7bGiUSUlqbC7FBZYZDZDWIMlMjrxGV18jSGdM+MDr6nqxcE1PXmU+ye2
/JAWKI6e3OyiU+YUG/2sOmVrz7/+CWNltFQhTv2s0WA3AsgB/t1wAjT1ne9NY7yQo77m4Ze87U3d
v8t0SAhuRu+h+q39Ruq+mZhyo+JrRro5F+191w==</SignatureValue>
  <KeyInfo>
    <X509Data>
      <X509Certificate>MIIGPTCCBSWgAwIBAgIKdBXiqwADAAJHzDANBgkqhkiG9w0BAQsFADBKMRIwEAYKCZImiZPyLGQBGRYCZ2UxEzARBgoJkiaJk/IsZAEZFgNuYmcxHzAdBgNVBAMTFk5CRyBDbGFzcyAyIElOVCBTdWIgQ0EwHhcNMjQwMTE1MDgxMzU1WhcNMjUxMTI0MjI0OTMzWjA7MRYwFAYDVQQKEw1KU0MgQkFTSVNCQU5LMSEwHwYDVQQDExhCQlMgLSBMaWEgQXNsYW5pa2FzaHZpbGkwggEiMA0GCSqGSIb3DQEBAQUAA4IBDwAwggEKAoIBAQCkWDzfR1gSDZ0Okie/wSHr25Xj48VJqGcxmGusafPQp9kL/BTbYCP6tzenkgjrfMnu5sKJniI6LfVVdTX127G37ZBPVqPTg1rb7nKSOvNvfu+7lFBeNTcrQpQtOFPu1H+xg/We4eTMig4K5w9naRgwV+yLO1StRHGm+ZQlh9eAgMm3kMZIr2RSk/+oNF/KvEvdihsJhInzWEXDzYN9q+WYMMbiF89pAXDeXFnnWb9g3O8mb5TuNLvowNo/i6hf5Jr3ioSofWW3borxnXbaU773s4HOG0GVXdlK2ktgtOtKyMW625FKVMBkpO7A3UK4gBlzX1IOeCMwQwnuFNJwFQz1AgMBAAGjggMyMIIDLjA8BgkrBgEEAYI3FQcELzAtBiUrBgEEAYI3FQjmsmCDjfVEhoGZCYO4oUqDvoRxBIPEkTOEg4hdAgFkAgEjMB0GA1UdJQQWMBQGCCsGAQUFBwMCBggrBgEFBQcDBDALBgNVHQ8EBAMCB4AwJwYJKwYBBAGCNxUKBBowGDAKBggrBgEFBQcDAjAKBggrBgEFBQcDBDAdBgNVHQ4EFgQUplyWU/kyPoRYizEDhpTQQvVvEn0wHwYDVR0jBBgwFoAUwy7SL/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YmFzZT9vYmplY3RDbGFzcz1jZXJ0aWZpY2F0aW9uQXV0aG9yaXR5MF0GCCsGAQUFBzAChlFodHRwOi8vY3JsLm5iZy5nb3YuZ2UvY2EvbmJnLXN1YkNBLm5iZy5nZV9OQkclMjBDbGFzcyUyMDIlMjBJTlQlMjBTdWIlMjBDQSgzKS5jcnQwDQYJKoZIhvcNAQELBQADggEBAJFuSuRw/d+LuTC+iEu3DZodQtaogvbjsk2r+RB8WJrMUKqehYh8yeJOXznO+7NqUssObfOLhHPRUhC3J1yM12/fbSpKNgza6LTTNW7tIdnoapjuS0ASj4YygnXmwANGQk5AuhWKOJg4OjqovWZb/FkwIJM0/pzmZyrSGNLTXFkOuDI1wG9CSBANYAeg7zKgqLn32Cq5WfM0IfusWUKwPA0aB7Y1EFtfzMF4toyqKhas+AxMCVH3sicA+y3nBVW0Qca/wNHgXvN52I9uuHbPAHaogGFLcjBdT43D9W+SUSSXYjlICIThNockMlGDU5MWBPVFIad9dxe4tGZC9CTBFJs=</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1/04/xmlenc#sha256"/>
        <DigestValue>QcZ3faH3LOOxTRgzTMAuudSqI15jYrO7KoNlNVufxus=</DigestValue>
      </Reference>
      <Reference URI="/xl/calcChain.xml?ContentType=application/vnd.openxmlformats-officedocument.spreadsheetml.calcChain+xml">
        <DigestMethod Algorithm="http://www.w3.org/2001/04/xmlenc#sha256"/>
        <DigestValue>ywR4saVMPn47ZvKjQMMG6X5rndSnVw4P/DnjYVJEkOc=</DigestValue>
      </Reference>
      <Reference URI="/xl/drawings/drawing1.xml?ContentType=application/vnd.openxmlformats-officedocument.drawing+xml">
        <DigestMethod Algorithm="http://www.w3.org/2001/04/xmlenc#sha256"/>
        <DigestValue>LqGMDknbqiebd6VtOnExSqdTsBjBc7V0fhqFjWNF8Hc=</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0tQspILqB8qfvnb6WjpbM1qcDvqm9kas/bzqYR574gY=</DigestValue>
      </Reference>
      <Reference URI="/xl/externalLinks/externalLink1.xml?ContentType=application/vnd.openxmlformats-officedocument.spreadsheetml.externalLink+xml">
        <DigestMethod Algorithm="http://www.w3.org/2001/04/xmlenc#sha256"/>
        <DigestValue>M7B/mn9Gl/E0SPoxI8mHI2g20P25qjLRnB+I7onGin4=</DigestValue>
      </Reference>
      <Reference URI="/xl/externalLinks/externalLink2.xml?ContentType=application/vnd.openxmlformats-officedocument.spreadsheetml.externalLink+xml">
        <DigestMethod Algorithm="http://www.w3.org/2001/04/xmlenc#sha256"/>
        <DigestValue>33Wh3QxwsFK7gqeqqaobcQRBUpjwtPtHvo+Rs3lHPd0=</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printerSettings/printerSettings1.bin?ContentType=application/vnd.openxmlformats-officedocument.spreadsheetml.printerSettings">
        <DigestMethod Algorithm="http://www.w3.org/2001/04/xmlenc#sha256"/>
        <DigestValue>16nRtTkTNfAdSTF0Lg1CT4t8t5VLf2B9wJs/PWFk54A=</DigestValue>
      </Reference>
      <Reference URI="/xl/printerSettings/printerSettings10.bin?ContentType=application/vnd.openxmlformats-officedocument.spreadsheetml.printerSettings">
        <DigestMethod Algorithm="http://www.w3.org/2001/04/xmlenc#sha256"/>
        <DigestValue>16nRtTkTNfAdSTF0Lg1CT4t8t5VLf2B9wJs/PWFk54A=</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BfOqFYncvTrOA0w5jBPLJpo6svE1gFZliFydlsU/uz4=</DigestValue>
      </Reference>
      <Reference URI="/xl/printerSettings/printerSettings14.bin?ContentType=application/vnd.openxmlformats-officedocument.spreadsheetml.printerSettings">
        <DigestMethod Algorithm="http://www.w3.org/2001/04/xmlenc#sha256"/>
        <DigestValue>zxLIGjiJ19gUsPtQr72salfkFKrVFBCr1X8320JEcsQ=</DigestValue>
      </Reference>
      <Reference URI="/xl/printerSettings/printerSettings15.bin?ContentType=application/vnd.openxmlformats-officedocument.spreadsheetml.printerSettings">
        <DigestMethod Algorithm="http://www.w3.org/2001/04/xmlenc#sha256"/>
        <DigestValue>iE26OokMEnQMYiWgMfFhVXzSbn0Dmk333xx6Y+G1iUw=</DigestValue>
      </Reference>
      <Reference URI="/xl/printerSettings/printerSettings16.bin?ContentType=application/vnd.openxmlformats-officedocument.spreadsheetml.printerSettings">
        <DigestMethod Algorithm="http://www.w3.org/2001/04/xmlenc#sha256"/>
        <DigestValue>nkR1lu9OLM1UMxWiPa7wm3YcnQOlFOICy95qYiodDz0=</DigestValue>
      </Reference>
      <Reference URI="/xl/printerSettings/printerSettings17.bin?ContentType=application/vnd.openxmlformats-officedocument.spreadsheetml.printerSettings">
        <DigestMethod Algorithm="http://www.w3.org/2001/04/xmlenc#sha256"/>
        <DigestValue>2bvX94YA3UVSaKlpfCjo157kRTaGD9ZFW7t96/Nk1uk=</DigestValue>
      </Reference>
      <Reference URI="/xl/printerSettings/printerSettings18.bin?ContentType=application/vnd.openxmlformats-officedocument.spreadsheetml.printerSettings">
        <DigestMethod Algorithm="http://www.w3.org/2001/04/xmlenc#sha256"/>
        <DigestValue>SWiohiWSuPjjcblZxueyphOzVidWJvXmdfCiNQW6SiY=</DigestValue>
      </Reference>
      <Reference URI="/xl/printerSettings/printerSettings19.bin?ContentType=application/vnd.openxmlformats-officedocument.spreadsheetml.printerSettings">
        <DigestMethod Algorithm="http://www.w3.org/2001/04/xmlenc#sha256"/>
        <DigestValue>iE26OokMEnQMYiWgMfFhVXzSbn0Dmk333xx6Y+G1iUw=</DigestValue>
      </Reference>
      <Reference URI="/xl/printerSettings/printerSettings2.bin?ContentType=application/vnd.openxmlformats-officedocument.spreadsheetml.printerSettings">
        <DigestMethod Algorithm="http://www.w3.org/2001/04/xmlenc#sha256"/>
        <DigestValue>yMi8stU5bqFShuh1MUNAff1/atoh6+i0/ROVy9FQsKk=</DigestValue>
      </Reference>
      <Reference URI="/xl/printerSettings/printerSettings20.bin?ContentType=application/vnd.openxmlformats-officedocument.spreadsheetml.printerSettings">
        <DigestMethod Algorithm="http://www.w3.org/2001/04/xmlenc#sha256"/>
        <DigestValue>qqKz7UtelGHdfiWdqNc1EvL8LqlQ7O4MTpeoyQcgyv0=</DigestValue>
      </Reference>
      <Reference URI="/xl/printerSettings/printerSettings21.bin?ContentType=application/vnd.openxmlformats-officedocument.spreadsheetml.printerSettings">
        <DigestMethod Algorithm="http://www.w3.org/2001/04/xmlenc#sha256"/>
        <DigestValue>qqKz7UtelGHdfiWdqNc1EvL8LqlQ7O4MTpeoyQcgyv0=</DigestValue>
      </Reference>
      <Reference URI="/xl/printerSettings/printerSettings22.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86+sc8Rko5cNZ5BGa++/4xNznWSElckK3iS1B5pTwDQ=</DigestValue>
      </Reference>
      <Reference URI="/xl/printerSettings/printerSettings4.bin?ContentType=application/vnd.openxmlformats-officedocument.spreadsheetml.printerSettings">
        <DigestMethod Algorithm="http://www.w3.org/2001/04/xmlenc#sha256"/>
        <DigestValue>86+sc8Rko5cNZ5BGa++/4xNznWSElckK3iS1B5pTwDQ=</DigestValue>
      </Reference>
      <Reference URI="/xl/printerSettings/printerSettings5.bin?ContentType=application/vnd.openxmlformats-officedocument.spreadsheetml.printerSettings">
        <DigestMethod Algorithm="http://www.w3.org/2001/04/xmlenc#sha256"/>
        <DigestValue>16nRtTkTNfAdSTF0Lg1CT4t8t5VLf2B9wJs/PWFk54A=</DigestValue>
      </Reference>
      <Reference URI="/xl/printerSettings/printerSettings6.bin?ContentType=application/vnd.openxmlformats-officedocument.spreadsheetml.printerSettings">
        <DigestMethod Algorithm="http://www.w3.org/2001/04/xmlenc#sha256"/>
        <DigestValue>p15fOjzmBTLGI8Klf+TI4woTVTHX8Q0l14vNf+jwiuE=</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2m6CW85rBYKpJKifjkFVt0n58BwBksWMXfva2VqaA+I=</DigestValue>
      </Reference>
      <Reference URI="/xl/printerSettings/printerSettings9.bin?ContentType=application/vnd.openxmlformats-officedocument.spreadsheetml.printerSettings">
        <DigestMethod Algorithm="http://www.w3.org/2001/04/xmlenc#sha256"/>
        <DigestValue>86+sc8Rko5cNZ5BGa++/4xNznWSElckK3iS1B5pTwDQ=</DigestValue>
      </Reference>
      <Reference URI="/xl/sharedStrings.xml?ContentType=application/vnd.openxmlformats-officedocument.spreadsheetml.sharedStrings+xml">
        <DigestMethod Algorithm="http://www.w3.org/2001/04/xmlenc#sha256"/>
        <DigestValue>2+Jsfdi8mL1J/J5ttV6ZnM4UJSH89f5IQTLNS6WckD4=</DigestValue>
      </Reference>
      <Reference URI="/xl/styles.xml?ContentType=application/vnd.openxmlformats-officedocument.spreadsheetml.styles+xml">
        <DigestMethod Algorithm="http://www.w3.org/2001/04/xmlenc#sha256"/>
        <DigestValue>vIb6vOqxOcdOAGy+aHyCbRCnvNB+cTkv4YfqT2Wc9iw=</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AFyn7Q9sHGuMybHVFhzSXtgnF2qRRjBBKBIg0xsrFKU=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Qlz+TYF3IS7uydyv/hsUnNVAX98JB7SJ6/qjCx4fw0o=</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5WbIAmgDX4YgTMkQHMblYwDYHqKY41Fewe/+qiKd9hk=</DigestValue>
      </Reference>
      <Reference URI="/xl/worksheets/sheet10.xml?ContentType=application/vnd.openxmlformats-officedocument.spreadsheetml.worksheet+xml">
        <DigestMethod Algorithm="http://www.w3.org/2001/04/xmlenc#sha256"/>
        <DigestValue>vM8xtCMJknIH15hE7f9t/oqeYJqiUPTbYC4IYEcDwSU=</DigestValue>
      </Reference>
      <Reference URI="/xl/worksheets/sheet11.xml?ContentType=application/vnd.openxmlformats-officedocument.spreadsheetml.worksheet+xml">
        <DigestMethod Algorithm="http://www.w3.org/2001/04/xmlenc#sha256"/>
        <DigestValue>vn5XQUSsCwZX4i35wAqR6l57WbPub26zCUNy4ganpXE=</DigestValue>
      </Reference>
      <Reference URI="/xl/worksheets/sheet12.xml?ContentType=application/vnd.openxmlformats-officedocument.spreadsheetml.worksheet+xml">
        <DigestMethod Algorithm="http://www.w3.org/2001/04/xmlenc#sha256"/>
        <DigestValue>eBrReGTdTab98YETSrghewGokXZucYgigVi7mKEu6mg=</DigestValue>
      </Reference>
      <Reference URI="/xl/worksheets/sheet13.xml?ContentType=application/vnd.openxmlformats-officedocument.spreadsheetml.worksheet+xml">
        <DigestMethod Algorithm="http://www.w3.org/2001/04/xmlenc#sha256"/>
        <DigestValue>bVvarROsd/7pT8ICa2+ypEuJC+motBcXeLwrjXvt/RU=</DigestValue>
      </Reference>
      <Reference URI="/xl/worksheets/sheet14.xml?ContentType=application/vnd.openxmlformats-officedocument.spreadsheetml.worksheet+xml">
        <DigestMethod Algorithm="http://www.w3.org/2001/04/xmlenc#sha256"/>
        <DigestValue>E3zMlP9zyb/4MZULPn/irSbdzgv2jhZTDPGYHOHlR+8=</DigestValue>
      </Reference>
      <Reference URI="/xl/worksheets/sheet15.xml?ContentType=application/vnd.openxmlformats-officedocument.spreadsheetml.worksheet+xml">
        <DigestMethod Algorithm="http://www.w3.org/2001/04/xmlenc#sha256"/>
        <DigestValue>u3Qww4kFauMeAIQvl5s5zSAdmREORk3yaoDC9mO3uHw=</DigestValue>
      </Reference>
      <Reference URI="/xl/worksheets/sheet16.xml?ContentType=application/vnd.openxmlformats-officedocument.spreadsheetml.worksheet+xml">
        <DigestMethod Algorithm="http://www.w3.org/2001/04/xmlenc#sha256"/>
        <DigestValue>miGeVvO77H4/LH8vvcpyT1NBbp+gCAglnKHcZrz1Xrw=</DigestValue>
      </Reference>
      <Reference URI="/xl/worksheets/sheet17.xml?ContentType=application/vnd.openxmlformats-officedocument.spreadsheetml.worksheet+xml">
        <DigestMethod Algorithm="http://www.w3.org/2001/04/xmlenc#sha256"/>
        <DigestValue>PNL1rE0szXiEl3mhMDBBYHUGUjOp+kke+Ngd+Msgtxc=</DigestValue>
      </Reference>
      <Reference URI="/xl/worksheets/sheet18.xml?ContentType=application/vnd.openxmlformats-officedocument.spreadsheetml.worksheet+xml">
        <DigestMethod Algorithm="http://www.w3.org/2001/04/xmlenc#sha256"/>
        <DigestValue>jh4pDjy9i7lgm84HE2XHyIaDJYoro7vUDfH98GxmZX4=</DigestValue>
      </Reference>
      <Reference URI="/xl/worksheets/sheet19.xml?ContentType=application/vnd.openxmlformats-officedocument.spreadsheetml.worksheet+xml">
        <DigestMethod Algorithm="http://www.w3.org/2001/04/xmlenc#sha256"/>
        <DigestValue>VgXoj+yYAKQUSsKsilldwO3Vp1YbCA5DKBdzFCklIdI=</DigestValue>
      </Reference>
      <Reference URI="/xl/worksheets/sheet2.xml?ContentType=application/vnd.openxmlformats-officedocument.spreadsheetml.worksheet+xml">
        <DigestMethod Algorithm="http://www.w3.org/2001/04/xmlenc#sha256"/>
        <DigestValue>d1gCK1HNK73fFKUB5kQTfTxopOtI9i6qFakrDhGC+5E=</DigestValue>
      </Reference>
      <Reference URI="/xl/worksheets/sheet20.xml?ContentType=application/vnd.openxmlformats-officedocument.spreadsheetml.worksheet+xml">
        <DigestMethod Algorithm="http://www.w3.org/2001/04/xmlenc#sha256"/>
        <DigestValue>rNr6d6ScIt20IbgsL2Kqma+cbTf24JVigsfZkjuuHkA=</DigestValue>
      </Reference>
      <Reference URI="/xl/worksheets/sheet21.xml?ContentType=application/vnd.openxmlformats-officedocument.spreadsheetml.worksheet+xml">
        <DigestMethod Algorithm="http://www.w3.org/2001/04/xmlenc#sha256"/>
        <DigestValue>/rFZg6YgbAna7Wz1tOBLw7fMYuszA7lw8fLvDFPcPAU=</DigestValue>
      </Reference>
      <Reference URI="/xl/worksheets/sheet22.xml?ContentType=application/vnd.openxmlformats-officedocument.spreadsheetml.worksheet+xml">
        <DigestMethod Algorithm="http://www.w3.org/2001/04/xmlenc#sha256"/>
        <DigestValue>Dr9cA+q/duyoviX4O0KoKJc/oO2mKOBFVHnwusag6nY=</DigestValue>
      </Reference>
      <Reference URI="/xl/worksheets/sheet23.xml?ContentType=application/vnd.openxmlformats-officedocument.spreadsheetml.worksheet+xml">
        <DigestMethod Algorithm="http://www.w3.org/2001/04/xmlenc#sha256"/>
        <DigestValue>1msINkB+XJ+AjZm9E5U5sdXP9uUYuR1Qh805WoqrFiU=</DigestValue>
      </Reference>
      <Reference URI="/xl/worksheets/sheet24.xml?ContentType=application/vnd.openxmlformats-officedocument.spreadsheetml.worksheet+xml">
        <DigestMethod Algorithm="http://www.w3.org/2001/04/xmlenc#sha256"/>
        <DigestValue>1UiAnCkeEQc4sRST0vD1jgv7shFtM44R3zvtH4L/cp8=</DigestValue>
      </Reference>
      <Reference URI="/xl/worksheets/sheet25.xml?ContentType=application/vnd.openxmlformats-officedocument.spreadsheetml.worksheet+xml">
        <DigestMethod Algorithm="http://www.w3.org/2001/04/xmlenc#sha256"/>
        <DigestValue>Ju4RAUNlWHB662AbrdwbiB9wpUVut2RtNYlGrQERAsA=</DigestValue>
      </Reference>
      <Reference URI="/xl/worksheets/sheet26.xml?ContentType=application/vnd.openxmlformats-officedocument.spreadsheetml.worksheet+xml">
        <DigestMethod Algorithm="http://www.w3.org/2001/04/xmlenc#sha256"/>
        <DigestValue>YBSakCF40RtStIdSnSs9mbcaPHfRs6zt2jtf31KDbz8=</DigestValue>
      </Reference>
      <Reference URI="/xl/worksheets/sheet27.xml?ContentType=application/vnd.openxmlformats-officedocument.spreadsheetml.worksheet+xml">
        <DigestMethod Algorithm="http://www.w3.org/2001/04/xmlenc#sha256"/>
        <DigestValue>/pvYhnWCx2CsQC8UMFilxy/HgNTO5eLeSDZi50B5WZM=</DigestValue>
      </Reference>
      <Reference URI="/xl/worksheets/sheet28.xml?ContentType=application/vnd.openxmlformats-officedocument.spreadsheetml.worksheet+xml">
        <DigestMethod Algorithm="http://www.w3.org/2001/04/xmlenc#sha256"/>
        <DigestValue>RkSRC1O68MlvL2b4Yjb6uaebp+EOH0kwONmkV3GZbUI=</DigestValue>
      </Reference>
      <Reference URI="/xl/worksheets/sheet29.xml?ContentType=application/vnd.openxmlformats-officedocument.spreadsheetml.worksheet+xml">
        <DigestMethod Algorithm="http://www.w3.org/2001/04/xmlenc#sha256"/>
        <DigestValue>y46hyr2kPQxcl+SPn+IhCDqLZKphXHxP98yRfFyuDFQ=</DigestValue>
      </Reference>
      <Reference URI="/xl/worksheets/sheet3.xml?ContentType=application/vnd.openxmlformats-officedocument.spreadsheetml.worksheet+xml">
        <DigestMethod Algorithm="http://www.w3.org/2001/04/xmlenc#sha256"/>
        <DigestValue>WRQyvQUCYXF+S9DnKbG9SuH27G+j5wdOtjSA993eKoA=</DigestValue>
      </Reference>
      <Reference URI="/xl/worksheets/sheet4.xml?ContentType=application/vnd.openxmlformats-officedocument.spreadsheetml.worksheet+xml">
        <DigestMethod Algorithm="http://www.w3.org/2001/04/xmlenc#sha256"/>
        <DigestValue>7q0XGKb8b7rLNi/ULTcMvvVkyLu6KDg7gBhbnEMxMS4=</DigestValue>
      </Reference>
      <Reference URI="/xl/worksheets/sheet5.xml?ContentType=application/vnd.openxmlformats-officedocument.spreadsheetml.worksheet+xml">
        <DigestMethod Algorithm="http://www.w3.org/2001/04/xmlenc#sha256"/>
        <DigestValue>O3z2rtsoiuyiyJQAiN5AZ4+AS1yJQB9ivFsP5MWhqq8=</DigestValue>
      </Reference>
      <Reference URI="/xl/worksheets/sheet6.xml?ContentType=application/vnd.openxmlformats-officedocument.spreadsheetml.worksheet+xml">
        <DigestMethod Algorithm="http://www.w3.org/2001/04/xmlenc#sha256"/>
        <DigestValue>EKbx4H7PlIYbE9NcBs0IwCRoX7kkLbM6srIHy7BDLvA=</DigestValue>
      </Reference>
      <Reference URI="/xl/worksheets/sheet7.xml?ContentType=application/vnd.openxmlformats-officedocument.spreadsheetml.worksheet+xml">
        <DigestMethod Algorithm="http://www.w3.org/2001/04/xmlenc#sha256"/>
        <DigestValue>DgpLlxHonuXy732afRC2FWzox/N3UFoj70O5zn3sOgY=</DigestValue>
      </Reference>
      <Reference URI="/xl/worksheets/sheet8.xml?ContentType=application/vnd.openxmlformats-officedocument.spreadsheetml.worksheet+xml">
        <DigestMethod Algorithm="http://www.w3.org/2001/04/xmlenc#sha256"/>
        <DigestValue>1g3ZkRJcM659kLHxQurfBUblSNi+SLnwujsC3xWVB1k=</DigestValue>
      </Reference>
      <Reference URI="/xl/worksheets/sheet9.xml?ContentType=application/vnd.openxmlformats-officedocument.spreadsheetml.worksheet+xml">
        <DigestMethod Algorithm="http://www.w3.org/2001/04/xmlenc#sha256"/>
        <DigestValue>rVsHcGfHo7xRCHaJv81YeQLjCclBh98oK8IGqXmfBYo=</DigestValue>
      </Reference>
    </Manifest>
    <SignatureProperties>
      <SignatureProperty Id="idSignatureTime" Target="#idPackageSignature">
        <mdssi:SignatureTime xmlns:mdssi="http://schemas.openxmlformats.org/package/2006/digital-signature">
          <mdssi:Format>YYYY-MM-DDThh:mm:ssTZD</mdssi:Format>
          <mdssi:Value>2024-07-31T08:57:56Z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2024-07-31T08:57:56Z</xd:SigningTime>
          <xd:SigningCertificate>
            <xd:Cert>
              <xd:CertDigest>
                <DigestMethod Algorithm="http://www.w3.org/2001/04/xmlenc#sha256"/>
                <DigestValue>eEoPjysMfjtiKlZklvw/RdyBX+XFZ3xqVj/kQI6jPAM=</DigestValue>
              </xd:CertDigest>
              <xd:IssuerSerial>
                <X509IssuerName>CN=NBG Class 2 INT Sub CA, DC=nbg, DC=ge</X509IssuerName>
                <X509SerialNumber>548198226786913219659724</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E1C8CAF-9701-4452-819E-0C12CFF204F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 </vt:lpstr>
      <vt:lpstr>1. key ratios </vt:lpstr>
      <vt:lpstr>2. SOFP</vt:lpstr>
      <vt:lpstr>3. SOPL</vt:lpstr>
      <vt:lpstr>4. Off-balance</vt:lpstr>
      <vt:lpstr>5. RWA </vt:lpstr>
      <vt:lpstr>6. Administrators-shareholders</vt:lpstr>
      <vt:lpstr>7. LI1 </vt:lpstr>
      <vt:lpstr>8. LI2</vt:lpstr>
      <vt:lpstr>9.Capital</vt:lpstr>
      <vt:lpstr>9.1. Capital Requirements</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2024-07-31T08:55:48Z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63f0db0d-f459-4727-99f0-b1bf654d03fe</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ies>
</file>