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s>
  <calcPr calcId="162913"/>
</workbook>
</file>

<file path=xl/calcChain.xml><?xml version="1.0" encoding="utf-8"?>
<calcChain xmlns="http://schemas.openxmlformats.org/spreadsheetml/2006/main">
  <c r="L5" i="84" l="1"/>
  <c r="B2" i="120"/>
  <c r="B1" i="120"/>
  <c r="B2" i="119"/>
  <c r="B1" i="119"/>
  <c r="L33" i="118"/>
  <c r="K33" i="118"/>
  <c r="J33" i="118"/>
  <c r="I33" i="118"/>
  <c r="H33" i="118"/>
  <c r="G33" i="118"/>
  <c r="F33" i="118"/>
  <c r="E33" i="118"/>
  <c r="D33" i="118"/>
  <c r="C33" i="118"/>
  <c r="B2" i="118"/>
  <c r="B1" i="118"/>
  <c r="B2" i="117"/>
  <c r="B1" i="117"/>
  <c r="T22" i="116"/>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B2" i="116"/>
  <c r="B1" i="116"/>
  <c r="C18" i="115"/>
  <c r="C10" i="115"/>
  <c r="B2" i="115"/>
  <c r="B1" i="115"/>
  <c r="D15" i="114"/>
  <c r="C15" i="114"/>
  <c r="D10" i="114"/>
  <c r="C10" i="114"/>
  <c r="D7" i="114"/>
  <c r="C7" i="114"/>
  <c r="B2" i="114"/>
  <c r="B1" i="114"/>
  <c r="H34" i="113"/>
  <c r="G34" i="113"/>
  <c r="F34" i="113"/>
  <c r="E34" i="113"/>
  <c r="D34" i="113"/>
  <c r="C34" i="113"/>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B2" i="113"/>
  <c r="B1" i="113"/>
  <c r="H23" i="112"/>
  <c r="H22" i="112"/>
  <c r="H21" i="112"/>
  <c r="G21" i="112"/>
  <c r="F21" i="112"/>
  <c r="E21" i="112"/>
  <c r="D21" i="112"/>
  <c r="C21" i="112"/>
  <c r="H20" i="112"/>
  <c r="H19" i="112"/>
  <c r="H18" i="112"/>
  <c r="H17" i="112"/>
  <c r="H16" i="112"/>
  <c r="H15" i="112"/>
  <c r="H14" i="112"/>
  <c r="H13" i="112"/>
  <c r="H12" i="112"/>
  <c r="H11" i="112"/>
  <c r="H10" i="112"/>
  <c r="H9" i="112"/>
  <c r="H8" i="112"/>
  <c r="H7" i="112"/>
  <c r="B2" i="112"/>
  <c r="B1" i="112"/>
  <c r="H22" i="111"/>
  <c r="G22" i="111"/>
  <c r="F22" i="111"/>
  <c r="E22" i="111"/>
  <c r="D22" i="111"/>
  <c r="C22" i="111"/>
  <c r="H21" i="111"/>
  <c r="H20" i="111"/>
  <c r="H19" i="111"/>
  <c r="H18" i="111"/>
  <c r="H17" i="111"/>
  <c r="H16" i="111"/>
  <c r="H15" i="111"/>
  <c r="H14" i="111"/>
  <c r="H13" i="111"/>
  <c r="H12" i="111"/>
  <c r="H11" i="111"/>
  <c r="H10" i="111"/>
  <c r="H9" i="111"/>
  <c r="H8" i="111"/>
  <c r="B2" i="111"/>
  <c r="B1" i="111"/>
  <c r="G39" i="97"/>
  <c r="G37" i="97"/>
  <c r="G33" i="97"/>
  <c r="F33" i="97"/>
  <c r="E33" i="97"/>
  <c r="D33" i="97"/>
  <c r="C33" i="97"/>
  <c r="G24" i="97"/>
  <c r="F24" i="97"/>
  <c r="E24" i="97"/>
  <c r="D24" i="97"/>
  <c r="C24" i="97"/>
  <c r="G21" i="97"/>
  <c r="G18" i="97"/>
  <c r="F18" i="97"/>
  <c r="E18" i="97"/>
  <c r="D18" i="97"/>
  <c r="C18" i="97"/>
  <c r="G14" i="97"/>
  <c r="F14" i="97"/>
  <c r="E14" i="97"/>
  <c r="D14" i="97"/>
  <c r="C14" i="97"/>
  <c r="G11" i="97"/>
  <c r="F11" i="97"/>
  <c r="E11" i="97"/>
  <c r="D11" i="97"/>
  <c r="C11" i="97"/>
  <c r="G8" i="97"/>
  <c r="F8" i="97"/>
  <c r="E8" i="97"/>
  <c r="D8" i="97"/>
  <c r="C8" i="97"/>
  <c r="B2" i="97"/>
  <c r="B1" i="97"/>
  <c r="C38" i="95"/>
  <c r="C36" i="95"/>
  <c r="C35" i="95"/>
  <c r="C30" i="95"/>
  <c r="C26" i="95"/>
  <c r="C18" i="95"/>
  <c r="C8" i="95"/>
  <c r="B2" i="95"/>
  <c r="B1" i="95"/>
  <c r="N21" i="92"/>
  <c r="M21" i="92"/>
  <c r="L21" i="92"/>
  <c r="K21" i="92"/>
  <c r="J21" i="92"/>
  <c r="I21" i="92"/>
  <c r="H21" i="92"/>
  <c r="G21" i="92"/>
  <c r="F21" i="92"/>
  <c r="E21" i="92"/>
  <c r="C21" i="92"/>
  <c r="N20" i="92"/>
  <c r="N19" i="92"/>
  <c r="E19" i="92"/>
  <c r="N18" i="92"/>
  <c r="E18" i="92"/>
  <c r="N17" i="92"/>
  <c r="E17" i="92"/>
  <c r="N16" i="92"/>
  <c r="E16" i="92"/>
  <c r="N15" i="92"/>
  <c r="E15" i="92"/>
  <c r="N14" i="92"/>
  <c r="M14" i="92"/>
  <c r="L14" i="92"/>
  <c r="K14" i="92"/>
  <c r="J14" i="92"/>
  <c r="I14" i="92"/>
  <c r="H14" i="92"/>
  <c r="G14" i="92"/>
  <c r="F14" i="92"/>
  <c r="E14" i="92"/>
  <c r="C14" i="92"/>
  <c r="N13" i="92"/>
  <c r="N12" i="92"/>
  <c r="E12" i="92"/>
  <c r="N11" i="92"/>
  <c r="E11" i="92"/>
  <c r="N10" i="92"/>
  <c r="E10" i="92"/>
  <c r="N9" i="92"/>
  <c r="E9" i="92"/>
  <c r="N8" i="92"/>
  <c r="E8" i="92"/>
  <c r="N7" i="92"/>
  <c r="M7" i="92"/>
  <c r="L7" i="92"/>
  <c r="K7" i="92"/>
  <c r="J7" i="92"/>
  <c r="I7" i="92"/>
  <c r="H7" i="92"/>
  <c r="G7" i="92"/>
  <c r="F7" i="92"/>
  <c r="E7" i="92"/>
  <c r="C7" i="92"/>
  <c r="B2" i="92"/>
  <c r="B1" i="92"/>
  <c r="B2" i="93"/>
  <c r="B1" i="93"/>
  <c r="H22" i="91"/>
  <c r="G22" i="91"/>
  <c r="F22" i="91"/>
  <c r="E22" i="91"/>
  <c r="D22" i="91"/>
  <c r="C22" i="91"/>
  <c r="H21" i="91"/>
  <c r="H20" i="91"/>
  <c r="H19" i="91"/>
  <c r="H18" i="91"/>
  <c r="H17" i="91"/>
  <c r="H16" i="91"/>
  <c r="H15" i="91"/>
  <c r="H14" i="91"/>
  <c r="H13" i="91"/>
  <c r="H12" i="91"/>
  <c r="H11" i="91"/>
  <c r="H10" i="91"/>
  <c r="H9" i="91"/>
  <c r="H8" i="91"/>
  <c r="B2" i="91"/>
  <c r="B1" i="91"/>
  <c r="V21" i="6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S22" i="90"/>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B2" i="90"/>
  <c r="B1" i="90"/>
  <c r="C68" i="69"/>
  <c r="C67" i="69"/>
  <c r="C62" i="69"/>
  <c r="C58" i="69"/>
  <c r="C52" i="69"/>
  <c r="C46" i="69"/>
  <c r="C40" i="69"/>
  <c r="C35" i="69"/>
  <c r="C29" i="69"/>
  <c r="C26" i="69"/>
  <c r="C23" i="69"/>
  <c r="C18" i="69"/>
  <c r="C14" i="69"/>
  <c r="C6" i="69"/>
  <c r="B2" i="69"/>
  <c r="B1" i="69"/>
  <c r="D21" i="94"/>
  <c r="C21" i="94"/>
  <c r="D20" i="94"/>
  <c r="C20" i="94"/>
  <c r="D19" i="94"/>
  <c r="C19" i="94"/>
  <c r="D17" i="94"/>
  <c r="D16" i="94"/>
  <c r="D15" i="94"/>
  <c r="D13" i="94"/>
  <c r="D12" i="94"/>
  <c r="D11" i="94"/>
  <c r="D9" i="94"/>
  <c r="D8" i="94"/>
  <c r="D7" i="94"/>
  <c r="B2" i="94"/>
  <c r="B1" i="94"/>
  <c r="C53" i="89"/>
  <c r="C48" i="89"/>
  <c r="C44" i="89"/>
  <c r="C42" i="89"/>
  <c r="C36" i="89"/>
  <c r="C32" i="89"/>
  <c r="C31" i="89"/>
  <c r="C29" i="89"/>
  <c r="C12" i="89"/>
  <c r="C6" i="89"/>
  <c r="B2" i="89"/>
  <c r="B1" i="89"/>
  <c r="C13" i="73"/>
  <c r="C8" i="73"/>
  <c r="C5" i="73"/>
  <c r="B2" i="73"/>
  <c r="B1" i="73"/>
  <c r="E37" i="88"/>
  <c r="D37" i="88"/>
  <c r="C37" i="88"/>
  <c r="E36" i="88"/>
  <c r="E35" i="88"/>
  <c r="E34" i="88"/>
  <c r="E33" i="88"/>
  <c r="E32" i="88"/>
  <c r="E31" i="88"/>
  <c r="D31" i="88"/>
  <c r="C31" i="88"/>
  <c r="E30" i="88"/>
  <c r="E29" i="88"/>
  <c r="E28" i="88"/>
  <c r="D28" i="88"/>
  <c r="C28" i="88"/>
  <c r="E27" i="88"/>
  <c r="E26" i="88"/>
  <c r="E25" i="88"/>
  <c r="D25" i="88"/>
  <c r="C25" i="88"/>
  <c r="E24" i="88"/>
  <c r="E23" i="88"/>
  <c r="E22" i="88"/>
  <c r="E21" i="88"/>
  <c r="E20" i="88"/>
  <c r="D20" i="88"/>
  <c r="C20" i="88"/>
  <c r="E19" i="88"/>
  <c r="E18" i="88"/>
  <c r="E17" i="88"/>
  <c r="E16" i="88"/>
  <c r="D16" i="88"/>
  <c r="C16" i="88"/>
  <c r="E15" i="88"/>
  <c r="E14" i="88"/>
  <c r="E13" i="88"/>
  <c r="E12" i="88"/>
  <c r="E11" i="88"/>
  <c r="E10" i="88"/>
  <c r="E9" i="88"/>
  <c r="E8" i="88"/>
  <c r="D8" i="88"/>
  <c r="C8" i="88"/>
  <c r="B2" i="88"/>
  <c r="B1" i="88"/>
  <c r="B2" i="52"/>
  <c r="B1" i="52"/>
  <c r="G13" i="86"/>
  <c r="F13" i="86"/>
  <c r="E13" i="86"/>
  <c r="D13" i="86"/>
  <c r="C13" i="86"/>
  <c r="G6" i="86"/>
  <c r="F6" i="86"/>
  <c r="E6" i="86"/>
  <c r="D6" i="86"/>
  <c r="C6" i="86"/>
  <c r="G5" i="86"/>
  <c r="F5" i="86"/>
  <c r="E5" i="86"/>
  <c r="D5" i="86"/>
  <c r="C5" i="86"/>
  <c r="B2" i="86"/>
  <c r="B1" i="86"/>
  <c r="H43" i="110"/>
  <c r="E43" i="110"/>
  <c r="H42" i="110"/>
  <c r="E42" i="110"/>
  <c r="H41" i="110"/>
  <c r="E41" i="110"/>
  <c r="H40" i="110"/>
  <c r="E40" i="110"/>
  <c r="H39" i="110"/>
  <c r="E39" i="110"/>
  <c r="H38" i="110"/>
  <c r="G38" i="110"/>
  <c r="F38" i="110"/>
  <c r="E38" i="110"/>
  <c r="D38" i="110"/>
  <c r="C38" i="110"/>
  <c r="H37" i="110"/>
  <c r="E37" i="110"/>
  <c r="H36" i="110"/>
  <c r="E36" i="110"/>
  <c r="H35" i="110"/>
  <c r="E35" i="110"/>
  <c r="H34" i="110"/>
  <c r="E34" i="110"/>
  <c r="H33" i="110"/>
  <c r="E33" i="110"/>
  <c r="H32" i="110"/>
  <c r="E32" i="110"/>
  <c r="H31" i="110"/>
  <c r="E31" i="110"/>
  <c r="H30"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D17" i="110"/>
  <c r="C17" i="110"/>
  <c r="H16" i="110"/>
  <c r="E16" i="110"/>
  <c r="H15" i="110"/>
  <c r="E15" i="110"/>
  <c r="H14" i="110"/>
  <c r="G14" i="110"/>
  <c r="F14" i="110"/>
  <c r="E14" i="110"/>
  <c r="D14" i="110"/>
  <c r="C14" i="110"/>
  <c r="H13" i="110"/>
  <c r="E13" i="110"/>
  <c r="H12" i="110"/>
  <c r="E12" i="110"/>
  <c r="H11" i="110"/>
  <c r="G11" i="110"/>
  <c r="F11" i="110"/>
  <c r="E11" i="110"/>
  <c r="D11" i="110"/>
  <c r="C11" i="110"/>
  <c r="H10" i="110"/>
  <c r="E10" i="110"/>
  <c r="H9" i="110"/>
  <c r="E9" i="110"/>
  <c r="H8" i="110"/>
  <c r="G8" i="110"/>
  <c r="F8" i="110"/>
  <c r="E8" i="110"/>
  <c r="D8" i="110"/>
  <c r="C8" i="110"/>
  <c r="H7" i="110"/>
  <c r="E7" i="110"/>
  <c r="H6" i="110"/>
  <c r="E6" i="110"/>
  <c r="B2" i="110"/>
  <c r="B1" i="110"/>
  <c r="H45" i="109"/>
  <c r="G45" i="109"/>
  <c r="F45" i="109"/>
  <c r="E45" i="109"/>
  <c r="D45" i="109"/>
  <c r="C45" i="109"/>
  <c r="H44" i="109"/>
  <c r="E44" i="109"/>
  <c r="H43" i="109"/>
  <c r="G43" i="109"/>
  <c r="F43" i="109"/>
  <c r="E43" i="109"/>
  <c r="D43" i="109"/>
  <c r="C43" i="109"/>
  <c r="H42" i="109"/>
  <c r="E42" i="109"/>
  <c r="H41" i="109"/>
  <c r="E41" i="109"/>
  <c r="H40" i="109"/>
  <c r="E40" i="109"/>
  <c r="H39" i="109"/>
  <c r="E39" i="109"/>
  <c r="H38" i="109"/>
  <c r="E38" i="109"/>
  <c r="H37" i="109"/>
  <c r="G37" i="109"/>
  <c r="F37" i="109"/>
  <c r="E37" i="109"/>
  <c r="D37" i="109"/>
  <c r="C37" i="109"/>
  <c r="H36" i="109"/>
  <c r="E36" i="109"/>
  <c r="H35" i="109"/>
  <c r="E35" i="109"/>
  <c r="H34" i="109"/>
  <c r="G34" i="109"/>
  <c r="F34" i="109"/>
  <c r="E34" i="109"/>
  <c r="D34" i="109"/>
  <c r="C34" i="109"/>
  <c r="H33" i="109"/>
  <c r="E33" i="109"/>
  <c r="H32" i="109"/>
  <c r="E32" i="109"/>
  <c r="H31" i="109"/>
  <c r="E31" i="109"/>
  <c r="H30" i="109"/>
  <c r="E30" i="109"/>
  <c r="H29" i="109"/>
  <c r="G29" i="109"/>
  <c r="F29" i="109"/>
  <c r="E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G13" i="109"/>
  <c r="F13" i="109"/>
  <c r="E13" i="109"/>
  <c r="D13" i="109"/>
  <c r="C13" i="109"/>
  <c r="H12" i="109"/>
  <c r="E12" i="109"/>
  <c r="H11" i="109"/>
  <c r="F11" i="109"/>
  <c r="E11" i="109"/>
  <c r="C11" i="109"/>
  <c r="H10" i="109"/>
  <c r="E10" i="109"/>
  <c r="H9" i="109"/>
  <c r="E9" i="109"/>
  <c r="H8" i="109"/>
  <c r="E8" i="109"/>
  <c r="H7" i="109"/>
  <c r="E7" i="109"/>
  <c r="H6" i="109"/>
  <c r="G6" i="109"/>
  <c r="F6" i="109"/>
  <c r="E6" i="109"/>
  <c r="D6" i="109"/>
  <c r="C6" i="109"/>
  <c r="B2" i="109"/>
  <c r="B1" i="109"/>
  <c r="H69" i="108"/>
  <c r="G69" i="108"/>
  <c r="F69" i="108"/>
  <c r="E69" i="108"/>
  <c r="D69" i="108"/>
  <c r="C69" i="108"/>
  <c r="H68" i="108"/>
  <c r="G68" i="108"/>
  <c r="F68" i="108"/>
  <c r="E68" i="108"/>
  <c r="D68" i="108"/>
  <c r="C68" i="108"/>
  <c r="H67" i="108"/>
  <c r="E67" i="108"/>
  <c r="H66" i="108"/>
  <c r="E66" i="108"/>
  <c r="H65" i="108"/>
  <c r="E65" i="108"/>
  <c r="H64" i="108"/>
  <c r="E64" i="108"/>
  <c r="H63" i="108"/>
  <c r="E63" i="108"/>
  <c r="D63" i="108"/>
  <c r="C63" i="108"/>
  <c r="H62" i="108"/>
  <c r="E62" i="108"/>
  <c r="H61" i="108"/>
  <c r="E61" i="108"/>
  <c r="H60" i="108"/>
  <c r="E60" i="108"/>
  <c r="H59" i="108"/>
  <c r="E59" i="108"/>
  <c r="D59" i="108"/>
  <c r="C59" i="108"/>
  <c r="H58" i="108"/>
  <c r="E58" i="108"/>
  <c r="H57" i="108"/>
  <c r="E57" i="108"/>
  <c r="H56" i="108"/>
  <c r="E56" i="108"/>
  <c r="H55" i="108"/>
  <c r="E55" i="108"/>
  <c r="H53" i="108"/>
  <c r="G53" i="108"/>
  <c r="F53" i="108"/>
  <c r="E53" i="108"/>
  <c r="D53" i="108"/>
  <c r="C53" i="108"/>
  <c r="H52" i="108"/>
  <c r="E52" i="108"/>
  <c r="H51" i="108"/>
  <c r="E51" i="108"/>
  <c r="H50" i="108"/>
  <c r="E50" i="108"/>
  <c r="H49" i="108"/>
  <c r="E49" i="108"/>
  <c r="H48" i="108"/>
  <c r="E48" i="108"/>
  <c r="H47" i="108"/>
  <c r="G47" i="108"/>
  <c r="F47" i="108"/>
  <c r="E47" i="108"/>
  <c r="D47" i="108"/>
  <c r="C47" i="108"/>
  <c r="H46" i="108"/>
  <c r="E46" i="108"/>
  <c r="H45" i="108"/>
  <c r="E45" i="108"/>
  <c r="H44" i="108"/>
  <c r="E44" i="108"/>
  <c r="H43" i="108"/>
  <c r="E43" i="108"/>
  <c r="H42" i="108"/>
  <c r="E42" i="108"/>
  <c r="H41" i="108"/>
  <c r="G41" i="108"/>
  <c r="F41" i="108"/>
  <c r="E41" i="108"/>
  <c r="D41" i="108"/>
  <c r="C41" i="108"/>
  <c r="H40" i="108"/>
  <c r="E40" i="108"/>
  <c r="H39" i="108"/>
  <c r="E39" i="108"/>
  <c r="H38" i="108"/>
  <c r="E38" i="108"/>
  <c r="H36" i="108"/>
  <c r="G36" i="108"/>
  <c r="F36" i="108"/>
  <c r="E36" i="108"/>
  <c r="D36" i="108"/>
  <c r="C36" i="108"/>
  <c r="H35" i="108"/>
  <c r="E35" i="108"/>
  <c r="H34" i="108"/>
  <c r="E34" i="108"/>
  <c r="H33" i="108"/>
  <c r="E33" i="108"/>
  <c r="H32" i="108"/>
  <c r="E32" i="108"/>
  <c r="H31" i="108"/>
  <c r="E31" i="108"/>
  <c r="H30" i="108"/>
  <c r="G30" i="108"/>
  <c r="F30" i="108"/>
  <c r="E30" i="108"/>
  <c r="D30" i="108"/>
  <c r="C30" i="108"/>
  <c r="H29" i="108"/>
  <c r="E29" i="108"/>
  <c r="H28" i="108"/>
  <c r="E28" i="108"/>
  <c r="H27" i="108"/>
  <c r="G27" i="108"/>
  <c r="F27" i="108"/>
  <c r="E27" i="108"/>
  <c r="D27" i="108"/>
  <c r="C27" i="108"/>
  <c r="H26" i="108"/>
  <c r="E26" i="108"/>
  <c r="H25" i="108"/>
  <c r="E25" i="108"/>
  <c r="H24" i="108"/>
  <c r="G24" i="108"/>
  <c r="F24" i="108"/>
  <c r="E24" i="108"/>
  <c r="D24" i="108"/>
  <c r="C24" i="108"/>
  <c r="H23" i="108"/>
  <c r="E23" i="108"/>
  <c r="H22" i="108"/>
  <c r="E22" i="108"/>
  <c r="H21" i="108"/>
  <c r="E21" i="108"/>
  <c r="H20" i="108"/>
  <c r="E20" i="108"/>
  <c r="H19" i="108"/>
  <c r="G19" i="108"/>
  <c r="F19" i="108"/>
  <c r="E19" i="108"/>
  <c r="D19" i="108"/>
  <c r="C19" i="108"/>
  <c r="H18" i="108"/>
  <c r="E18" i="108"/>
  <c r="H17" i="108"/>
  <c r="E17" i="108"/>
  <c r="H16" i="108"/>
  <c r="E16" i="108"/>
  <c r="H15" i="108"/>
  <c r="G15" i="108"/>
  <c r="F15" i="108"/>
  <c r="E15" i="108"/>
  <c r="D15" i="108"/>
  <c r="C15" i="108"/>
  <c r="H14" i="108"/>
  <c r="E14" i="108"/>
  <c r="H13" i="108"/>
  <c r="E13" i="108"/>
  <c r="H12" i="108"/>
  <c r="E12" i="108"/>
  <c r="H11" i="108"/>
  <c r="E11" i="108"/>
  <c r="H10" i="108"/>
  <c r="E10" i="108"/>
  <c r="H9" i="108"/>
  <c r="E9" i="108"/>
  <c r="H8" i="108"/>
  <c r="E8" i="108"/>
  <c r="H7" i="108"/>
  <c r="G7" i="108"/>
  <c r="F7" i="108"/>
  <c r="E7" i="108"/>
  <c r="D7" i="108"/>
  <c r="C7" i="108"/>
  <c r="B2" i="108"/>
  <c r="B1" i="108"/>
  <c r="K5" i="84"/>
  <c r="J5" i="84"/>
  <c r="I5" i="84"/>
  <c r="G5" i="84"/>
  <c r="F5" i="84"/>
  <c r="E5" i="84"/>
  <c r="D5" i="84"/>
  <c r="C5" i="84"/>
  <c r="B1" i="84"/>
</calcChain>
</file>

<file path=xl/sharedStrings.xml><?xml version="1.0" encoding="utf-8"?>
<sst xmlns="http://schemas.openxmlformats.org/spreadsheetml/2006/main" count="1192" uniqueCount="735">
  <si>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</si>
  <si>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</si>
  <si>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</si>
  <si>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</si>
  <si>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</si>
  <si>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</si>
  <si>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</si>
  <si>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</si>
  <si>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</si>
  <si>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</si>
  <si>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</si>
  <si>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</si>
  <si>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</si>
  <si>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</si>
  <si>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</si>
  <si>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</si>
  <si>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</si>
  <si>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</si>
  <si>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</si>
  <si>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</si>
  <si>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</si>
  <si>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</si>
  <si>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</si>
  <si>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</si>
  <si>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</si>
  <si>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</si>
  <si>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</si>
  <si>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</si>
  <si>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</si>
  <si>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</si>
  <si>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</si>
  <si>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</si>
  <si>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</si>
  <si>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</si>
  <si>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</si>
  <si>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</si>
  <si>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</si>
  <si>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</si>
  <si>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</si>
  <si>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</si>
  <si>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</si>
  <si>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</si>
  <si>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</si>
  <si>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</si>
  <si>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</si>
  <si>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</si>
  <si>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</si>
  <si>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</si>
  <si>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</si>
  <si>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</si>
  <si>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</si>
  <si>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</si>
  <si>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</si>
  <si>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</si>
  <si>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</si>
  <si>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</si>
  <si>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</si>
  <si>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</si>
  <si>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</si>
  <si>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</si>
  <si>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</si>
  <si>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</si>
  <si>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</si>
  <si>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</si>
  <si>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</si>
  <si>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</si>
  <si>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</si>
  <si>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</si>
  <si>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</si>
  <si>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</si>
  <si>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</si>
  <si>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</si>
  <si>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</si>
  <si>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</si>
  <si>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</si>
  <si>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</si>
  <si>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</si>
  <si>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</si>
  <si>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</si>
  <si>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</si>
  <si>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</si>
  <si>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</si>
  <si>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</si>
  <si>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</si>
  <si>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</si>
  <si>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</si>
  <si>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</si>
  <si>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</si>
  <si>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</si>
  <si>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</si>
  <si>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</si>
  <si>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</si>
  <si>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</si>
  <si>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</si>
  <si>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</si>
  <si>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</si>
  <si>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</si>
  <si>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</si>
  <si>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</si>
  <si>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</si>
  <si>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</si>
  <si>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</si>
  <si>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</si>
  <si>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</si>
  <si>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</si>
  <si>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</si>
  <si>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</si>
  <si>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</si>
  <si>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</si>
  <si>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</si>
  <si>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</si>
  <si>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</si>
  <si>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</si>
  <si>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</si>
  <si>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</si>
  <si>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</si>
  <si>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</si>
  <si>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</si>
  <si>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</si>
  <si>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</si>
  <si>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</si>
  <si>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</si>
  <si>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</si>
  <si>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</si>
  <si>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</si>
  <si>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</si>
  <si>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</si>
  <si>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</si>
  <si>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</si>
  <si>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</si>
  <si>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</si>
  <si>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</si>
  <si>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</si>
  <si>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</si>
  <si>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</si>
  <si>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</si>
  <si>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</si>
  <si>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</si>
  <si>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</si>
  <si>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</si>
  <si>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</si>
  <si>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</si>
  <si>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</si>
  <si>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</si>
  <si>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</si>
  <si>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</si>
  <si>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</si>
  <si>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</si>
  <si>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</si>
  <si>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</si>
  <si>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</si>
  <si>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</si>
  <si>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</si>
  <si>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</si>
  <si>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</si>
  <si>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</si>
  <si>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</si>
  <si>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</si>
  <si>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</si>
  <si>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</si>
  <si>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</si>
  <si>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</si>
  <si>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</si>
  <si>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</si>
  <si>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</si>
  <si>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</si>
  <si>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</si>
  <si>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</si>
  <si>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</si>
  <si>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</si>
  <si>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</si>
  <si>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</si>
  <si>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</si>
  <si>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</si>
  <si>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</si>
  <si>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</si>
  <si>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</si>
  <si>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</si>
  <si>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</si>
  <si>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</si>
  <si>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</si>
  <si>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</si>
  <si>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</si>
  <si>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</si>
  <si>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</si>
  <si>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</si>
  <si>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</si>
  <si>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</si>
  <si>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</si>
  <si>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</si>
  <si>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</si>
  <si>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</si>
  <si>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</si>
  <si>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</si>
  <si>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</si>
  <si>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</si>
  <si>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</si>
  <si>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</si>
  <si>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</si>
  <si>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</si>
  <si>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</si>
  <si>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</si>
  <si>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</si>
  <si>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</si>
  <si>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</si>
  <si>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</si>
  <si>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</si>
  <si>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</si>
  <si>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</si>
  <si>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</si>
  <si>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</si>
  <si>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</si>
  <si>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</si>
  <si>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</si>
  <si>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</si>
  <si>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</si>
  <si>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</si>
  <si>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</si>
  <si>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</si>
  <si>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</si>
  <si>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</si>
  <si>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</si>
  <si>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</si>
  <si>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</si>
  <si>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</si>
  <si>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</si>
  <si>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</si>
  <si>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</si>
  <si>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</si>
  <si>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</si>
  <si>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</si>
  <si>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</si>
  <si>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</si>
  <si>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</si>
  <si>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</si>
  <si>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</si>
  <si>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</si>
  <si>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</si>
  <si>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</si>
  <si>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</si>
  <si>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</si>
  <si>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</si>
  <si>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</si>
  <si>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</si>
  <si>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</si>
  <si>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</si>
  <si>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</si>
  <si>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</si>
  <si>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</si>
  <si>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</si>
  <si>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</si>
  <si>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</si>
  <si>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</si>
  <si>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</si>
  <si>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</si>
  <si>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</si>
  <si>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</si>
  <si>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</si>
  <si>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</si>
  <si>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</si>
  <si>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</si>
  <si>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</si>
  <si>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</si>
  <si>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</si>
  <si>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</si>
  <si>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</si>
  <si>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</si>
  <si>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</si>
  <si>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</si>
  <si>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</si>
  <si>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</si>
  <si>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</si>
  <si>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</si>
  <si>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</si>
  <si>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</si>
  <si>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</si>
  <si>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</si>
  <si>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</si>
  <si>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</si>
  <si>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</si>
  <si>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</si>
  <si>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</si>
  <si>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</si>
  <si>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</si>
  <si>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</si>
  <si>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</si>
  <si>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</si>
  <si>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</si>
  <si>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</si>
  <si>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</si>
  <si>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</si>
  <si>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</si>
  <si>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</si>
  <si>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</si>
  <si>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</si>
  <si>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</si>
  <si>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</si>
  <si>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</si>
  <si>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</si>
  <si>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</si>
  <si>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</si>
  <si>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</si>
  <si>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</si>
  <si>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</si>
  <si>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</si>
  <si>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</si>
  <si>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</si>
  <si>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</si>
  <si>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</si>
  <si>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</si>
  <si>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</si>
  <si>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</si>
  <si>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</si>
  <si>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</si>
  <si>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</si>
  <si>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</si>
  <si>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</si>
  <si>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</si>
  <si>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</si>
  <si>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</si>
  <si>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</si>
  <si>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</si>
  <si>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</si>
  <si>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</si>
  <si>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</si>
  <si>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</si>
  <si>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</si>
  <si>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</si>
  <si>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</si>
  <si>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</si>
  <si>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</si>
  <si>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</si>
  <si>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</si>
  <si>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</si>
  <si>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</si>
  <si>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</si>
  <si>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</si>
  <si>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</si>
  <si>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</si>
  <si>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</si>
  <si>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</si>
  <si>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</si>
  <si>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</si>
  <si>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</si>
  <si>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</si>
  <si>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</si>
  <si>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</si>
  <si>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</si>
  <si>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</si>
  <si>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</si>
  <si>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</si>
  <si>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</si>
  <si>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</si>
  <si>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</si>
  <si>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</si>
  <si>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</si>
  <si>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</si>
  <si>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</si>
  <si>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</si>
  <si>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</si>
  <si>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</si>
  <si>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</si>
  <si>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</si>
  <si>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</si>
  <si>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</si>
  <si>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</si>
  <si>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</si>
  <si>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</si>
  <si>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</si>
  <si>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</si>
  <si>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</si>
  <si>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</si>
  <si>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</si>
  <si>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</si>
  <si>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</si>
  <si>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</si>
  <si>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</si>
  <si>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</si>
  <si>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</si>
  <si>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</si>
  <si>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</si>
  <si>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</si>
  <si>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</si>
  <si>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</si>
  <si>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</si>
  <si>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</si>
  <si>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</si>
  <si>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</si>
  <si>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</si>
  <si>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</si>
  <si>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</si>
  <si>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</si>
  <si>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</si>
  <si>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</si>
  <si>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</si>
  <si>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</si>
  <si>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</si>
  <si>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</si>
  <si>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</si>
  <si>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</si>
  <si>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</si>
  <si>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</si>
  <si>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</si>
  <si>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</si>
  <si>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</si>
  <si>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</si>
  <si>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</si>
  <si>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</si>
  <si>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</si>
  <si>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</si>
  <si>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</si>
  <si>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</si>
  <si>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</si>
  <si>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</si>
  <si>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</si>
  <si>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</si>
  <si>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</si>
  <si>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</si>
  <si>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</si>
  <si>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</si>
  <si>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</si>
  <si>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</si>
  <si>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</si>
  <si>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</si>
  <si>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</si>
  <si>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</si>
  <si>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</si>
  <si>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</si>
  <si>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</si>
  <si>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</si>
  <si>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</si>
  <si>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</si>
  <si>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</si>
  <si>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</si>
  <si>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</si>
  <si>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</si>
  <si>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</si>
  <si>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</si>
  <si>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</si>
  <si>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</si>
  <si>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</si>
  <si>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</si>
  <si>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</si>
  <si>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</si>
  <si>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</si>
  <si>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</si>
  <si>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</si>
  <si>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</si>
  <si>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</si>
  <si>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</si>
  <si>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</si>
  <si>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</si>
  <si>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</si>
  <si>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</si>
  <si>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</si>
  <si>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</si>
  <si>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</si>
  <si>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</si>
  <si>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</si>
  <si>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</si>
  <si>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</si>
  <si>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</si>
  <si>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</si>
  <si>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</si>
  <si>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</si>
  <si>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</si>
  <si>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</si>
  <si>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</si>
  <si>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</si>
  <si>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</si>
  <si>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</si>
  <si>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</si>
  <si>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</si>
  <si>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</si>
  <si>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</si>
  <si>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</si>
  <si>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</si>
  <si>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</si>
  <si>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</si>
  <si>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</si>
  <si>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</si>
  <si>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</si>
  <si>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</si>
  <si>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</si>
  <si>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</si>
  <si>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</si>
  <si>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</si>
  <si>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</si>
  <si>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</si>
  <si>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</si>
  <si>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</si>
  <si>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</si>
  <si>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</si>
  <si>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</si>
  <si>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</si>
  <si>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</si>
  <si>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</si>
  <si>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</si>
  <si>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</si>
  <si>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</si>
  <si>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</si>
  <si>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</si>
  <si>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</si>
  <si>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</si>
  <si>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</si>
  <si>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</si>
  <si>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</si>
  <si>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</si>
  <si>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</si>
  <si>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</si>
  <si>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</si>
  <si>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</si>
  <si>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</si>
  <si>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</si>
  <si>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</si>
  <si>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</si>
  <si>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</si>
  <si>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</si>
  <si>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</si>
  <si>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</si>
  <si>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</si>
  <si>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</si>
  <si>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</si>
  <si>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</si>
  <si>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</si>
  <si>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</si>
  <si>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</si>
  <si>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</si>
  <si>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</si>
  <si>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</si>
  <si>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</si>
  <si>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</si>
  <si>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</si>
  <si>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</si>
  <si>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</si>
  <si>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</si>
  <si>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</si>
  <si>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</si>
  <si>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</si>
  <si>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</si>
  <si>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</si>
  <si>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</si>
  <si>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</si>
  <si>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</si>
  <si>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</si>
  <si>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</si>
  <si>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</si>
  <si>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</si>
  <si>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</si>
  <si>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</si>
  <si>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</si>
  <si>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</si>
  <si>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</si>
  <si>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</si>
  <si>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</si>
  <si>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</si>
  <si>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</si>
  <si>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</si>
  <si>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</si>
  <si>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</si>
  <si>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</si>
  <si>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</si>
  <si>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</si>
  <si>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</si>
  <si>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</si>
  <si>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</si>
  <si>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</si>
  <si>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</si>
  <si>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</si>
  <si>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</si>
  <si>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</si>
  <si>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</si>
  <si>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</si>
  <si>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</si>
  <si>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</si>
  <si>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</si>
  <si>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</si>
  <si>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</si>
  <si>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</si>
  <si>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</si>
  <si>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</si>
  <si>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</si>
  <si>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</si>
  <si>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</si>
  <si>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</si>
  <si>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</si>
  <si>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</si>
  <si>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</si>
  <si>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</si>
  <si>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</si>
  <si>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</si>
  <si>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</si>
  <si>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</si>
  <si>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</si>
  <si>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</si>
  <si>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</si>
  <si>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</si>
  <si>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</si>
  <si>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</si>
  <si>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</si>
  <si>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</si>
  <si>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</si>
  <si>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</si>
  <si>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</si>
  <si>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</si>
  <si>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</si>
  <si>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</si>
  <si>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</si>
  <si>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</si>
  <si>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</si>
  <si>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</si>
  <si>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</si>
  <si>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</si>
  <si>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</si>
  <si>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</si>
  <si>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</si>
  <si>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</si>
  <si>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</si>
  <si>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</si>
  <si>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</si>
  <si>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</si>
  <si>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</si>
  <si>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</si>
  <si>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t xml:space="preserve">(Financial liabilities designated at fair value through profit or loss) </t>
  </si>
  <si>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</si>
  <si>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</si>
  <si>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</si>
  <si>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</si>
  <si>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</si>
  <si>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</si>
  <si>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</si>
  <si>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</si>
  <si>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</si>
  <si>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</si>
  <si>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</si>
  <si>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</si>
  <si>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</si>
  <si>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</si>
  <si>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</si>
  <si>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</si>
  <si>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</si>
  <si>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</si>
  <si>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</si>
  <si>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</si>
  <si>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</si>
  <si>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</si>
  <si>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</si>
  <si>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</si>
  <si>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</si>
  <si>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</si>
  <si>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</si>
  <si>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</si>
  <si>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</si>
  <si>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</si>
  <si>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</si>
  <si>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</si>
  <si>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</si>
  <si>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</si>
  <si>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</si>
  <si>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</si>
  <si>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</si>
  <si>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</si>
  <si>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</si>
  <si>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</si>
  <si>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</si>
  <si>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</si>
  <si>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</si>
  <si>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</si>
  <si>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</si>
  <si>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</si>
  <si>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</si>
  <si>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</si>
  <si>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</si>
  <si>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</si>
  <si>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</si>
  <si>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</si>
  <si>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</si>
  <si>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</si>
  <si>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</si>
  <si>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</si>
  <si>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</si>
  <si>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</si>
  <si>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</si>
  <si>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</si>
  <si>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</si>
  <si>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</si>
  <si>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</si>
  <si>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</si>
  <si>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</si>
  <si>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</si>
  <si>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</si>
  <si>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</si>
  <si>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</si>
  <si>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</si>
  <si>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</si>
  <si>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</si>
  <si>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</si>
  <si>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</si>
  <si>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www.BB.ge</t>
  </si>
  <si>
    <t>JSC "BASISBANK"</t>
  </si>
  <si>
    <t>Zhang Jun</t>
  </si>
  <si>
    <t>David Tsaava</t>
  </si>
  <si>
    <t xml:space="preserve">                                                                                              Gross carrying value(Nominal value for Offbalance) - distribution according to Collateral type
Loans, corporate debt securities and Off-balance-sheet items</t>
  </si>
  <si>
    <t>Zaiqi Mi</t>
  </si>
  <si>
    <t>Non-independent member</t>
  </si>
  <si>
    <t>Non-independent chair</t>
  </si>
  <si>
    <t>Zhou Ning</t>
  </si>
  <si>
    <t>Zaza Robakidze</t>
  </si>
  <si>
    <t>Independent member</t>
  </si>
  <si>
    <t>Mia Mi Enkhva</t>
  </si>
  <si>
    <t>Nikoloz Enukidze</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</si>
  <si>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</si>
  <si>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</si>
  <si>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</si>
  <si>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</si>
  <si>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</si>
  <si>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</si>
  <si>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</si>
  <si>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</si>
  <si>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</si>
  <si>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</si>
  <si>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</si>
  <si>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</si>
  <si>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</si>
  <si>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</si>
  <si>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</si>
  <si>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</si>
  <si>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Table 9 (Capital), N17</t>
  </si>
  <si>
    <t>Table 9 (Capital), N10</t>
  </si>
  <si>
    <t>Table 9 (Capital), N38</t>
  </si>
  <si>
    <t>Table 9 (Capital), N2</t>
  </si>
  <si>
    <t>Table 9 (Capital), N3</t>
  </si>
  <si>
    <t>Table 9 (Capital), N5</t>
  </si>
  <si>
    <t>Table 9 (Capital), N4; N8</t>
  </si>
  <si>
    <t>Table 9 (Capital), N5-6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</si>
</sst>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25">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1"/>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rgb="FFFFFFFF"/>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4999542222357860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theme="6" tint="-0.49995422223578601"/>
      </left>
      <right style="medium">
        <color auto="1"/>
      </right>
      <top style="thin">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thin">
        <color theme="6" tint="-0.49995422223578601"/>
      </right>
      <top/>
      <bottom style="thin">
        <color theme="6" tint="-0.49995422223578601"/>
      </bottom>
      <diagonal/>
    </border>
    <border>
      <left style="thin">
        <color auto="1"/>
      </left>
      <right style="thin">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medium">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7">
    <xf numFmtId="0" fontId="0" fillId="0" borderId="0"/>
    <xf numFmtId="9"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0" fontId="12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24" fillId="0" borderId="0"/>
    <xf numFmtId="9" fontId="124"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24" fillId="0" borderId="0" applyFont="0" applyFill="0" applyBorder="0" applyAlignment="0" applyProtection="0"/>
    <xf numFmtId="177"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6"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6"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2"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2"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2"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2"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65"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178"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4"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44" fontId="124"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3"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2"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0" fontId="2"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2"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0" fontId="2" fillId="0" borderId="0"/>
    <xf numFmtId="168" fontId="2"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2" fillId="0" borderId="0"/>
    <xf numFmtId="179" fontId="124" fillId="0" borderId="0"/>
    <xf numFmtId="179" fontId="124" fillId="0" borderId="0"/>
    <xf numFmtId="179" fontId="124" fillId="0" borderId="0"/>
    <xf numFmtId="179"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46"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124" fillId="0" borderId="0"/>
    <xf numFmtId="179" fontId="124" fillId="0" borderId="0"/>
    <xf numFmtId="179" fontId="124" fillId="0" borderId="0"/>
    <xf numFmtId="179" fontId="124"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 fillId="0" borderId="0"/>
    <xf numFmtId="179" fontId="124"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2" fillId="0" borderId="0"/>
    <xf numFmtId="179"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9"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0"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 fillId="0" borderId="0"/>
    <xf numFmtId="0" fontId="2" fillId="0" borderId="0"/>
    <xf numFmtId="0" fontId="124" fillId="0" borderId="0"/>
    <xf numFmtId="0" fontId="124" fillId="0" borderId="0"/>
    <xf numFmtId="0" fontId="124" fillId="0" borderId="0"/>
    <xf numFmtId="0" fontId="124"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0"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0"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168" fontId="10" fillId="0" borderId="0"/>
    <xf numFmtId="0" fontId="10" fillId="0" borderId="0"/>
    <xf numFmtId="168" fontId="10" fillId="0" borderId="0"/>
    <xf numFmtId="0" fontId="10"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68" fontId="9" fillId="0" borderId="0"/>
    <xf numFmtId="179" fontId="10" fillId="0" borderId="0"/>
    <xf numFmtId="179" fontId="10" fillId="0" borderId="0"/>
    <xf numFmtId="0" fontId="2"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0"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7" fillId="0" borderId="0"/>
    <xf numFmtId="0" fontId="10" fillId="0" borderId="0"/>
    <xf numFmtId="0" fontId="2" fillId="0" borderId="0"/>
    <xf numFmtId="0" fontId="9" fillId="0" borderId="0"/>
    <xf numFmtId="168" fontId="7" fillId="0" borderId="0"/>
    <xf numFmtId="0" fontId="2" fillId="0" borderId="0"/>
    <xf numFmtId="0" fontId="124" fillId="0" borderId="0"/>
    <xf numFmtId="0" fontId="124" fillId="0" borderId="0"/>
    <xf numFmtId="179" fontId="1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24"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24"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24"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57"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2" fillId="0" borderId="0"/>
    <xf numFmtId="0" fontId="124"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8" fillId="0" borderId="0"/>
    <xf numFmtId="0" fontId="8" fillId="0" borderId="0"/>
    <xf numFmtId="168" fontId="8" fillId="0" borderId="0"/>
    <xf numFmtId="0" fontId="57" fillId="0" borderId="0"/>
    <xf numFmtId="168"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8"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179"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4" fillId="0" borderId="0"/>
    <xf numFmtId="179" fontId="8"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8" fillId="0" borderId="0"/>
    <xf numFmtId="179" fontId="8" fillId="0" borderId="0"/>
    <xf numFmtId="179" fontId="8" fillId="0" borderId="0"/>
    <xf numFmtId="179" fontId="8"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2"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82"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24" fillId="0" borderId="0"/>
    <xf numFmtId="179" fontId="124" fillId="0" borderId="0"/>
    <xf numFmtId="179" fontId="124" fillId="0" borderId="0"/>
    <xf numFmtId="179" fontId="124"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57"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9" fontId="124" fillId="0" borderId="0"/>
    <xf numFmtId="0" fontId="2"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79" fontId="2"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169"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9"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57"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57" fillId="0" borderId="0"/>
    <xf numFmtId="0" fontId="2" fillId="0" borderId="0"/>
    <xf numFmtId="0" fontId="57"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168" fontId="12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2"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168" fontId="2" fillId="0" borderId="0"/>
    <xf numFmtId="0" fontId="57"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179" fontId="124" fillId="0" borderId="0"/>
    <xf numFmtId="0" fontId="2" fillId="0" borderId="0"/>
    <xf numFmtId="0" fontId="2" fillId="0" borderId="0"/>
    <xf numFmtId="179" fontId="124" fillId="0" borderId="0"/>
    <xf numFmtId="179" fontId="124" fillId="0" borderId="0"/>
    <xf numFmtId="179" fontId="124" fillId="0" borderId="0"/>
    <xf numFmtId="179"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181"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8"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9" fontId="18" fillId="0" borderId="0" applyFill="0" applyBorder="0" applyAlignment="0"/>
    <xf numFmtId="190"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8" fillId="0" borderId="0" applyFont="0" applyFill="0" applyBorder="0" applyAlignment="0" applyProtection="0"/>
    <xf numFmtId="192"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24" fillId="0" borderId="0"/>
    <xf numFmtId="0" fontId="2" fillId="0" borderId="0">
      <alignment vertical="center"/>
    </xf>
    <xf numFmtId="166" fontId="124" fillId="0" borderId="0" applyFont="0" applyFill="0" applyBorder="0" applyAlignment="0" applyProtection="0"/>
    <xf numFmtId="0" fontId="2" fillId="0" borderId="0"/>
  </cellStyleXfs>
  <cellXfs count="867">
    <xf numFmtId="0" fontId="0" fillId="0" borderId="0" xfId="0"/>
    <xf numFmtId="0" fontId="0" fillId="0" borderId="6" xfId="0" applyBorder="1" applyAlignment="1">
      <alignment horizontal="center" vertical="center"/>
    </xf>
    <xf numFmtId="0" fontId="0" fillId="0" borderId="26" xfId="0" applyBorder="1" applyAlignment="1">
      <alignment horizontal="center" vertical="center"/>
    </xf>
    <xf numFmtId="164" fontId="0" fillId="0" borderId="53" xfId="2" applyNumberFormat="1" applyFont="1" applyBorder="1" applyAlignment="1">
      <alignment horizontal="center"/>
    </xf>
    <xf numFmtId="164" fontId="0" fillId="0" borderId="8" xfId="2" applyNumberFormat="1" applyFont="1" applyBorder="1" applyAlignment="1">
      <alignment horizontal="center"/>
    </xf>
    <xf numFmtId="164" fontId="0" fillId="0" borderId="12" xfId="2" applyNumberFormat="1" applyFont="1" applyBorder="1" applyAlignment="1">
      <alignment horizontal="center"/>
    </xf>
    <xf numFmtId="0" fontId="121" fillId="0" borderId="92" xfId="0" applyFont="1" applyBorder="1" applyAlignment="1">
      <alignment horizontal="center"/>
    </xf>
    <xf numFmtId="0" fontId="121" fillId="0" borderId="7" xfId="0" applyFont="1" applyBorder="1" applyAlignment="1">
      <alignment horizontal="center"/>
    </xf>
    <xf numFmtId="0" fontId="121" fillId="0" borderId="91" xfId="0" applyFont="1" applyBorder="1" applyAlignment="1">
      <alignment horizontal="center"/>
    </xf>
    <xf numFmtId="0" fontId="85" fillId="0" borderId="92" xfId="0" applyFont="1" applyBorder="1" applyAlignment="1">
      <alignment horizontal="center" vertical="center"/>
    </xf>
    <xf numFmtId="0" fontId="85" fillId="0" borderId="7" xfId="0" applyFont="1" applyBorder="1" applyAlignment="1">
      <alignment horizontal="center" vertical="center"/>
    </xf>
    <xf numFmtId="0" fontId="85" fillId="0" borderId="91" xfId="0" applyFont="1" applyBorder="1" applyAlignment="1">
      <alignment horizontal="center" vertical="center"/>
    </xf>
    <xf numFmtId="0" fontId="85" fillId="0" borderId="51" xfId="0" applyFont="1" applyBorder="1" applyAlignment="1">
      <alignment horizontal="left" wrapText="1"/>
    </xf>
    <xf numFmtId="0" fontId="85" fillId="0" borderId="71" xfId="0" applyFont="1" applyBorder="1" applyAlignment="1">
      <alignment horizontal="left" wrapText="1"/>
    </xf>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3" fontId="2" fillId="0" borderId="6" xfId="0" applyNumberFormat="1" applyFont="1" applyFill="1" applyBorder="1" applyAlignment="1" applyProtection="1">
      <alignment vertical="center" wrapText="1"/>
      <protection locked="0"/>
    </xf>
    <xf numFmtId="193" fontId="1" fillId="0" borderId="6" xfId="0" applyNumberFormat="1" applyFont="1" applyFill="1" applyBorder="1" applyAlignment="1" applyProtection="1">
      <alignment vertical="center" wrapText="1"/>
      <protection locked="0"/>
    </xf>
    <xf numFmtId="0" fontId="78" fillId="0" borderId="0" xfId="0" applyFont="1" applyFill="1"/>
    <xf numFmtId="0" fontId="2" fillId="0" borderId="0" xfId="0" applyFont="1" applyAlignment="1">
      <alignment horizontal="right"/>
    </xf>
    <xf numFmtId="0" fontId="82" fillId="0" borderId="0" xfId="0" applyFont="1"/>
    <xf numFmtId="0" fontId="44" fillId="0" borderId="0" xfId="0" applyFont="1" applyFill="1" applyBorder="1" applyAlignment="1" applyProtection="1">
      <alignment horizontal="right"/>
      <protection locked="0"/>
    </xf>
    <xf numFmtId="0" fontId="2" fillId="0" borderId="6" xfId="0" applyFont="1" applyFill="1" applyBorder="1" applyAlignment="1">
      <alignment horizontal="center" vertical="center" wrapText="1"/>
    </xf>
    <xf numFmtId="0" fontId="82" fillId="0" borderId="0" xfId="0" applyFont="1" applyBorder="1"/>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27"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29" xfId="0" applyFont="1" applyBorder="1"/>
    <xf numFmtId="0" fontId="2" fillId="0" borderId="25" xfId="0" applyFont="1" applyBorder="1" applyAlignment="1">
      <alignment vertical="center"/>
    </xf>
    <xf numFmtId="0" fontId="2" fillId="0" borderId="27" xfId="0" applyFont="1" applyBorder="1"/>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0"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1"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29" xfId="10" applyFont="1" applyFill="1" applyBorder="1" applyAlignment="1" applyProtection="1">
      <alignment horizontal="center" vertical="center"/>
      <protection locked="0"/>
    </xf>
    <xf numFmtId="0" fontId="43" fillId="69" borderId="32" xfId="10" applyFont="1" applyFill="1" applyBorder="1" applyAlignment="1" applyProtection="1">
      <alignment horizontal="center" vertical="center" wrapText="1"/>
      <protection locked="0"/>
    </xf>
    <xf numFmtId="164" fontId="2" fillId="69" borderId="30"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0" borderId="6" xfId="0" applyFont="1" applyFill="1" applyBorder="1" applyAlignment="1">
      <alignment horizontal="left" vertical="top" wrapText="1"/>
    </xf>
    <xf numFmtId="0" fontId="2" fillId="69" borderId="16" xfId="14" applyFont="1" applyFill="1" applyBorder="1" applyAlignment="1" applyProtection="1">
      <alignment vertical="center" wrapText="1"/>
      <protection locked="0"/>
    </xf>
    <xf numFmtId="0" fontId="2" fillId="69" borderId="6" xfId="14" applyFont="1" applyFill="1" applyBorder="1" applyAlignment="1" applyProtection="1">
      <alignment vertical="center" wrapText="1"/>
      <protection locked="0"/>
    </xf>
    <xf numFmtId="0" fontId="2" fillId="69" borderId="33" xfId="14" applyFont="1" applyFill="1" applyBorder="1" applyAlignment="1" applyProtection="1">
      <alignment vertical="center" wrapText="1"/>
      <protection locked="0"/>
    </xf>
    <xf numFmtId="0" fontId="2" fillId="69" borderId="16" xfId="14" applyFont="1" applyFill="1" applyBorder="1" applyAlignment="1" applyProtection="1">
      <alignment horizontal="left" vertical="center"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6" xfId="14" applyFont="1" applyFill="1" applyBorder="1" applyAlignment="1" applyProtection="1">
      <alignment horizontal="left" vertical="center" wrapText="1"/>
      <protection locked="0"/>
    </xf>
    <xf numFmtId="1" fontId="43" fillId="70"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0" fontId="2" fillId="69" borderId="6" xfId="14" applyFont="1" applyFill="1" applyBorder="1" applyAlignment="1" applyProtection="1">
      <alignment horizontal="left" vertical="center" wrapText="1" indent="2"/>
      <protection locked="0"/>
    </xf>
    <xf numFmtId="0" fontId="43" fillId="70" borderId="6" xfId="14" applyFont="1" applyFill="1" applyBorder="1" applyAlignment="1" applyProtection="1">
      <alignment vertical="center" wrapText="1"/>
      <protection locked="0"/>
    </xf>
    <xf numFmtId="0" fontId="43" fillId="70" borderId="28" xfId="14" applyFont="1" applyFill="1" applyBorder="1" applyAlignment="1" applyProtection="1">
      <alignment vertical="center" wrapText="1"/>
      <protection locked="0"/>
    </xf>
    <xf numFmtId="0" fontId="43" fillId="0" borderId="0" xfId="12" applyFont="1" applyFill="1" applyBorder="1" applyAlignment="1" applyProtection="1"/>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167" fontId="1" fillId="0" borderId="37" xfId="0" applyNumberFormat="1" applyFont="1" applyBorder="1" applyAlignment="1">
      <alignment horizontal="center"/>
    </xf>
    <xf numFmtId="167" fontId="1" fillId="0" borderId="38" xfId="0" applyNumberFormat="1" applyFont="1" applyBorder="1" applyAlignment="1">
      <alignment horizontal="center"/>
    </xf>
    <xf numFmtId="167" fontId="1" fillId="0" borderId="39" xfId="0" applyNumberFormat="1" applyFont="1" applyBorder="1" applyAlignment="1">
      <alignment horizontal="center"/>
    </xf>
    <xf numFmtId="167" fontId="1" fillId="0" borderId="40" xfId="0" applyNumberFormat="1" applyFont="1" applyBorder="1" applyAlignment="1">
      <alignment horizontal="center"/>
    </xf>
    <xf numFmtId="0" fontId="1" fillId="0" borderId="25" xfId="0" applyFont="1" applyBorder="1" applyAlignment="1">
      <alignment vertical="center"/>
    </xf>
    <xf numFmtId="0" fontId="82" fillId="0" borderId="0" xfId="0" applyFont="1" applyAlignment="1"/>
    <xf numFmtId="0" fontId="2" fillId="69" borderId="27"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0" fontId="79" fillId="0" borderId="0" xfId="0" applyFont="1" applyAlignment="1">
      <alignment horizontal="center"/>
    </xf>
    <xf numFmtId="0" fontId="1" fillId="0" borderId="29" xfId="0" applyFont="1" applyBorder="1"/>
    <xf numFmtId="0" fontId="1" fillId="0" borderId="30" xfId="0" applyFont="1" applyBorder="1"/>
    <xf numFmtId="0" fontId="1" fillId="0" borderId="41"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41"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3" fontId="1" fillId="0" borderId="41" xfId="0" applyNumberFormat="1" applyFont="1" applyBorder="1" applyAlignment="1"/>
    <xf numFmtId="0" fontId="43" fillId="69" borderId="42" xfId="17" applyFont="1" applyFill="1" applyBorder="1" applyAlignment="1" applyProtection="1">
      <protection locked="0"/>
    </xf>
    <xf numFmtId="0" fontId="1" fillId="0" borderId="0" xfId="0" applyFont="1" applyBorder="1" applyAlignment="1">
      <alignment vertical="center"/>
    </xf>
    <xf numFmtId="0" fontId="1" fillId="0" borderId="26" xfId="0" applyFont="1" applyBorder="1"/>
    <xf numFmtId="0" fontId="82" fillId="0" borderId="0" xfId="0" applyFont="1" applyAlignment="1">
      <alignment wrapText="1"/>
    </xf>
    <xf numFmtId="0" fontId="1" fillId="0" borderId="25" xfId="0" applyFont="1" applyBorder="1"/>
    <xf numFmtId="0" fontId="1" fillId="0" borderId="6" xfId="0" applyFont="1" applyBorder="1"/>
    <xf numFmtId="0" fontId="1" fillId="0" borderId="43" xfId="0" applyFont="1" applyBorder="1" applyAlignment="1">
      <alignment wrapText="1"/>
    </xf>
    <xf numFmtId="0" fontId="1" fillId="0" borderId="27" xfId="0" applyFont="1" applyBorder="1"/>
    <xf numFmtId="0" fontId="79" fillId="0" borderId="28" xfId="0" applyFont="1" applyBorder="1"/>
    <xf numFmtId="193" fontId="43" fillId="70" borderId="28" xfId="17" applyNumberFormat="1" applyFont="1" applyFill="1" applyBorder="1" applyAlignment="1" applyProtection="1">
      <protection locked="0"/>
    </xf>
    <xf numFmtId="0" fontId="1" fillId="0" borderId="44" xfId="0" applyFont="1" applyBorder="1" applyAlignment="1">
      <alignment horizontal="center"/>
    </xf>
    <xf numFmtId="0" fontId="1" fillId="0" borderId="45" xfId="0" applyFont="1" applyBorder="1" applyAlignment="1">
      <alignment horizontal="center"/>
    </xf>
    <xf numFmtId="0" fontId="1" fillId="0" borderId="26" xfId="0" applyFont="1" applyBorder="1" applyAlignment="1">
      <alignment horizontal="center"/>
    </xf>
    <xf numFmtId="0" fontId="1" fillId="0" borderId="30" xfId="0" applyFont="1" applyBorder="1" applyAlignment="1">
      <alignment horizontal="center"/>
    </xf>
    <xf numFmtId="0" fontId="82"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4" fillId="69" borderId="6" xfId="12" applyFont="1" applyFill="1" applyBorder="1" applyAlignment="1">
      <alignment horizontal="left" vertical="center"/>
    </xf>
    <xf numFmtId="0" fontId="83" fillId="69" borderId="6" xfId="12" applyFont="1" applyFill="1" applyBorder="1" applyAlignment="1">
      <alignment wrapText="1"/>
    </xf>
    <xf numFmtId="193" fontId="2" fillId="70" borderId="6" xfId="7" applyNumberFormat="1" applyFont="1" applyFill="1" applyBorder="1" applyProtection="1">
      <protection locked="0"/>
    </xf>
    <xf numFmtId="193" fontId="2" fillId="70" borderId="6" xfId="3" applyNumberFormat="1" applyFont="1" applyFill="1" applyBorder="1" applyProtection="1">
      <protection locked="0"/>
    </xf>
    <xf numFmtId="193" fontId="2" fillId="69" borderId="6" xfId="7" applyNumberFormat="1" applyFont="1" applyFill="1" applyBorder="1" applyProtection="1">
      <protection locked="0"/>
    </xf>
    <xf numFmtId="3" fontId="2" fillId="70" borderId="41" xfId="7" applyNumberFormat="1" applyFont="1" applyFill="1" applyBorder="1" applyProtection="1">
      <protection locked="0"/>
    </xf>
    <xf numFmtId="0" fontId="84"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4" fillId="0" borderId="6" xfId="12" applyFont="1" applyFill="1" applyBorder="1" applyAlignment="1">
      <alignment horizontal="left" vertical="center" wrapText="1"/>
    </xf>
    <xf numFmtId="165" fontId="2" fillId="71"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3" fontId="2" fillId="0" borderId="6" xfId="3" applyNumberFormat="1" applyFont="1" applyFill="1" applyBorder="1" applyProtection="1">
      <protection locked="0"/>
    </xf>
    <xf numFmtId="0" fontId="84"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0" borderId="28" xfId="17" applyNumberFormat="1" applyFont="1" applyFill="1" applyBorder="1" applyAlignment="1" applyProtection="1">
      <protection locked="0"/>
    </xf>
    <xf numFmtId="193" fontId="43" fillId="70" borderId="28" xfId="3" applyNumberFormat="1" applyFont="1" applyFill="1" applyBorder="1" applyAlignment="1" applyProtection="1">
      <protection locked="0"/>
    </xf>
    <xf numFmtId="193" fontId="2" fillId="69" borderId="28" xfId="7" applyNumberFormat="1" applyFont="1" applyFill="1" applyBorder="1" applyProtection="1">
      <protection locked="0"/>
    </xf>
    <xf numFmtId="164" fontId="43" fillId="70" borderId="42" xfId="3" applyNumberFormat="1" applyFont="1" applyFill="1" applyBorder="1" applyAlignment="1" applyProtection="1">
      <protection locked="0"/>
    </xf>
    <xf numFmtId="193" fontId="1" fillId="0" borderId="0" xfId="0" applyNumberFormat="1" applyFont="1"/>
    <xf numFmtId="0" fontId="43" fillId="0" borderId="46" xfId="0" applyNumberFormat="1" applyFont="1" applyFill="1" applyBorder="1" applyAlignment="1">
      <alignment vertical="center" wrapText="1"/>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33" xfId="20961" applyFont="1" applyFill="1" applyBorder="1" applyAlignment="1" applyProtection="1">
      <alignment horizontal="right" indent="1"/>
    </xf>
    <xf numFmtId="0" fontId="85"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2" fillId="0" borderId="29" xfId="12" applyFont="1" applyFill="1" applyBorder="1" applyAlignment="1" applyProtection="1">
      <alignment vertical="center"/>
    </xf>
    <xf numFmtId="0" fontId="2" fillId="0" borderId="26" xfId="12" applyFont="1" applyFill="1" applyBorder="1" applyAlignment="1" applyProtection="1">
      <alignment vertical="center"/>
    </xf>
    <xf numFmtId="0" fontId="1" fillId="0" borderId="6" xfId="0" applyFont="1" applyBorder="1" applyAlignment="1">
      <alignment wrapText="1"/>
    </xf>
    <xf numFmtId="0" fontId="1" fillId="0" borderId="6" xfId="0" applyFont="1" applyFill="1" applyBorder="1" applyAlignment="1"/>
    <xf numFmtId="0" fontId="79" fillId="70" borderId="6" xfId="0" applyFont="1" applyFill="1" applyBorder="1" applyAlignment="1">
      <alignment wrapText="1"/>
    </xf>
    <xf numFmtId="0" fontId="79" fillId="70" borderId="28" xfId="0" applyFont="1" applyFill="1" applyBorder="1" applyAlignment="1">
      <alignment wrapText="1"/>
    </xf>
    <xf numFmtId="0" fontId="1" fillId="0" borderId="29" xfId="0" applyFont="1" applyBorder="1" applyAlignment="1">
      <alignment horizontal="center" vertical="center"/>
    </xf>
    <xf numFmtId="193" fontId="1" fillId="70" borderId="30" xfId="0" applyNumberFormat="1" applyFont="1" applyFill="1" applyBorder="1" applyAlignment="1">
      <alignment horizontal="center" vertical="center"/>
    </xf>
    <xf numFmtId="0" fontId="1" fillId="0" borderId="0" xfId="0" applyFont="1" applyAlignment="1"/>
    <xf numFmtId="193" fontId="1" fillId="0" borderId="41" xfId="0" applyNumberFormat="1" applyFont="1" applyBorder="1" applyAlignment="1">
      <alignment wrapText="1"/>
    </xf>
    <xf numFmtId="193" fontId="1" fillId="70" borderId="41" xfId="0" applyNumberFormat="1" applyFont="1" applyFill="1" applyBorder="1" applyAlignment="1">
      <alignment horizontal="center" vertical="center" wrapText="1"/>
    </xf>
    <xf numFmtId="193" fontId="1" fillId="70" borderId="42" xfId="0" applyNumberFormat="1" applyFont="1" applyFill="1" applyBorder="1" applyAlignment="1">
      <alignment horizontal="center" vertical="center" wrapText="1"/>
    </xf>
    <xf numFmtId="0" fontId="43" fillId="0" borderId="0" xfId="12" applyFont="1" applyFill="1" applyBorder="1" applyAlignment="1" applyProtection="1">
      <alignment horizontal="center"/>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6" fillId="0" borderId="0" xfId="12" applyFont="1" applyFill="1" applyBorder="1" applyAlignment="1" applyProtection="1"/>
    <xf numFmtId="0" fontId="87"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6" xfId="0" applyFont="1" applyBorder="1" applyAlignment="1">
      <alignment horizontal="center" vertical="center" wrapText="1"/>
    </xf>
    <xf numFmtId="0" fontId="79" fillId="0" borderId="32" xfId="0" applyFont="1" applyFill="1" applyBorder="1" applyAlignment="1">
      <alignment horizontal="center" vertical="center" wrapText="1"/>
    </xf>
    <xf numFmtId="0" fontId="2" fillId="0" borderId="41" xfId="3" applyNumberFormat="1" applyFont="1" applyFill="1" applyBorder="1" applyAlignment="1" applyProtection="1">
      <alignment horizontal="center" vertical="center" wrapText="1"/>
      <protection locked="0"/>
    </xf>
    <xf numFmtId="0" fontId="3" fillId="0" borderId="44" xfId="0" applyFont="1" applyBorder="1"/>
    <xf numFmtId="0" fontId="3" fillId="0" borderId="45" xfId="0" applyFont="1" applyBorder="1"/>
    <xf numFmtId="0" fontId="3" fillId="0" borderId="26" xfId="0" applyFont="1" applyBorder="1" applyAlignment="1">
      <alignment horizontal="center" vertical="center"/>
    </xf>
    <xf numFmtId="0" fontId="3" fillId="0" borderId="47" xfId="0" applyFont="1" applyBorder="1" applyAlignment="1">
      <alignment horizontal="center" vertical="center"/>
    </xf>
    <xf numFmtId="0" fontId="3" fillId="0" borderId="30" xfId="0" applyFont="1" applyBorder="1" applyAlignment="1">
      <alignment horizontal="center" vertical="center"/>
    </xf>
    <xf numFmtId="0" fontId="89" fillId="0" borderId="0" xfId="0" applyFont="1"/>
    <xf numFmtId="0" fontId="3" fillId="0" borderId="43" xfId="0" applyFont="1" applyBorder="1"/>
    <xf numFmtId="0" fontId="3" fillId="0" borderId="0" xfId="0" applyFont="1"/>
    <xf numFmtId="0" fontId="3" fillId="0" borderId="26" xfId="0" applyFont="1" applyBorder="1" applyAlignment="1">
      <alignment wrapText="1"/>
    </xf>
    <xf numFmtId="0" fontId="3" fillId="0" borderId="47" xfId="0" applyFont="1" applyBorder="1" applyAlignment="1">
      <alignment wrapText="1"/>
    </xf>
    <xf numFmtId="0" fontId="3" fillId="0" borderId="30" xfId="0" applyFont="1" applyBorder="1" applyAlignment="1">
      <alignment wrapText="1"/>
    </xf>
    <xf numFmtId="0" fontId="3" fillId="0" borderId="6" xfId="0" applyFont="1" applyFill="1" applyBorder="1" applyAlignment="1">
      <alignment horizontal="center" vertical="center" wrapText="1"/>
    </xf>
    <xf numFmtId="9" fontId="3" fillId="0" borderId="41" xfId="1" applyFont="1" applyBorder="1"/>
    <xf numFmtId="9" fontId="3" fillId="70" borderId="42" xfId="1" applyFont="1" applyFill="1" applyBorder="1"/>
    <xf numFmtId="0" fontId="79" fillId="0" borderId="0" xfId="0" applyFont="1" applyFill="1" applyBorder="1" applyAlignment="1">
      <alignment horizontal="center" wrapText="1"/>
    </xf>
    <xf numFmtId="0" fontId="1" fillId="0" borderId="0" xfId="0" applyFont="1" applyFill="1" applyBorder="1" applyAlignment="1">
      <alignment vertical="center" wrapText="1"/>
    </xf>
    <xf numFmtId="0" fontId="1" fillId="0" borderId="48" xfId="0" applyFont="1" applyFill="1" applyBorder="1" applyAlignment="1">
      <alignment vertical="center" wrapText="1"/>
    </xf>
    <xf numFmtId="0" fontId="1" fillId="0" borderId="25" xfId="0" applyFont="1" applyFill="1" applyBorder="1"/>
    <xf numFmtId="193" fontId="79" fillId="70"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0" borderId="49" xfId="0" applyFont="1" applyFill="1" applyBorder="1" applyAlignment="1">
      <alignment wrapText="1"/>
    </xf>
    <xf numFmtId="193" fontId="2" fillId="0" borderId="6" xfId="0" applyNumberFormat="1" applyFont="1" applyFill="1" applyBorder="1" applyAlignment="1" applyProtection="1">
      <alignment horizontal="right" vertical="center" wrapText="1"/>
      <protection locked="0"/>
    </xf>
    <xf numFmtId="0" fontId="88" fillId="0" borderId="0" xfId="0" applyFont="1" applyAlignment="1">
      <alignment wrapText="1"/>
    </xf>
    <xf numFmtId="0" fontId="2" fillId="0" borderId="0" xfId="0" applyFont="1" applyAlignment="1">
      <alignment wrapText="1"/>
    </xf>
    <xf numFmtId="0" fontId="3" fillId="0" borderId="0" xfId="0" applyFont="1" applyFill="1"/>
    <xf numFmtId="0" fontId="91" fillId="69" borderId="50" xfId="0" applyFont="1" applyFill="1" applyBorder="1" applyAlignment="1">
      <alignment horizontal="left"/>
    </xf>
    <xf numFmtId="0" fontId="91" fillId="69" borderId="51" xfId="0" applyFont="1" applyFill="1" applyBorder="1" applyAlignment="1">
      <alignment horizontal="left"/>
    </xf>
    <xf numFmtId="0" fontId="4" fillId="69" borderId="52" xfId="0" applyFont="1" applyFill="1" applyBorder="1" applyAlignment="1">
      <alignment vertical="center"/>
    </xf>
    <xf numFmtId="0" fontId="3" fillId="69" borderId="8" xfId="0" applyFont="1" applyFill="1" applyBorder="1" applyAlignment="1">
      <alignment vertical="center"/>
    </xf>
    <xf numFmtId="0" fontId="3" fillId="69" borderId="53" xfId="0" applyFont="1" applyFill="1" applyBorder="1" applyAlignment="1">
      <alignment vertical="center"/>
    </xf>
    <xf numFmtId="0" fontId="3" fillId="0" borderId="54" xfId="0" applyFont="1" applyFill="1" applyBorder="1" applyAlignment="1">
      <alignment horizontal="center" vertical="center"/>
    </xf>
    <xf numFmtId="0" fontId="3" fillId="0" borderId="16" xfId="0" applyFont="1" applyFill="1" applyBorder="1" applyAlignment="1">
      <alignment vertical="center"/>
    </xf>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27" xfId="0" applyFont="1" applyFill="1" applyBorder="1" applyAlignment="1">
      <alignment horizontal="center" vertical="center"/>
    </xf>
    <xf numFmtId="0" fontId="4" fillId="0" borderId="28" xfId="0" applyFont="1" applyFill="1" applyBorder="1" applyAlignment="1">
      <alignment vertical="center"/>
    </xf>
    <xf numFmtId="0" fontId="3" fillId="69" borderId="43" xfId="0" applyFont="1" applyFill="1" applyBorder="1" applyAlignment="1">
      <alignment horizontal="center" vertical="center"/>
    </xf>
    <xf numFmtId="0" fontId="3" fillId="69" borderId="0" xfId="0" applyFont="1" applyFill="1" applyBorder="1" applyAlignment="1">
      <alignment vertical="center"/>
    </xf>
    <xf numFmtId="0" fontId="3" fillId="0" borderId="29" xfId="0" applyFont="1" applyFill="1" applyBorder="1" applyAlignment="1">
      <alignment horizontal="center" vertical="center"/>
    </xf>
    <xf numFmtId="0" fontId="3" fillId="0" borderId="26" xfId="0" applyFont="1" applyFill="1" applyBorder="1" applyAlignment="1">
      <alignment vertical="center"/>
    </xf>
    <xf numFmtId="169" fontId="8" fillId="2" borderId="45" xfId="21" applyBorder="1"/>
    <xf numFmtId="0" fontId="3" fillId="0" borderId="55" xfId="0" applyFont="1" applyFill="1" applyBorder="1" applyAlignment="1">
      <alignment horizontal="center" vertical="center"/>
    </xf>
    <xf numFmtId="0" fontId="3" fillId="0" borderId="33" xfId="0" applyFont="1" applyFill="1" applyBorder="1" applyAlignment="1">
      <alignment vertical="center"/>
    </xf>
    <xf numFmtId="169" fontId="8" fillId="2" borderId="56" xfId="21" applyBorder="1"/>
    <xf numFmtId="169" fontId="8" fillId="2" borderId="57" xfId="21" applyBorder="1"/>
    <xf numFmtId="169" fontId="8" fillId="2" borderId="46" xfId="21" applyBorder="1"/>
    <xf numFmtId="0" fontId="3" fillId="0" borderId="58" xfId="0" applyFont="1" applyFill="1" applyBorder="1" applyAlignment="1">
      <alignment horizontal="center" vertical="center"/>
    </xf>
    <xf numFmtId="0" fontId="3" fillId="0" borderId="59"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86" fillId="0" borderId="0" xfId="12" applyFont="1" applyFill="1" applyBorder="1" applyProtection="1"/>
    <xf numFmtId="0" fontId="4" fillId="70" borderId="26" xfId="0" applyFont="1" applyFill="1" applyBorder="1" applyAlignment="1">
      <alignment horizontal="center" vertical="center" wrapText="1"/>
    </xf>
    <xf numFmtId="0" fontId="4" fillId="70" borderId="30" xfId="0" applyFont="1" applyFill="1" applyBorder="1" applyAlignment="1">
      <alignment horizontal="center" vertical="center" wrapText="1"/>
    </xf>
    <xf numFmtId="0" fontId="4" fillId="70" borderId="25" xfId="0" applyFont="1" applyFill="1" applyBorder="1" applyAlignment="1">
      <alignment horizontal="left" vertical="center" wrapText="1"/>
    </xf>
    <xf numFmtId="0" fontId="4" fillId="70" borderId="41"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7" fillId="0" borderId="27" xfId="7" applyNumberFormat="1" applyFont="1" applyFill="1" applyBorder="1" applyAlignment="1" applyProtection="1">
      <alignment horizontal="left" vertical="center"/>
      <protection locked="0"/>
    </xf>
    <xf numFmtId="0" fontId="88"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33" xfId="20961" applyFont="1" applyFill="1" applyBorder="1" applyAlignment="1" applyProtection="1">
      <alignment horizontal="left" wrapText="1"/>
    </xf>
    <xf numFmtId="0" fontId="0" fillId="0" borderId="0" xfId="0" applyAlignment="1">
      <alignment wrapText="1"/>
    </xf>
    <xf numFmtId="0" fontId="43" fillId="72" borderId="12" xfId="20964" applyFont="1" applyFill="1" applyBorder="1" applyAlignment="1">
      <alignment vertical="center"/>
    </xf>
    <xf numFmtId="0" fontId="43" fillId="72" borderId="8" xfId="20964" applyFont="1" applyFill="1" applyBorder="1" applyAlignment="1">
      <alignment vertical="center"/>
    </xf>
    <xf numFmtId="0" fontId="43" fillId="72" borderId="60" xfId="20964" applyFont="1" applyFill="1" applyBorder="1" applyAlignment="1">
      <alignment vertical="center"/>
    </xf>
    <xf numFmtId="0" fontId="94" fillId="62" borderId="33" xfId="20964" applyFont="1" applyFill="1" applyBorder="1" applyAlignment="1">
      <alignment horizontal="center" vertical="center"/>
    </xf>
    <xf numFmtId="0" fontId="94" fillId="62" borderId="60" xfId="20964" applyFont="1" applyFill="1" applyBorder="1" applyAlignment="1">
      <alignment horizontal="left" vertical="center" wrapText="1"/>
    </xf>
    <xf numFmtId="164" fontId="94" fillId="0" borderId="6" xfId="2" applyNumberFormat="1" applyFont="1" applyFill="1" applyBorder="1" applyAlignment="1" applyProtection="1">
      <alignment horizontal="right" vertical="center"/>
      <protection locked="0"/>
    </xf>
    <xf numFmtId="0" fontId="93" fillId="73" borderId="6" xfId="20964" applyFont="1" applyFill="1" applyBorder="1" applyAlignment="1">
      <alignment horizontal="center" vertical="center"/>
    </xf>
    <xf numFmtId="0" fontId="93" fillId="73" borderId="8" xfId="20964" applyFont="1" applyFill="1" applyBorder="1" applyAlignment="1">
      <alignment vertical="top" wrapText="1"/>
    </xf>
    <xf numFmtId="164" fontId="43" fillId="72" borderId="60" xfId="2" applyNumberFormat="1" applyFont="1" applyFill="1" applyBorder="1" applyAlignment="1">
      <alignment horizontal="right" vertical="center"/>
    </xf>
    <xf numFmtId="0" fontId="95" fillId="62" borderId="33" xfId="20964" applyFont="1" applyFill="1" applyBorder="1" applyAlignment="1">
      <alignment horizontal="center" vertical="center"/>
    </xf>
    <xf numFmtId="0" fontId="94" fillId="62" borderId="8" xfId="20964" applyFont="1" applyFill="1" applyBorder="1" applyAlignment="1">
      <alignment vertical="center" wrapText="1"/>
    </xf>
    <xf numFmtId="0" fontId="94" fillId="62" borderId="60" xfId="20964" applyFont="1" applyFill="1" applyBorder="1" applyAlignment="1">
      <alignment horizontal="left" vertical="center"/>
    </xf>
    <xf numFmtId="0" fontId="95" fillId="69" borderId="33" xfId="20964" applyFont="1" applyFill="1" applyBorder="1" applyAlignment="1">
      <alignment horizontal="center" vertical="center"/>
    </xf>
    <xf numFmtId="0" fontId="94" fillId="69" borderId="60" xfId="20964" applyFont="1" applyFill="1" applyBorder="1" applyAlignment="1">
      <alignment horizontal="left" vertical="center"/>
    </xf>
    <xf numFmtId="0" fontId="95" fillId="0" borderId="33" xfId="20964" applyFont="1" applyFill="1" applyBorder="1" applyAlignment="1">
      <alignment horizontal="center" vertical="center"/>
    </xf>
    <xf numFmtId="0" fontId="94" fillId="0" borderId="60" xfId="20964" applyFont="1" applyFill="1" applyBorder="1" applyAlignment="1">
      <alignment horizontal="left" vertical="center"/>
    </xf>
    <xf numFmtId="0" fontId="96" fillId="73" borderId="6" xfId="20964" applyFont="1" applyFill="1" applyBorder="1" applyAlignment="1">
      <alignment horizontal="center" vertical="center"/>
    </xf>
    <xf numFmtId="0" fontId="93" fillId="73" borderId="8" xfId="20964" applyFont="1" applyFill="1" applyBorder="1" applyAlignment="1">
      <alignment vertical="center"/>
    </xf>
    <xf numFmtId="164" fontId="94" fillId="73" borderId="6" xfId="2" applyNumberFormat="1" applyFont="1" applyFill="1" applyBorder="1" applyAlignment="1" applyProtection="1">
      <alignment horizontal="right" vertical="center"/>
      <protection locked="0"/>
    </xf>
    <xf numFmtId="0" fontId="93" fillId="72" borderId="12" xfId="20964" applyFont="1" applyFill="1" applyBorder="1" applyAlignment="1">
      <alignment vertical="center"/>
    </xf>
    <xf numFmtId="0" fontId="93" fillId="72" borderId="8" xfId="20964" applyFont="1" applyFill="1" applyBorder="1" applyAlignment="1">
      <alignment vertical="center"/>
    </xf>
    <xf numFmtId="164" fontId="93" fillId="72" borderId="60" xfId="2" applyNumberFormat="1" applyFont="1" applyFill="1" applyBorder="1" applyAlignment="1">
      <alignment horizontal="right" vertical="center"/>
    </xf>
    <xf numFmtId="0" fontId="98" fillId="69" borderId="33" xfId="20964" applyFont="1" applyFill="1" applyBorder="1" applyAlignment="1">
      <alignment horizontal="center" vertical="center"/>
    </xf>
    <xf numFmtId="0" fontId="99" fillId="73" borderId="6" xfId="20964" applyFont="1" applyFill="1" applyBorder="1" applyAlignment="1">
      <alignment horizontal="center" vertical="center"/>
    </xf>
    <xf numFmtId="0" fontId="43" fillId="73" borderId="8" xfId="20964" applyFont="1" applyFill="1" applyBorder="1" applyAlignment="1">
      <alignment vertical="center"/>
    </xf>
    <xf numFmtId="0" fontId="98" fillId="62" borderId="33" xfId="20964" applyFont="1" applyFill="1" applyBorder="1" applyAlignment="1">
      <alignment horizontal="center" vertical="center"/>
    </xf>
    <xf numFmtId="164" fontId="94" fillId="69" borderId="6" xfId="2" applyNumberFormat="1" applyFont="1" applyFill="1" applyBorder="1" applyAlignment="1" applyProtection="1">
      <alignment horizontal="right" vertical="center"/>
      <protection locked="0"/>
    </xf>
    <xf numFmtId="0" fontId="99" fillId="69" borderId="6" xfId="20964" applyFont="1" applyFill="1" applyBorder="1" applyAlignment="1">
      <alignment horizontal="center" vertical="center"/>
    </xf>
    <xf numFmtId="0" fontId="43" fillId="69" borderId="8" xfId="20964" applyFont="1" applyFill="1" applyBorder="1" applyAlignment="1">
      <alignment vertical="center"/>
    </xf>
    <xf numFmtId="0" fontId="95"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8"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0" borderId="6" xfId="1" applyNumberFormat="1" applyFont="1" applyFill="1" applyBorder="1" applyAlignment="1">
      <alignment horizontal="left" vertical="center" wrapText="1"/>
    </xf>
    <xf numFmtId="10" fontId="4" fillId="70" borderId="6" xfId="0" applyNumberFormat="1" applyFont="1" applyFill="1" applyBorder="1" applyAlignment="1">
      <alignment horizontal="center" vertical="center" wrapText="1"/>
    </xf>
    <xf numFmtId="10" fontId="88" fillId="0" borderId="28" xfId="1" applyNumberFormat="1" applyFont="1" applyFill="1" applyBorder="1" applyAlignment="1" applyProtection="1">
      <alignment horizontal="left" vertical="center"/>
    </xf>
    <xf numFmtId="0" fontId="4" fillId="7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0" borderId="52" xfId="0" applyFont="1" applyFill="1" applyBorder="1" applyAlignment="1">
      <alignment vertical="center" wrapText="1"/>
    </xf>
    <xf numFmtId="0" fontId="4" fillId="70" borderId="60" xfId="0" applyFont="1" applyFill="1" applyBorder="1" applyAlignment="1">
      <alignment vertical="center" wrapText="1"/>
    </xf>
    <xf numFmtId="0" fontId="4" fillId="70" borderId="61" xfId="0" applyFont="1" applyFill="1" applyBorder="1" applyAlignment="1">
      <alignment vertical="center" wrapText="1"/>
    </xf>
    <xf numFmtId="0" fontId="4" fillId="70" borderId="62"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0" xfId="0" applyFont="1" applyBorder="1" applyAlignment="1">
      <alignment horizontal="center" vertical="center" wrapText="1"/>
    </xf>
    <xf numFmtId="0" fontId="2" fillId="0" borderId="26" xfId="0" applyNumberFormat="1" applyFont="1" applyFill="1" applyBorder="1" applyAlignment="1">
      <alignment horizontal="left" vertical="center" wrapText="1" indent="1"/>
    </xf>
    <xf numFmtId="14" fontId="2" fillId="0" borderId="0" xfId="0" applyNumberFormat="1" applyFont="1"/>
    <xf numFmtId="169" fontId="2" fillId="2" borderId="0" xfId="21" applyFont="1" applyBorder="1"/>
    <xf numFmtId="0" fontId="2" fillId="0" borderId="25" xfId="0" applyFont="1" applyFill="1" applyBorder="1" applyAlignment="1">
      <alignment horizontal="right" vertical="center" wrapText="1"/>
    </xf>
    <xf numFmtId="0" fontId="2" fillId="74"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4" borderId="27"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44" xfId="0" applyFont="1" applyFill="1" applyBorder="1"/>
    <xf numFmtId="0" fontId="3" fillId="69" borderId="63" xfId="0" applyFont="1" applyFill="1" applyBorder="1" applyAlignment="1">
      <alignment wrapText="1"/>
    </xf>
    <xf numFmtId="0" fontId="3" fillId="69" borderId="64" xfId="0" applyFont="1" applyFill="1" applyBorder="1"/>
    <xf numFmtId="0" fontId="4" fillId="69" borderId="65"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3"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6"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41" xfId="2" applyNumberFormat="1" applyFont="1" applyBorder="1"/>
    <xf numFmtId="0" fontId="91"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41" xfId="2" applyNumberFormat="1" applyFont="1" applyBorder="1"/>
    <xf numFmtId="0" fontId="100" fillId="69" borderId="43" xfId="0" applyFont="1" applyFill="1" applyBorder="1" applyAlignment="1">
      <alignment horizontal="left"/>
    </xf>
    <xf numFmtId="0" fontId="100"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6"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1"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6" xfId="0" applyFont="1" applyFill="1" applyBorder="1"/>
    <xf numFmtId="0" fontId="4" fillId="0" borderId="27" xfId="0" applyFont="1" applyBorder="1"/>
    <xf numFmtId="0" fontId="4" fillId="0" borderId="28" xfId="0" applyFont="1" applyBorder="1" applyAlignment="1">
      <alignment wrapText="1"/>
    </xf>
    <xf numFmtId="10" fontId="4" fillId="0" borderId="42" xfId="1" applyNumberFormat="1" applyFont="1" applyBorder="1"/>
    <xf numFmtId="0" fontId="2" fillId="74" borderId="55" xfId="0" applyFont="1" applyFill="1" applyBorder="1" applyAlignment="1">
      <alignment horizontal="right" vertical="center"/>
    </xf>
    <xf numFmtId="0" fontId="2" fillId="0" borderId="33" xfId="0" applyFont="1" applyBorder="1" applyAlignment="1">
      <alignment vertical="center" wrapText="1"/>
    </xf>
    <xf numFmtId="0" fontId="101" fillId="0" borderId="0" xfId="12" applyFont="1" applyFill="1" applyBorder="1" applyProtection="1"/>
    <xf numFmtId="0" fontId="101" fillId="0" borderId="0" xfId="12" applyFont="1" applyFill="1" applyBorder="1" applyAlignment="1" applyProtection="1"/>
    <xf numFmtId="0" fontId="103" fillId="0" borderId="0" xfId="12" applyFont="1" applyFill="1" applyBorder="1" applyAlignment="1" applyProtection="1"/>
    <xf numFmtId="0" fontId="102" fillId="0" borderId="0" xfId="0" applyFont="1" applyFill="1"/>
    <xf numFmtId="0" fontId="104" fillId="0" borderId="48" xfId="0" applyNumberFormat="1" applyFont="1" applyFill="1" applyBorder="1" applyAlignment="1">
      <alignment horizontal="left" vertical="center" wrapText="1"/>
    </xf>
    <xf numFmtId="0" fontId="5" fillId="0" borderId="6" xfId="18" applyBorder="1" applyAlignment="1" applyProtection="1"/>
    <xf numFmtId="0" fontId="102" fillId="0" borderId="0" xfId="0" applyFont="1" applyFill="1" applyAlignment="1">
      <alignment horizontal="left" vertical="top" wrapText="1"/>
    </xf>
    <xf numFmtId="0" fontId="0" fillId="0" borderId="6" xfId="0" applyBorder="1" applyAlignment="1">
      <alignment horizontal="center"/>
    </xf>
    <xf numFmtId="0" fontId="112" fillId="69" borderId="6" xfId="20966" applyFont="1" applyFill="1" applyBorder="1" applyAlignment="1">
      <alignment horizontal="left" vertical="center" wrapText="1"/>
    </xf>
    <xf numFmtId="0" fontId="113" fillId="0" borderId="6" xfId="20966" applyFont="1" applyFill="1" applyBorder="1" applyAlignment="1">
      <alignment horizontal="left" vertical="center" wrapText="1" indent="1"/>
    </xf>
    <xf numFmtId="0" fontId="114" fillId="69" borderId="67" xfId="0" applyFont="1" applyFill="1" applyBorder="1" applyAlignment="1">
      <alignment horizontal="left" vertical="center" wrapText="1"/>
    </xf>
    <xf numFmtId="0" fontId="113" fillId="69" borderId="6" xfId="20966" applyFont="1" applyFill="1" applyBorder="1" applyAlignment="1">
      <alignment horizontal="left" vertical="center" wrapText="1" indent="1"/>
    </xf>
    <xf numFmtId="0" fontId="112" fillId="0" borderId="67" xfId="0" applyFont="1" applyFill="1" applyBorder="1" applyAlignment="1">
      <alignment horizontal="left" vertical="center" wrapText="1"/>
    </xf>
    <xf numFmtId="0" fontId="114" fillId="0" borderId="67" xfId="0" applyFont="1" applyFill="1" applyBorder="1" applyAlignment="1">
      <alignment horizontal="left" vertical="center" wrapText="1"/>
    </xf>
    <xf numFmtId="0" fontId="114" fillId="0" borderId="67" xfId="0" applyFont="1" applyFill="1" applyBorder="1" applyAlignment="1">
      <alignment vertical="center" wrapText="1"/>
    </xf>
    <xf numFmtId="0" fontId="115" fillId="0" borderId="67" xfId="0" applyFont="1" applyFill="1" applyBorder="1" applyAlignment="1">
      <alignment horizontal="left" vertical="center" wrapText="1" indent="1"/>
    </xf>
    <xf numFmtId="0" fontId="115" fillId="69" borderId="67" xfId="0" applyFont="1" applyFill="1" applyBorder="1" applyAlignment="1">
      <alignment horizontal="left" vertical="center" wrapText="1" indent="1"/>
    </xf>
    <xf numFmtId="0" fontId="114" fillId="69" borderId="68" xfId="0" applyFont="1" applyFill="1" applyBorder="1" applyAlignment="1">
      <alignment horizontal="left" vertical="center" wrapText="1"/>
    </xf>
    <xf numFmtId="0" fontId="115" fillId="0" borderId="6" xfId="20966" applyFont="1" applyFill="1" applyBorder="1" applyAlignment="1">
      <alignment horizontal="left" vertical="center" wrapText="1" indent="1"/>
    </xf>
    <xf numFmtId="0" fontId="114" fillId="69" borderId="69" xfId="0" applyFont="1" applyFill="1" applyBorder="1" applyAlignment="1">
      <alignment horizontal="left" vertical="center" wrapText="1"/>
    </xf>
    <xf numFmtId="0" fontId="0" fillId="0" borderId="6" xfId="0" applyBorder="1" applyAlignment="1">
      <alignment horizontal="center"/>
    </xf>
    <xf numFmtId="0" fontId="113" fillId="69" borderId="6" xfId="20966" applyFont="1" applyFill="1" applyBorder="1" applyAlignment="1">
      <alignment horizontal="left" vertical="center" wrapText="1" indent="1"/>
    </xf>
    <xf numFmtId="0" fontId="113" fillId="69" borderId="67" xfId="0" applyFont="1" applyFill="1" applyBorder="1" applyAlignment="1">
      <alignment horizontal="left" vertical="center" wrapText="1" indent="1"/>
    </xf>
    <xf numFmtId="0" fontId="113" fillId="0" borderId="6" xfId="20966" applyFont="1" applyFill="1" applyBorder="1" applyAlignment="1">
      <alignment horizontal="left" vertical="center" wrapText="1" indent="1"/>
    </xf>
    <xf numFmtId="0" fontId="114" fillId="0" borderId="67" xfId="0" applyFont="1" applyBorder="1" applyAlignment="1">
      <alignment horizontal="left" vertical="center" wrapText="1"/>
    </xf>
    <xf numFmtId="0" fontId="113" fillId="0" borderId="67" xfId="0" applyFont="1" applyBorder="1" applyAlignment="1">
      <alignment horizontal="left" vertical="center" wrapText="1" indent="1"/>
    </xf>
    <xf numFmtId="0" fontId="113" fillId="0" borderId="68" xfId="0" applyFont="1" applyBorder="1" applyAlignment="1">
      <alignment horizontal="left" vertical="center" wrapText="1" indent="1"/>
    </xf>
    <xf numFmtId="0" fontId="114" fillId="0" borderId="6" xfId="20966" applyFont="1" applyFill="1" applyBorder="1" applyAlignment="1">
      <alignment horizontal="left" vertical="center" wrapText="1"/>
    </xf>
    <xf numFmtId="0" fontId="114" fillId="0" borderId="6" xfId="0" applyFont="1" applyFill="1" applyBorder="1" applyAlignment="1">
      <alignment vertical="center" wrapText="1"/>
    </xf>
    <xf numFmtId="0" fontId="116" fillId="0" borderId="6" xfId="20966" applyFont="1" applyFill="1" applyBorder="1" applyAlignment="1">
      <alignment horizontal="center" vertical="center" wrapText="1"/>
    </xf>
    <xf numFmtId="0" fontId="114" fillId="69" borderId="6" xfId="20966" applyFont="1" applyFill="1" applyBorder="1" applyAlignment="1">
      <alignment horizontal="left" vertical="center" wrapText="1"/>
    </xf>
    <xf numFmtId="0" fontId="114" fillId="0" borderId="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6" xfId="0" applyFont="1" applyFill="1" applyBorder="1" applyAlignment="1" applyProtection="1">
      <alignment horizontal="center" vertical="center" wrapText="1"/>
    </xf>
    <xf numFmtId="0" fontId="113" fillId="0" borderId="67" xfId="0" applyFont="1" applyFill="1" applyBorder="1" applyAlignment="1">
      <alignment horizontal="left" vertical="center" wrapText="1" indent="1"/>
    </xf>
    <xf numFmtId="0" fontId="93" fillId="0" borderId="60" xfId="0" applyNumberFormat="1" applyFont="1" applyFill="1" applyBorder="1" applyAlignment="1">
      <alignment vertical="center" wrapText="1"/>
    </xf>
    <xf numFmtId="193" fontId="86" fillId="0" borderId="6" xfId="0" applyNumberFormat="1" applyFont="1" applyFill="1" applyBorder="1" applyAlignment="1" applyProtection="1">
      <alignment horizontal="right"/>
    </xf>
    <xf numFmtId="193" fontId="86" fillId="70" borderId="6" xfId="0" applyNumberFormat="1" applyFont="1" applyFill="1" applyBorder="1" applyAlignment="1" applyProtection="1">
      <alignment horizontal="right"/>
    </xf>
    <xf numFmtId="193" fontId="86" fillId="70" borderId="41" xfId="0" applyNumberFormat="1" applyFont="1" applyFill="1" applyBorder="1" applyAlignment="1" applyProtection="1">
      <alignment horizontal="right"/>
    </xf>
    <xf numFmtId="0" fontId="2" fillId="0" borderId="60" xfId="0" applyNumberFormat="1" applyFont="1" applyFill="1" applyBorder="1" applyAlignment="1">
      <alignment horizontal="left" vertical="center" wrapText="1" indent="4"/>
    </xf>
    <xf numFmtId="0" fontId="43" fillId="0" borderId="60" xfId="0" applyNumberFormat="1" applyFont="1" applyFill="1" applyBorder="1" applyAlignment="1">
      <alignment vertical="center" wrapText="1"/>
    </xf>
    <xf numFmtId="0" fontId="2" fillId="0" borderId="6" xfId="0" applyFont="1" applyFill="1" applyBorder="1" applyAlignment="1" applyProtection="1">
      <alignment horizontal="left" vertical="center" indent="11"/>
      <protection locked="0"/>
    </xf>
    <xf numFmtId="0" fontId="44" fillId="0" borderId="6" xfId="0" applyFont="1" applyFill="1" applyBorder="1" applyAlignment="1" applyProtection="1">
      <alignment horizontal="left" vertical="center" indent="17"/>
      <protection locked="0"/>
    </xf>
    <xf numFmtId="0" fontId="100" fillId="0" borderId="6" xfId="0" applyFont="1" applyBorder="1" applyAlignment="1">
      <alignment vertical="center"/>
    </xf>
    <xf numFmtId="0" fontId="87" fillId="0" borderId="6" xfId="0" applyNumberFormat="1" applyFont="1" applyFill="1" applyBorder="1" applyAlignment="1">
      <alignment vertical="center" wrapText="1"/>
    </xf>
    <xf numFmtId="0" fontId="88" fillId="0" borderId="60" xfId="0" applyNumberFormat="1" applyFont="1" applyFill="1" applyBorder="1" applyAlignment="1">
      <alignment horizontal="left" vertical="center" wrapText="1"/>
    </xf>
    <xf numFmtId="0" fontId="2" fillId="0" borderId="60" xfId="0" applyNumberFormat="1" applyFont="1" applyFill="1" applyBorder="1" applyAlignment="1">
      <alignment horizontal="left" vertical="center" wrapText="1"/>
    </xf>
    <xf numFmtId="193" fontId="86" fillId="0" borderId="0" xfId="0" applyNumberFormat="1" applyFont="1" applyFill="1" applyBorder="1" applyAlignment="1" applyProtection="1">
      <alignment horizontal="right"/>
    </xf>
    <xf numFmtId="0" fontId="113" fillId="69" borderId="68" xfId="0" applyFont="1" applyFill="1" applyBorder="1" applyAlignment="1">
      <alignment horizontal="left" vertical="center" wrapText="1" indent="1"/>
    </xf>
    <xf numFmtId="0" fontId="113" fillId="69" borderId="6" xfId="0" applyFont="1" applyFill="1" applyBorder="1" applyAlignment="1">
      <alignment horizontal="left" vertical="center" wrapText="1" indent="1"/>
    </xf>
    <xf numFmtId="0" fontId="114" fillId="0" borderId="6" xfId="0" applyFont="1" applyBorder="1" applyAlignment="1">
      <alignment horizontal="left" vertical="center" wrapText="1"/>
    </xf>
    <xf numFmtId="0" fontId="113" fillId="0" borderId="6" xfId="0" applyFont="1" applyBorder="1" applyAlignment="1">
      <alignment horizontal="left" vertical="center" wrapText="1" indent="1"/>
    </xf>
    <xf numFmtId="0" fontId="114" fillId="69" borderId="6" xfId="0" applyFont="1" applyFill="1" applyBorder="1" applyAlignment="1">
      <alignment horizontal="left" vertical="center" wrapText="1"/>
    </xf>
    <xf numFmtId="0" fontId="115" fillId="69" borderId="6" xfId="0" applyFont="1" applyFill="1" applyBorder="1" applyAlignment="1">
      <alignment horizontal="left" vertical="center" wrapText="1" indent="1"/>
    </xf>
    <xf numFmtId="0" fontId="117" fillId="0" borderId="6" xfId="0" applyFont="1" applyBorder="1" applyAlignment="1">
      <alignment horizontal="justify"/>
    </xf>
    <xf numFmtId="167" fontId="79" fillId="0" borderId="70" xfId="0" applyNumberFormat="1" applyFont="1" applyFill="1" applyBorder="1" applyAlignment="1">
      <alignment horizontal="center"/>
    </xf>
    <xf numFmtId="167" fontId="1" fillId="0" borderId="38" xfId="0" applyNumberFormat="1" applyFont="1" applyFill="1" applyBorder="1" applyAlignment="1">
      <alignment horizontal="center"/>
    </xf>
    <xf numFmtId="167" fontId="81" fillId="0" borderId="38" xfId="0" applyNumberFormat="1" applyFont="1" applyFill="1" applyBorder="1" applyAlignment="1">
      <alignment horizontal="center"/>
    </xf>
    <xf numFmtId="167" fontId="44" fillId="0" borderId="38" xfId="0" applyNumberFormat="1" applyFont="1" applyFill="1" applyBorder="1" applyAlignment="1">
      <alignment horizontal="center"/>
    </xf>
    <xf numFmtId="167" fontId="1" fillId="0" borderId="39" xfId="0" applyNumberFormat="1" applyFont="1" applyFill="1" applyBorder="1" applyAlignment="1">
      <alignment horizontal="center"/>
    </xf>
    <xf numFmtId="0" fontId="113" fillId="0" borderId="6" xfId="0" applyFont="1" applyFill="1" applyBorder="1" applyAlignment="1">
      <alignment horizontal="left" vertical="center" wrapText="1" indent="1"/>
    </xf>
    <xf numFmtId="0" fontId="102" fillId="0" borderId="0" xfId="0" applyFont="1"/>
    <xf numFmtId="0" fontId="105" fillId="0" borderId="6" xfId="0" applyFont="1" applyBorder="1"/>
    <xf numFmtId="49" fontId="107" fillId="0" borderId="6" xfId="7" applyNumberFormat="1" applyFont="1" applyFill="1" applyBorder="1" applyAlignment="1" applyProtection="1">
      <alignment horizontal="right" vertical="center"/>
      <protection locked="0"/>
    </xf>
    <xf numFmtId="0" fontId="106" fillId="69" borderId="6" xfId="14" applyFont="1" applyFill="1" applyBorder="1" applyAlignment="1" applyProtection="1">
      <alignment horizontal="left" vertical="center" wrapText="1"/>
      <protection locked="0"/>
    </xf>
    <xf numFmtId="49" fontId="106" fillId="69" borderId="6" xfId="7" applyNumberFormat="1" applyFont="1" applyFill="1" applyBorder="1" applyAlignment="1" applyProtection="1">
      <alignment horizontal="right" vertical="center"/>
      <protection locked="0"/>
    </xf>
    <xf numFmtId="0" fontId="106" fillId="0" borderId="6" xfId="14" applyFont="1" applyFill="1" applyBorder="1" applyAlignment="1" applyProtection="1">
      <alignment horizontal="left" vertical="center" wrapText="1"/>
      <protection locked="0"/>
    </xf>
    <xf numFmtId="49" fontId="106" fillId="0" borderId="6" xfId="7" applyNumberFormat="1" applyFont="1" applyFill="1" applyBorder="1" applyAlignment="1" applyProtection="1">
      <alignment horizontal="right" vertical="center"/>
      <protection locked="0"/>
    </xf>
    <xf numFmtId="0" fontId="108" fillId="0" borderId="6" xfId="14" applyFont="1" applyFill="1" applyBorder="1" applyAlignment="1" applyProtection="1">
      <alignment horizontal="left" vertical="center" wrapText="1"/>
      <protection locked="0"/>
    </xf>
    <xf numFmtId="0" fontId="105" fillId="0" borderId="6" xfId="0" applyFont="1" applyFill="1" applyBorder="1" applyAlignment="1">
      <alignment horizontal="center" vertical="center" wrapText="1"/>
    </xf>
    <xf numFmtId="43" fontId="88" fillId="0" borderId="0" xfId="2" applyFont="1"/>
    <xf numFmtId="0" fontId="102" fillId="0" borderId="0" xfId="0" applyFont="1" applyAlignment="1">
      <alignment wrapText="1"/>
    </xf>
    <xf numFmtId="0" fontId="101" fillId="0" borderId="6" xfId="0" applyFont="1" applyBorder="1"/>
    <xf numFmtId="0" fontId="101" fillId="0" borderId="6" xfId="0" applyFont="1" applyFill="1" applyBorder="1"/>
    <xf numFmtId="0" fontId="101" fillId="0" borderId="6" xfId="0" applyFont="1" applyBorder="1" applyAlignment="1">
      <alignment horizontal="left" indent="8"/>
    </xf>
    <xf numFmtId="0" fontId="101" fillId="0" borderId="6" xfId="0" applyFont="1" applyBorder="1" applyAlignment="1">
      <alignment wrapText="1"/>
    </xf>
    <xf numFmtId="0" fontId="105" fillId="0" borderId="0" xfId="0" applyFont="1"/>
    <xf numFmtId="0" fontId="104" fillId="0" borderId="6" xfId="0" applyFont="1" applyBorder="1"/>
    <xf numFmtId="49" fontId="107" fillId="0" borderId="6" xfId="7" applyNumberFormat="1" applyFont="1" applyFill="1" applyBorder="1" applyAlignment="1" applyProtection="1">
      <alignment horizontal="right" vertical="center" wrapText="1"/>
      <protection locked="0"/>
    </xf>
    <xf numFmtId="49" fontId="106" fillId="69" borderId="6" xfId="7" applyNumberFormat="1" applyFont="1" applyFill="1" applyBorder="1" applyAlignment="1" applyProtection="1">
      <alignment horizontal="right" vertical="center" wrapText="1"/>
      <protection locked="0"/>
    </xf>
    <xf numFmtId="49" fontId="106" fillId="0" borderId="6" xfId="7" applyNumberFormat="1" applyFont="1" applyFill="1" applyBorder="1" applyAlignment="1" applyProtection="1">
      <alignment horizontal="right" vertical="center" wrapText="1"/>
      <protection locked="0"/>
    </xf>
    <xf numFmtId="0" fontId="101" fillId="0" borderId="6" xfId="0" applyFont="1" applyBorder="1" applyAlignment="1">
      <alignment horizontal="center" vertical="center" wrapText="1"/>
    </xf>
    <xf numFmtId="0" fontId="101" fillId="0" borderId="33" xfId="0" applyFont="1" applyFill="1" applyBorder="1" applyAlignment="1">
      <alignment horizontal="center" vertical="center" wrapText="1"/>
    </xf>
    <xf numFmtId="0" fontId="101" fillId="0" borderId="6" xfId="0" applyFont="1" applyBorder="1" applyAlignment="1">
      <alignment horizontal="center" vertical="center"/>
    </xf>
    <xf numFmtId="0" fontId="101" fillId="0" borderId="0" xfId="0" applyFont="1"/>
    <xf numFmtId="0" fontId="101" fillId="0" borderId="0" xfId="0" applyFont="1" applyAlignment="1">
      <alignment wrapText="1"/>
    </xf>
    <xf numFmtId="14" fontId="101" fillId="0" borderId="0" xfId="0" applyNumberFormat="1" applyFont="1"/>
    <xf numFmtId="0" fontId="102" fillId="0" borderId="0" xfId="0" applyFont="1" applyBorder="1"/>
    <xf numFmtId="0" fontId="102" fillId="0" borderId="0" xfId="0" applyFont="1" applyBorder="1" applyAlignment="1">
      <alignment horizontal="left"/>
    </xf>
    <xf numFmtId="0" fontId="104" fillId="0" borderId="6" xfId="0" applyFont="1" applyFill="1" applyBorder="1"/>
    <xf numFmtId="0" fontId="101" fillId="0" borderId="6" xfId="0" applyNumberFormat="1" applyFont="1" applyFill="1" applyBorder="1" applyAlignment="1">
      <alignment horizontal="left" vertical="center" wrapText="1"/>
    </xf>
    <xf numFmtId="0" fontId="104" fillId="0" borderId="6" xfId="0" applyFont="1" applyFill="1" applyBorder="1" applyAlignment="1">
      <alignment horizontal="left" wrapText="1" indent="1"/>
    </xf>
    <xf numFmtId="0" fontId="104" fillId="0" borderId="6" xfId="0" applyFont="1" applyFill="1" applyBorder="1" applyAlignment="1">
      <alignment horizontal="left" vertical="center" indent="1"/>
    </xf>
    <xf numFmtId="0" fontId="101" fillId="0" borderId="6" xfId="0" applyFont="1" applyFill="1" applyBorder="1" applyAlignment="1">
      <alignment horizontal="left" wrapText="1" indent="1"/>
    </xf>
    <xf numFmtId="0" fontId="101" fillId="0" borderId="6" xfId="0" applyFont="1" applyFill="1" applyBorder="1" applyAlignment="1">
      <alignment horizontal="left" indent="1"/>
    </xf>
    <xf numFmtId="0" fontId="101" fillId="0" borderId="6" xfId="0" applyFont="1" applyFill="1" applyBorder="1" applyAlignment="1">
      <alignment horizontal="left" wrapText="1" indent="4"/>
    </xf>
    <xf numFmtId="0" fontId="101" fillId="0" borderId="6" xfId="0" applyNumberFormat="1" applyFont="1" applyFill="1" applyBorder="1" applyAlignment="1">
      <alignment horizontal="left" indent="3"/>
    </xf>
    <xf numFmtId="0" fontId="104" fillId="0" borderId="6" xfId="0" applyFont="1" applyFill="1" applyBorder="1" applyAlignment="1">
      <alignment horizontal="left" indent="1"/>
    </xf>
    <xf numFmtId="0" fontId="105" fillId="0" borderId="16" xfId="0" applyFont="1" applyBorder="1"/>
    <xf numFmtId="0" fontId="105" fillId="0" borderId="6" xfId="0" applyFont="1" applyFill="1" applyBorder="1"/>
    <xf numFmtId="0" fontId="102" fillId="0" borderId="6" xfId="0" applyFont="1" applyFill="1" applyBorder="1" applyAlignment="1">
      <alignment horizontal="left" wrapText="1" indent="2"/>
    </xf>
    <xf numFmtId="0" fontId="102" fillId="0" borderId="6" xfId="0" applyFont="1" applyFill="1" applyBorder="1"/>
    <xf numFmtId="0" fontId="102" fillId="0" borderId="6" xfId="0" applyFont="1" applyFill="1" applyBorder="1" applyAlignment="1">
      <alignment horizontal="left" wrapText="1"/>
    </xf>
    <xf numFmtId="0" fontId="101" fillId="0" borderId="0" xfId="0" applyFont="1" applyBorder="1"/>
    <xf numFmtId="0" fontId="101" fillId="0" borderId="6" xfId="0" applyFont="1" applyBorder="1" applyAlignment="1">
      <alignment horizontal="left" indent="1"/>
    </xf>
    <xf numFmtId="0" fontId="101" fillId="0" borderId="6" xfId="0" applyFont="1" applyBorder="1" applyAlignment="1">
      <alignment horizontal="center"/>
    </xf>
    <xf numFmtId="0" fontId="101" fillId="0" borderId="0" xfId="0" applyFont="1" applyBorder="1" applyAlignment="1">
      <alignment horizontal="center" vertical="center"/>
    </xf>
    <xf numFmtId="0" fontId="101" fillId="0" borderId="6" xfId="0" applyFont="1" applyFill="1" applyBorder="1" applyAlignment="1">
      <alignment horizontal="center" vertical="center" wrapText="1"/>
    </xf>
    <xf numFmtId="0" fontId="101" fillId="0" borderId="16" xfId="0" applyFont="1" applyBorder="1" applyAlignment="1">
      <alignment horizontal="center" vertical="center" wrapText="1"/>
    </xf>
    <xf numFmtId="0" fontId="101" fillId="0" borderId="16" xfId="0" applyFont="1" applyBorder="1" applyAlignment="1">
      <alignment wrapText="1"/>
    </xf>
    <xf numFmtId="0" fontId="101" fillId="0" borderId="0" xfId="0" applyFont="1" applyBorder="1" applyAlignment="1">
      <alignment horizontal="center" vertical="center" wrapText="1"/>
    </xf>
    <xf numFmtId="0" fontId="101" fillId="0" borderId="71" xfId="0" applyFont="1" applyFill="1" applyBorder="1" applyAlignment="1">
      <alignment horizontal="center" vertical="center" wrapText="1"/>
    </xf>
    <xf numFmtId="0" fontId="101" fillId="0" borderId="0" xfId="0" applyFont="1" applyFill="1" applyBorder="1" applyAlignment="1">
      <alignment horizontal="center" vertical="center" wrapText="1"/>
    </xf>
    <xf numFmtId="0" fontId="101" fillId="0" borderId="60" xfId="0" applyFont="1" applyFill="1" applyBorder="1" applyAlignment="1">
      <alignment horizontal="center" vertical="center" wrapText="1"/>
    </xf>
    <xf numFmtId="0" fontId="101" fillId="0" borderId="51" xfId="0" applyFont="1" applyFill="1" applyBorder="1" applyAlignment="1">
      <alignment horizontal="center" vertical="center" wrapText="1"/>
    </xf>
    <xf numFmtId="0" fontId="101" fillId="0" borderId="0" xfId="0" applyFont="1" applyFill="1"/>
    <xf numFmtId="49" fontId="101" fillId="0" borderId="42" xfId="0" applyNumberFormat="1" applyFont="1" applyFill="1" applyBorder="1" applyAlignment="1">
      <alignment horizontal="left" wrapText="1" indent="1"/>
    </xf>
    <xf numFmtId="0" fontId="101" fillId="0" borderId="27" xfId="0" applyNumberFormat="1" applyFont="1" applyFill="1" applyBorder="1" applyAlignment="1">
      <alignment horizontal="left" wrapText="1" indent="1"/>
    </xf>
    <xf numFmtId="49" fontId="101" fillId="0" borderId="41" xfId="0" applyNumberFormat="1" applyFont="1" applyFill="1" applyBorder="1" applyAlignment="1">
      <alignment horizontal="left" wrapText="1" indent="1"/>
    </xf>
    <xf numFmtId="0" fontId="101" fillId="0" borderId="25" xfId="0" applyNumberFormat="1" applyFont="1" applyFill="1" applyBorder="1" applyAlignment="1">
      <alignment horizontal="left" wrapText="1" indent="1"/>
    </xf>
    <xf numFmtId="49" fontId="101" fillId="0" borderId="25" xfId="0" applyNumberFormat="1" applyFont="1" applyFill="1" applyBorder="1" applyAlignment="1">
      <alignment horizontal="left" wrapText="1" indent="3"/>
    </xf>
    <xf numFmtId="49" fontId="101" fillId="0" borderId="41" xfId="0" applyNumberFormat="1" applyFont="1" applyFill="1" applyBorder="1" applyAlignment="1">
      <alignment horizontal="left" wrapText="1" indent="3"/>
    </xf>
    <xf numFmtId="49" fontId="101" fillId="0" borderId="41" xfId="0" applyNumberFormat="1" applyFont="1" applyFill="1" applyBorder="1" applyAlignment="1">
      <alignment horizontal="left" wrapText="1" indent="2"/>
    </xf>
    <xf numFmtId="49" fontId="101" fillId="0" borderId="25" xfId="0" applyNumberFormat="1" applyFont="1" applyBorder="1" applyAlignment="1">
      <alignment horizontal="left" wrapText="1" indent="2"/>
    </xf>
    <xf numFmtId="49" fontId="101" fillId="0" borderId="41" xfId="0" applyNumberFormat="1" applyFont="1" applyFill="1" applyBorder="1" applyAlignment="1">
      <alignment horizontal="left" vertical="top" wrapText="1" indent="2"/>
    </xf>
    <xf numFmtId="49" fontId="101" fillId="0" borderId="41" xfId="0" applyNumberFormat="1" applyFont="1" applyFill="1" applyBorder="1" applyAlignment="1">
      <alignment horizontal="left" indent="1"/>
    </xf>
    <xf numFmtId="0" fontId="101" fillId="0" borderId="25" xfId="0" applyNumberFormat="1" applyFont="1" applyBorder="1" applyAlignment="1">
      <alignment horizontal="left" indent="1"/>
    </xf>
    <xf numFmtId="49" fontId="101" fillId="0" borderId="25" xfId="0" applyNumberFormat="1" applyFont="1" applyBorder="1" applyAlignment="1">
      <alignment horizontal="left" indent="1"/>
    </xf>
    <xf numFmtId="49" fontId="101" fillId="0" borderId="41" xfId="0" applyNumberFormat="1" applyFont="1" applyFill="1" applyBorder="1" applyAlignment="1">
      <alignment horizontal="left" indent="3"/>
    </xf>
    <xf numFmtId="49" fontId="101" fillId="0" borderId="25" xfId="0" applyNumberFormat="1" applyFont="1" applyBorder="1" applyAlignment="1">
      <alignment horizontal="left" indent="3"/>
    </xf>
    <xf numFmtId="0" fontId="101" fillId="0" borderId="25" xfId="0" applyFont="1" applyBorder="1" applyAlignment="1">
      <alignment horizontal="left" indent="2"/>
    </xf>
    <xf numFmtId="0" fontId="101" fillId="0" borderId="41" xfId="0" applyFont="1" applyBorder="1" applyAlignment="1">
      <alignment horizontal="left" indent="2"/>
    </xf>
    <xf numFmtId="0" fontId="101" fillId="0" borderId="25" xfId="0" applyFont="1" applyBorder="1" applyAlignment="1">
      <alignment horizontal="left" indent="1"/>
    </xf>
    <xf numFmtId="0" fontId="101" fillId="0" borderId="41" xfId="0" applyFont="1" applyBorder="1" applyAlignment="1">
      <alignment horizontal="left" indent="1"/>
    </xf>
    <xf numFmtId="0" fontId="104" fillId="0" borderId="72" xfId="0" applyFont="1" applyBorder="1"/>
    <xf numFmtId="0" fontId="101" fillId="0" borderId="54" xfId="0" applyFont="1" applyBorder="1"/>
    <xf numFmtId="0" fontId="101" fillId="0" borderId="41" xfId="0" applyFont="1" applyFill="1" applyBorder="1" applyAlignment="1">
      <alignment horizontal="center" vertical="center" wrapText="1"/>
    </xf>
    <xf numFmtId="14" fontId="101" fillId="0" borderId="0" xfId="0" applyNumberFormat="1" applyFont="1" applyBorder="1"/>
    <xf numFmtId="0" fontId="101" fillId="0" borderId="0" xfId="0" applyFont="1" applyAlignment="1">
      <alignment horizontal="center" vertical="center"/>
    </xf>
    <xf numFmtId="0" fontId="101" fillId="0" borderId="0" xfId="0" applyFont="1" applyBorder="1" applyAlignment="1">
      <alignment horizontal="left"/>
    </xf>
    <xf numFmtId="0" fontId="104" fillId="0" borderId="6" xfId="0" applyNumberFormat="1" applyFont="1" applyFill="1" applyBorder="1" applyAlignment="1">
      <alignment horizontal="left" vertical="center" wrapText="1"/>
    </xf>
    <xf numFmtId="0" fontId="101" fillId="0" borderId="16" xfId="0" applyFont="1" applyFill="1" applyBorder="1" applyAlignment="1">
      <alignment horizontal="center" vertical="center" wrapText="1"/>
    </xf>
    <xf numFmtId="0" fontId="106" fillId="0" borderId="0" xfId="0" applyFont="1"/>
    <xf numFmtId="0" fontId="86" fillId="0" borderId="0" xfId="0" applyFont="1" applyFill="1" applyBorder="1" applyAlignment="1">
      <alignment wrapText="1"/>
    </xf>
    <xf numFmtId="0" fontId="104" fillId="0" borderId="6" xfId="0" applyFont="1" applyBorder="1" applyAlignment="1">
      <alignment horizontal="center" vertical="center" wrapText="1"/>
    </xf>
    <xf numFmtId="0" fontId="106" fillId="0" borderId="0" xfId="0" applyFont="1" applyAlignment="1">
      <alignment horizontal="center" vertical="center"/>
    </xf>
    <xf numFmtId="0" fontId="120" fillId="0" borderId="0" xfId="0" applyFont="1"/>
    <xf numFmtId="0" fontId="101" fillId="0" borderId="73" xfId="0" applyNumberFormat="1" applyFont="1" applyFill="1" applyBorder="1" applyAlignment="1">
      <alignment horizontal="left" vertical="center" wrapText="1" indent="1" readingOrder="1"/>
    </xf>
    <xf numFmtId="0" fontId="120" fillId="0" borderId="6" xfId="0" applyFont="1" applyBorder="1" applyAlignment="1">
      <alignment horizontal="left" indent="3"/>
    </xf>
    <xf numFmtId="0" fontId="104" fillId="0" borderId="6" xfId="0" applyNumberFormat="1" applyFont="1" applyFill="1" applyBorder="1" applyAlignment="1">
      <alignment vertical="center" wrapText="1" readingOrder="1"/>
    </xf>
    <xf numFmtId="0" fontId="120" fillId="0" borderId="6" xfId="0" applyFont="1" applyFill="1" applyBorder="1" applyAlignment="1">
      <alignment horizontal="left" indent="2"/>
    </xf>
    <xf numFmtId="0" fontId="101" fillId="0" borderId="74" xfId="0" applyNumberFormat="1" applyFont="1" applyFill="1" applyBorder="1" applyAlignment="1">
      <alignment vertical="center" wrapText="1" readingOrder="1"/>
    </xf>
    <xf numFmtId="0" fontId="120" fillId="0" borderId="33" xfId="0" applyFont="1" applyBorder="1" applyAlignment="1">
      <alignment horizontal="left" indent="2"/>
    </xf>
    <xf numFmtId="0" fontId="101" fillId="0" borderId="73" xfId="0" applyNumberFormat="1" applyFont="1" applyFill="1" applyBorder="1" applyAlignment="1">
      <alignment vertical="center" wrapText="1" readingOrder="1"/>
    </xf>
    <xf numFmtId="0" fontId="120" fillId="0" borderId="6" xfId="0" applyFont="1" applyBorder="1" applyAlignment="1">
      <alignment horizontal="left" indent="2"/>
    </xf>
    <xf numFmtId="0" fontId="101" fillId="0" borderId="75" xfId="0" applyNumberFormat="1" applyFont="1" applyFill="1" applyBorder="1" applyAlignment="1">
      <alignment vertical="center" wrapText="1" readingOrder="1"/>
    </xf>
    <xf numFmtId="0" fontId="120" fillId="0" borderId="16" xfId="0" applyFont="1" applyBorder="1"/>
    <xf numFmtId="0" fontId="101" fillId="0" borderId="16"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65" xfId="0" applyFont="1" applyBorder="1" applyAlignment="1">
      <alignment horizontal="center" vertical="center" wrapText="1"/>
    </xf>
    <xf numFmtId="0" fontId="101" fillId="0" borderId="76" xfId="0" applyFont="1" applyFill="1" applyBorder="1" applyAlignment="1">
      <alignment horizontal="center" vertical="center" wrapText="1"/>
    </xf>
    <xf numFmtId="164" fontId="0" fillId="70" borderId="6" xfId="2" applyNumberFormat="1" applyFont="1" applyFill="1" applyBorder="1"/>
    <xf numFmtId="164" fontId="0" fillId="0" borderId="6" xfId="2" applyNumberFormat="1" applyFont="1" applyBorder="1"/>
    <xf numFmtId="164" fontId="0" fillId="0" borderId="0" xfId="0" applyNumberFormat="1"/>
    <xf numFmtId="164" fontId="2" fillId="0" borderId="0" xfId="2" applyNumberFormat="1" applyFont="1"/>
    <xf numFmtId="164" fontId="1" fillId="0" borderId="0" xfId="2" applyNumberFormat="1" applyFont="1"/>
    <xf numFmtId="164" fontId="82" fillId="0" borderId="0" xfId="2" applyNumberFormat="1" applyFont="1"/>
    <xf numFmtId="164" fontId="2" fillId="0" borderId="0" xfId="2" applyNumberFormat="1" applyFont="1" applyBorder="1"/>
    <xf numFmtId="164" fontId="1" fillId="0" borderId="0" xfId="2" applyNumberFormat="1" applyFont="1" applyBorder="1"/>
    <xf numFmtId="164" fontId="82" fillId="0" borderId="0" xfId="2" applyNumberFormat="1" applyFont="1" applyBorder="1"/>
    <xf numFmtId="164" fontId="44" fillId="0" borderId="0" xfId="2" applyNumberFormat="1" applyFont="1" applyFill="1" applyAlignment="1">
      <alignment horizontal="center"/>
    </xf>
    <xf numFmtId="164" fontId="2" fillId="0" borderId="26" xfId="2" applyNumberFormat="1" applyFont="1" applyFill="1" applyBorder="1" applyAlignment="1">
      <alignment horizontal="left" vertical="center" wrapText="1" indent="1"/>
    </xf>
    <xf numFmtId="164" fontId="2" fillId="0" borderId="30" xfId="2" applyNumberFormat="1" applyFont="1" applyFill="1" applyBorder="1" applyAlignment="1">
      <alignment horizontal="left" vertical="center" wrapText="1" indent="1"/>
    </xf>
    <xf numFmtId="164" fontId="92" fillId="70" borderId="6" xfId="2" applyNumberFormat="1" applyFont="1" applyFill="1" applyBorder="1" applyAlignment="1">
      <alignment vertical="center" wrapText="1"/>
    </xf>
    <xf numFmtId="164" fontId="92" fillId="70" borderId="12" xfId="2" applyNumberFormat="1" applyFont="1" applyFill="1" applyBorder="1" applyAlignment="1">
      <alignment vertical="center" wrapText="1"/>
    </xf>
    <xf numFmtId="164" fontId="92" fillId="70" borderId="41" xfId="2" applyNumberFormat="1" applyFont="1" applyFill="1" applyBorder="1" applyAlignment="1">
      <alignment vertical="center" wrapText="1"/>
    </xf>
    <xf numFmtId="164" fontId="92" fillId="70" borderId="53" xfId="2" applyNumberFormat="1" applyFont="1" applyFill="1" applyBorder="1" applyAlignment="1">
      <alignment vertical="center" wrapText="1"/>
    </xf>
    <xf numFmtId="164" fontId="92" fillId="0" borderId="6" xfId="2" applyNumberFormat="1" applyFont="1" applyBorder="1" applyAlignment="1">
      <alignment vertical="center" wrapText="1"/>
    </xf>
    <xf numFmtId="164" fontId="92" fillId="0" borderId="12" xfId="2" applyNumberFormat="1" applyFont="1" applyBorder="1" applyAlignment="1">
      <alignment vertical="center" wrapText="1"/>
    </xf>
    <xf numFmtId="164" fontId="92" fillId="0" borderId="53" xfId="2" applyNumberFormat="1" applyFont="1" applyBorder="1" applyAlignment="1">
      <alignment vertical="center" wrapText="1"/>
    </xf>
    <xf numFmtId="164" fontId="92" fillId="0" borderId="6" xfId="2" applyNumberFormat="1" applyFont="1" applyFill="1" applyBorder="1" applyAlignment="1">
      <alignment vertical="center" wrapText="1"/>
    </xf>
    <xf numFmtId="164" fontId="92" fillId="0" borderId="53" xfId="2" applyNumberFormat="1" applyFont="1" applyFill="1" applyBorder="1" applyAlignment="1">
      <alignment vertical="center" wrapText="1"/>
    </xf>
    <xf numFmtId="164" fontId="92" fillId="70" borderId="28" xfId="2" applyNumberFormat="1" applyFont="1" applyFill="1" applyBorder="1" applyAlignment="1">
      <alignment vertical="center" wrapText="1"/>
    </xf>
    <xf numFmtId="164" fontId="92" fillId="70" borderId="56" xfId="2" applyNumberFormat="1" applyFont="1" applyFill="1" applyBorder="1" applyAlignment="1">
      <alignment vertical="center" wrapText="1"/>
    </xf>
    <xf numFmtId="164" fontId="92" fillId="70" borderId="42" xfId="2" applyNumberFormat="1" applyFont="1" applyFill="1" applyBorder="1" applyAlignment="1">
      <alignment vertical="center" wrapText="1"/>
    </xf>
    <xf numFmtId="164" fontId="92" fillId="70" borderId="77" xfId="2" applyNumberFormat="1" applyFont="1" applyFill="1" applyBorder="1" applyAlignment="1">
      <alignment vertical="center" wrapText="1"/>
    </xf>
    <xf numFmtId="164" fontId="1" fillId="0" borderId="6" xfId="2" applyNumberFormat="1" applyFont="1" applyFill="1" applyBorder="1" applyAlignment="1">
      <alignment horizontal="center" vertical="center"/>
    </xf>
    <xf numFmtId="164" fontId="1" fillId="0" borderId="6" xfId="2" applyNumberFormat="1" applyFont="1" applyFill="1" applyBorder="1" applyAlignment="1">
      <alignment horizontal="center" vertical="center"/>
    </xf>
    <xf numFmtId="164" fontId="79" fillId="70" borderId="28" xfId="2" applyNumberFormat="1" applyFont="1" applyFill="1" applyBorder="1" applyAlignment="1">
      <alignment horizontal="center" vertical="center"/>
    </xf>
    <xf numFmtId="164" fontId="3" fillId="0" borderId="41" xfId="2" applyNumberFormat="1" applyFont="1" applyFill="1" applyBorder="1" applyAlignment="1">
      <alignment horizontal="right" vertical="center" wrapText="1"/>
    </xf>
    <xf numFmtId="164" fontId="3" fillId="0" borderId="42" xfId="2" applyNumberFormat="1" applyFont="1" applyFill="1" applyBorder="1" applyAlignment="1">
      <alignment horizontal="right" vertical="center" wrapText="1"/>
    </xf>
    <xf numFmtId="164" fontId="1" fillId="0" borderId="31" xfId="2" applyNumberFormat="1" applyFont="1" applyBorder="1" applyAlignment="1">
      <alignment horizontal="center" vertical="center"/>
    </xf>
    <xf numFmtId="164" fontId="1" fillId="0" borderId="31" xfId="2" applyNumberFormat="1" applyFont="1" applyFill="1" applyBorder="1" applyAlignment="1">
      <alignment horizontal="center" vertical="center"/>
    </xf>
    <xf numFmtId="164" fontId="81" fillId="0" borderId="31" xfId="2" applyNumberFormat="1" applyFont="1" applyFill="1" applyBorder="1" applyAlignment="1">
      <alignment horizontal="center" vertical="center"/>
    </xf>
    <xf numFmtId="164" fontId="1" fillId="0" borderId="78" xfId="2" applyNumberFormat="1" applyFont="1" applyBorder="1" applyAlignment="1">
      <alignment horizontal="center" vertical="center"/>
    </xf>
    <xf numFmtId="164" fontId="81" fillId="0" borderId="78" xfId="2" applyNumberFormat="1" applyFont="1" applyBorder="1" applyAlignment="1">
      <alignment vertical="center"/>
    </xf>
    <xf numFmtId="164" fontId="79" fillId="0" borderId="79" xfId="2" applyNumberFormat="1" applyFont="1" applyFill="1" applyBorder="1" applyAlignment="1">
      <alignment horizontal="center" vertical="center"/>
    </xf>
    <xf numFmtId="164" fontId="79" fillId="0" borderId="31" xfId="2" applyNumberFormat="1" applyFont="1" applyBorder="1" applyAlignment="1">
      <alignment horizontal="center" vertical="center"/>
    </xf>
    <xf numFmtId="164" fontId="1" fillId="0" borderId="6" xfId="2" applyNumberFormat="1" applyFont="1" applyBorder="1" applyAlignment="1">
      <alignment horizontal="center" vertical="center"/>
    </xf>
    <xf numFmtId="164" fontId="79" fillId="0" borderId="6" xfId="2" applyNumberFormat="1" applyFont="1" applyFill="1" applyBorder="1" applyAlignment="1">
      <alignment horizontal="center" vertical="center"/>
    </xf>
    <xf numFmtId="164" fontId="79" fillId="0" borderId="6" xfId="2" applyNumberFormat="1" applyFont="1" applyBorder="1" applyAlignment="1">
      <alignment horizontal="center"/>
    </xf>
    <xf numFmtId="164" fontId="1" fillId="0" borderId="6" xfId="2" applyNumberFormat="1" applyFont="1" applyBorder="1" applyAlignment="1">
      <alignment horizontal="center"/>
    </xf>
    <xf numFmtId="164" fontId="1" fillId="0" borderId="6" xfId="2" applyNumberFormat="1" applyFont="1" applyBorder="1"/>
    <xf numFmtId="164" fontId="79" fillId="0" borderId="80" xfId="2" applyNumberFormat="1" applyFont="1" applyBorder="1" applyAlignment="1">
      <alignment horizontal="center" vertical="center"/>
    </xf>
    <xf numFmtId="164" fontId="85" fillId="0" borderId="31" xfId="2" applyNumberFormat="1" applyFont="1" applyFill="1" applyBorder="1" applyAlignment="1">
      <alignment horizontal="center" vertical="center"/>
    </xf>
    <xf numFmtId="164" fontId="79" fillId="0" borderId="31" xfId="2" applyNumberFormat="1" applyFont="1" applyFill="1" applyBorder="1" applyAlignment="1">
      <alignment horizontal="center" vertical="center"/>
    </xf>
    <xf numFmtId="164" fontId="79" fillId="0" borderId="78" xfId="2" applyNumberFormat="1" applyFont="1" applyBorder="1" applyAlignment="1">
      <alignment horizontal="center" vertical="center"/>
    </xf>
    <xf numFmtId="10" fontId="3" fillId="0" borderId="6" xfId="1" applyNumberFormat="1" applyFont="1" applyFill="1" applyBorder="1" applyAlignment="1">
      <alignment horizontal="left" vertical="center" wrapText="1"/>
    </xf>
    <xf numFmtId="164" fontId="4" fillId="70" borderId="41" xfId="2" applyNumberFormat="1" applyFont="1" applyFill="1" applyBorder="1" applyAlignment="1">
      <alignment horizontal="left" vertical="center" wrapText="1"/>
    </xf>
    <xf numFmtId="164" fontId="4" fillId="70" borderId="41" xfId="2" applyNumberFormat="1" applyFont="1" applyFill="1" applyBorder="1" applyAlignment="1">
      <alignment horizontal="center" vertical="center" wrapText="1"/>
    </xf>
    <xf numFmtId="14" fontId="2" fillId="0" borderId="0" xfId="0" applyNumberFormat="1" applyFont="1" applyAlignment="1">
      <alignment horizontal="left"/>
    </xf>
    <xf numFmtId="0" fontId="2" fillId="0" borderId="0" xfId="0" applyFont="1" applyAlignment="1">
      <alignment horizontal="left"/>
    </xf>
    <xf numFmtId="0" fontId="43" fillId="0" borderId="0" xfId="0" applyFont="1" applyAlignment="1">
      <alignment horizontal="left"/>
    </xf>
    <xf numFmtId="14" fontId="43" fillId="0" borderId="0" xfId="0" applyNumberFormat="1" applyFont="1" applyAlignment="1">
      <alignment horizontal="left"/>
    </xf>
    <xf numFmtId="0" fontId="1" fillId="0" borderId="0" xfId="0" applyFont="1" applyAlignment="1">
      <alignment horizontal="left"/>
    </xf>
    <xf numFmtId="0" fontId="0" fillId="0" borderId="6" xfId="0" applyBorder="1" applyAlignment="1">
      <alignment horizontal="center" vertical="center"/>
    </xf>
    <xf numFmtId="165" fontId="2" fillId="74" borderId="6" xfId="1" applyNumberFormat="1" applyFont="1" applyFill="1" applyBorder="1" applyAlignment="1" applyProtection="1">
      <alignment vertical="center"/>
      <protection locked="0"/>
    </xf>
    <xf numFmtId="165" fontId="80" fillId="74" borderId="6" xfId="1" applyNumberFormat="1" applyFont="1" applyFill="1" applyBorder="1" applyAlignment="1" applyProtection="1">
      <alignment vertical="center"/>
      <protection locked="0"/>
    </xf>
    <xf numFmtId="165" fontId="80" fillId="74" borderId="6" xfId="1" applyNumberFormat="1" applyFont="1" applyFill="1" applyBorder="1" applyAlignment="1" applyProtection="1">
      <alignment vertical="center"/>
      <protection locked="0"/>
    </xf>
    <xf numFmtId="165" fontId="2" fillId="0" borderId="6" xfId="1" applyNumberFormat="1" applyFont="1" applyBorder="1" applyAlignment="1" applyProtection="1">
      <alignment horizontal="right" vertical="center" wrapText="1"/>
      <protection locked="0"/>
    </xf>
    <xf numFmtId="165" fontId="1" fillId="0" borderId="6" xfId="1" applyNumberFormat="1" applyFont="1" applyBorder="1" applyAlignment="1" applyProtection="1">
      <alignment vertical="center" wrapText="1"/>
      <protection locked="0"/>
    </xf>
    <xf numFmtId="164" fontId="80" fillId="74" borderId="6" xfId="2" applyNumberFormat="1" applyFont="1" applyFill="1" applyBorder="1" applyAlignment="1" applyProtection="1">
      <alignment vertical="center"/>
      <protection locked="0"/>
    </xf>
    <xf numFmtId="164" fontId="80" fillId="74" borderId="33" xfId="2" applyNumberFormat="1" applyFont="1" applyFill="1" applyBorder="1" applyAlignment="1" applyProtection="1">
      <alignment vertical="center"/>
      <protection locked="0"/>
    </xf>
    <xf numFmtId="165" fontId="80" fillId="74" borderId="28" xfId="1" applyNumberFormat="1" applyFont="1" applyFill="1" applyBorder="1" applyAlignment="1" applyProtection="1">
      <alignment vertical="center"/>
      <protection locked="0"/>
    </xf>
    <xf numFmtId="164" fontId="1" fillId="0" borderId="6" xfId="2" applyNumberFormat="1" applyFont="1" applyBorder="1" applyAlignment="1"/>
    <xf numFmtId="164" fontId="1" fillId="70" borderId="28" xfId="2" applyNumberFormat="1" applyFont="1" applyFill="1" applyBorder="1"/>
    <xf numFmtId="164" fontId="1" fillId="0" borderId="25" xfId="2" applyNumberFormat="1" applyFont="1" applyBorder="1" applyAlignment="1"/>
    <xf numFmtId="164" fontId="1" fillId="0" borderId="41" xfId="2" applyNumberFormat="1" applyFont="1" applyBorder="1" applyAlignment="1"/>
    <xf numFmtId="164" fontId="1" fillId="0" borderId="53" xfId="2" applyNumberFormat="1" applyFont="1" applyBorder="1" applyAlignment="1"/>
    <xf numFmtId="164" fontId="1" fillId="70" borderId="81" xfId="2" applyNumberFormat="1" applyFont="1" applyFill="1" applyBorder="1" applyAlignment="1"/>
    <xf numFmtId="164" fontId="1" fillId="70" borderId="27" xfId="2" applyNumberFormat="1" applyFont="1" applyFill="1" applyBorder="1"/>
    <xf numFmtId="164" fontId="1" fillId="70" borderId="42" xfId="2" applyNumberFormat="1" applyFont="1" applyFill="1" applyBorder="1"/>
    <xf numFmtId="164" fontId="1" fillId="70" borderId="82" xfId="2" applyNumberFormat="1" applyFont="1" applyFill="1" applyBorder="1"/>
    <xf numFmtId="164" fontId="3" fillId="0" borderId="6" xfId="2" applyNumberFormat="1" applyFont="1" applyBorder="1"/>
    <xf numFmtId="164" fontId="3" fillId="0" borderId="6" xfId="2" applyNumberFormat="1" applyFont="1" applyFill="1" applyBorder="1"/>
    <xf numFmtId="164" fontId="3" fillId="0" borderId="12" xfId="2" applyNumberFormat="1" applyFont="1" applyBorder="1"/>
    <xf numFmtId="164" fontId="3" fillId="70" borderId="28" xfId="2" applyNumberFormat="1" applyFont="1" applyFill="1" applyBorder="1"/>
    <xf numFmtId="164" fontId="8" fillId="2" borderId="0" xfId="2" applyNumberFormat="1" applyFont="1" applyFill="1" applyBorder="1"/>
    <xf numFmtId="164" fontId="3" fillId="0" borderId="83" xfId="2" applyNumberFormat="1" applyFont="1" applyFill="1" applyBorder="1" applyAlignment="1">
      <alignment vertical="center"/>
    </xf>
    <xf numFmtId="164" fontId="3" fillId="0" borderId="72"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53" xfId="2" applyNumberFormat="1" applyFont="1" applyFill="1" applyBorder="1" applyAlignment="1">
      <alignment vertical="center"/>
    </xf>
    <xf numFmtId="164" fontId="3" fillId="0" borderId="6"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41"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56" xfId="2" applyNumberFormat="1" applyFont="1" applyFill="1" applyBorder="1" applyAlignment="1">
      <alignment vertical="center"/>
    </xf>
    <xf numFmtId="164" fontId="3" fillId="0" borderId="42" xfId="2" applyNumberFormat="1" applyFont="1" applyFill="1" applyBorder="1" applyAlignment="1">
      <alignment vertical="center"/>
    </xf>
    <xf numFmtId="164" fontId="3" fillId="0" borderId="47" xfId="2" applyNumberFormat="1" applyFont="1" applyFill="1" applyBorder="1" applyAlignment="1">
      <alignment vertical="center"/>
    </xf>
    <xf numFmtId="164" fontId="3" fillId="0" borderId="30" xfId="2" applyNumberFormat="1" applyFont="1" applyFill="1" applyBorder="1" applyAlignment="1">
      <alignment vertical="center"/>
    </xf>
    <xf numFmtId="164" fontId="3" fillId="0" borderId="71" xfId="2" applyNumberFormat="1" applyFont="1" applyFill="1" applyBorder="1" applyAlignment="1">
      <alignment vertical="center"/>
    </xf>
    <xf numFmtId="164" fontId="3" fillId="0" borderId="84" xfId="2" applyNumberFormat="1" applyFont="1" applyFill="1" applyBorder="1" applyAlignment="1">
      <alignment vertical="center"/>
    </xf>
    <xf numFmtId="165" fontId="3" fillId="0" borderId="85" xfId="1" applyNumberFormat="1" applyFont="1" applyFill="1" applyBorder="1" applyAlignment="1">
      <alignment vertical="center"/>
    </xf>
    <xf numFmtId="165" fontId="3" fillId="0" borderId="86" xfId="1" applyNumberFormat="1" applyFont="1" applyFill="1" applyBorder="1" applyAlignment="1">
      <alignment vertical="center"/>
    </xf>
    <xf numFmtId="10" fontId="94" fillId="0" borderId="6" xfId="1" applyNumberFormat="1" applyFont="1" applyFill="1" applyBorder="1" applyAlignment="1" applyProtection="1">
      <alignment horizontal="right" vertical="center"/>
      <protection locked="0"/>
    </xf>
    <xf numFmtId="164" fontId="8" fillId="2" borderId="6" xfId="2" applyNumberFormat="1" applyFont="1" applyFill="1" applyBorder="1"/>
    <xf numFmtId="164" fontId="102" fillId="0" borderId="6" xfId="2" applyNumberFormat="1" applyFont="1" applyBorder="1"/>
    <xf numFmtId="164" fontId="105" fillId="0" borderId="6" xfId="2" applyNumberFormat="1" applyFont="1" applyBorder="1"/>
    <xf numFmtId="14" fontId="102" fillId="0" borderId="0" xfId="0" applyNumberFormat="1" applyFont="1" applyAlignment="1">
      <alignment horizontal="left"/>
    </xf>
    <xf numFmtId="164" fontId="101" fillId="0" borderId="6" xfId="2" applyNumberFormat="1" applyFont="1" applyBorder="1"/>
    <xf numFmtId="164" fontId="101" fillId="0" borderId="6" xfId="2" applyNumberFormat="1" applyFont="1" applyFill="1" applyBorder="1"/>
    <xf numFmtId="164" fontId="101" fillId="70" borderId="6" xfId="2" applyNumberFormat="1" applyFont="1" applyFill="1" applyBorder="1"/>
    <xf numFmtId="164" fontId="104" fillId="0" borderId="6" xfId="2" applyNumberFormat="1" applyFont="1" applyBorder="1"/>
    <xf numFmtId="164" fontId="102" fillId="75" borderId="6" xfId="2" applyNumberFormat="1" applyFont="1" applyFill="1" applyBorder="1"/>
    <xf numFmtId="164" fontId="102" fillId="0" borderId="6" xfId="2" applyNumberFormat="1" applyFont="1" applyFill="1" applyBorder="1"/>
    <xf numFmtId="164" fontId="101" fillId="0" borderId="6" xfId="2" applyNumberFormat="1" applyFont="1" applyBorder="1" applyAlignment="1">
      <alignment horizontal="left" indent="1"/>
    </xf>
    <xf numFmtId="164" fontId="104" fillId="76" borderId="6" xfId="2" applyNumberFormat="1" applyFont="1" applyFill="1" applyBorder="1"/>
    <xf numFmtId="164" fontId="101" fillId="0" borderId="54" xfId="2" applyNumberFormat="1" applyFont="1" applyBorder="1"/>
    <xf numFmtId="164" fontId="101" fillId="0" borderId="41" xfId="2" applyNumberFormat="1" applyFont="1" applyBorder="1"/>
    <xf numFmtId="164" fontId="101" fillId="0" borderId="25" xfId="2" applyNumberFormat="1" applyFont="1" applyBorder="1" applyAlignment="1">
      <alignment horizontal="left" indent="1"/>
    </xf>
    <xf numFmtId="164" fontId="101" fillId="0" borderId="25" xfId="2" applyNumberFormat="1" applyFont="1" applyBorder="1" applyAlignment="1">
      <alignment horizontal="left" indent="2"/>
    </xf>
    <xf numFmtId="164" fontId="101" fillId="0" borderId="25" xfId="2" applyNumberFormat="1" applyFont="1" applyFill="1" applyBorder="1" applyAlignment="1">
      <alignment horizontal="left" indent="3"/>
    </xf>
    <xf numFmtId="164" fontId="101" fillId="0" borderId="25" xfId="2" applyNumberFormat="1" applyFont="1" applyFill="1" applyBorder="1" applyAlignment="1">
      <alignment horizontal="left" indent="1"/>
    </xf>
    <xf numFmtId="164" fontId="101" fillId="77" borderId="25" xfId="2" applyNumberFormat="1" applyFont="1" applyFill="1" applyBorder="1"/>
    <xf numFmtId="164" fontId="101" fillId="77" borderId="6" xfId="2" applyNumberFormat="1" applyFont="1" applyFill="1" applyBorder="1"/>
    <xf numFmtId="164" fontId="101" fillId="77" borderId="41" xfId="2" applyNumberFormat="1" applyFont="1" applyFill="1" applyBorder="1"/>
    <xf numFmtId="164" fontId="101" fillId="0" borderId="25" xfId="2" applyNumberFormat="1" applyFont="1" applyFill="1" applyBorder="1" applyAlignment="1">
      <alignment horizontal="left" vertical="top" wrapText="1" indent="2"/>
    </xf>
    <xf numFmtId="164" fontId="101" fillId="0" borderId="41" xfId="2" applyNumberFormat="1" applyFont="1" applyFill="1" applyBorder="1"/>
    <xf numFmtId="164" fontId="101" fillId="0" borderId="25" xfId="2" applyNumberFormat="1" applyFont="1" applyFill="1" applyBorder="1" applyAlignment="1">
      <alignment horizontal="left" wrapText="1" indent="3"/>
    </xf>
    <xf numFmtId="164" fontId="101" fillId="0" borderId="25" xfId="2" applyNumberFormat="1" applyFont="1" applyFill="1" applyBorder="1" applyAlignment="1">
      <alignment horizontal="left" wrapText="1" indent="2"/>
    </xf>
    <xf numFmtId="164" fontId="101" fillId="0" borderId="25" xfId="2" applyNumberFormat="1" applyFont="1" applyFill="1" applyBorder="1" applyAlignment="1">
      <alignment horizontal="left" wrapText="1" indent="1"/>
    </xf>
    <xf numFmtId="164" fontId="101" fillId="0" borderId="27" xfId="2" applyNumberFormat="1" applyFont="1" applyFill="1" applyBorder="1" applyAlignment="1">
      <alignment horizontal="left" wrapText="1" indent="1"/>
    </xf>
    <xf numFmtId="164" fontId="101" fillId="0" borderId="28" xfId="2" applyNumberFormat="1" applyFont="1" applyFill="1" applyBorder="1"/>
    <xf numFmtId="164" fontId="101" fillId="0" borderId="42" xfId="2" applyNumberFormat="1" applyFont="1" applyFill="1" applyBorder="1"/>
    <xf numFmtId="0" fontId="101" fillId="0" borderId="45" xfId="0" applyFont="1" applyFill="1" applyBorder="1" applyAlignment="1">
      <alignment horizontal="center" vertical="center" wrapText="1"/>
    </xf>
    <xf numFmtId="0" fontId="101" fillId="0" borderId="87" xfId="0" applyFont="1" applyBorder="1" applyAlignment="1">
      <alignment wrapText="1"/>
    </xf>
    <xf numFmtId="164" fontId="101" fillId="0" borderId="6" xfId="2" applyNumberFormat="1" applyFont="1" applyFill="1" applyBorder="1" applyAlignment="1">
      <alignment horizontal="left" vertical="center" wrapText="1"/>
    </xf>
    <xf numFmtId="164" fontId="101" fillId="0" borderId="6" xfId="2" applyNumberFormat="1" applyFont="1" applyBorder="1" applyAlignment="1">
      <alignment horizontal="center" vertical="center"/>
    </xf>
    <xf numFmtId="164" fontId="104" fillId="0" borderId="6" xfId="2" applyNumberFormat="1" applyFont="1" applyFill="1" applyBorder="1" applyAlignment="1">
      <alignment horizontal="left" vertical="center" wrapText="1"/>
    </xf>
    <xf numFmtId="164" fontId="106" fillId="0" borderId="6" xfId="2" applyNumberFormat="1" applyFont="1" applyBorder="1"/>
    <xf numFmtId="0" fontId="101" fillId="0" borderId="6" xfId="0" applyFont="1" applyBorder="1" applyAlignment="1"/>
    <xf numFmtId="9" fontId="106" fillId="0" borderId="6" xfId="1" applyFont="1" applyBorder="1"/>
    <xf numFmtId="164" fontId="106" fillId="0" borderId="33" xfId="2" applyNumberFormat="1" applyFont="1" applyBorder="1"/>
    <xf numFmtId="9" fontId="106" fillId="0" borderId="33" xfId="1" applyFont="1" applyBorder="1"/>
    <xf numFmtId="164" fontId="86" fillId="0" borderId="6" xfId="2" applyNumberFormat="1" applyFont="1" applyFill="1" applyBorder="1" applyAlignment="1" applyProtection="1">
      <alignment vertical="center"/>
      <protection locked="0"/>
    </xf>
    <xf numFmtId="165" fontId="86" fillId="0" borderId="6" xfId="1" applyNumberFormat="1" applyFont="1" applyFill="1" applyBorder="1" applyAlignment="1" applyProtection="1">
      <alignment vertical="center"/>
      <protection locked="0"/>
    </xf>
    <xf numFmtId="164" fontId="86" fillId="0" borderId="33" xfId="2" applyNumberFormat="1" applyFont="1" applyFill="1" applyBorder="1" applyAlignment="1" applyProtection="1">
      <alignment vertical="center"/>
      <protection locked="0"/>
    </xf>
    <xf numFmtId="165" fontId="86" fillId="0" borderId="28" xfId="1" applyNumberFormat="1" applyFont="1" applyFill="1" applyBorder="1" applyAlignment="1" applyProtection="1">
      <alignment vertical="center"/>
      <protection locked="0"/>
    </xf>
    <xf numFmtId="164" fontId="89" fillId="0" borderId="6" xfId="2" applyNumberFormat="1" applyFont="1" applyBorder="1"/>
    <xf numFmtId="164" fontId="89" fillId="0" borderId="6" xfId="2" applyNumberFormat="1" applyFont="1" applyBorder="1" applyAlignment="1">
      <alignment vertical="center"/>
    </xf>
    <xf numFmtId="164" fontId="0" fillId="0" borderId="6" xfId="2" applyNumberFormat="1" applyFont="1" applyBorder="1" applyProtection="1"/>
    <xf numFmtId="0" fontId="2" fillId="0" borderId="12" xfId="0" applyFont="1" applyBorder="1" applyAlignment="1">
      <alignment wrapText="1"/>
    </xf>
    <xf numFmtId="0" fontId="1" fillId="0" borderId="53" xfId="0" applyFont="1" applyBorder="1" applyAlignment="1"/>
    <xf numFmtId="0" fontId="2" fillId="0" borderId="6" xfId="0" applyFont="1" applyBorder="1" applyAlignment="1">
      <alignment wrapText="1"/>
    </xf>
    <xf numFmtId="0" fontId="43" fillId="0" borderId="6" xfId="0" applyFont="1" applyBorder="1" applyAlignment="1">
      <alignment horizontal="center" vertical="center" wrapText="1"/>
    </xf>
    <xf numFmtId="0" fontId="2" fillId="0" borderId="53" xfId="0" applyFont="1" applyBorder="1" applyAlignment="1"/>
    <xf numFmtId="0" fontId="2" fillId="0" borderId="53" xfId="0" applyFont="1" applyBorder="1" applyAlignment="1">
      <alignment wrapText="1"/>
    </xf>
    <xf numFmtId="0" fontId="43" fillId="0" borderId="53" xfId="0" applyFont="1" applyBorder="1" applyAlignment="1">
      <alignment horizontal="center" vertical="center" wrapText="1"/>
    </xf>
    <xf numFmtId="0" fontId="2" fillId="0" borderId="28" xfId="0" applyFont="1" applyBorder="1" applyAlignment="1">
      <alignment wrapText="1"/>
    </xf>
    <xf numFmtId="194" fontId="1" fillId="0" borderId="53" xfId="1" applyNumberFormat="1" applyFont="1" applyBorder="1" applyAlignment="1"/>
    <xf numFmtId="194" fontId="1" fillId="0" borderId="77" xfId="1" applyNumberFormat="1" applyFont="1" applyBorder="1" applyAlignment="1"/>
    <xf numFmtId="164" fontId="2" fillId="70" borderId="41" xfId="2" applyNumberFormat="1" applyFont="1" applyFill="1" applyBorder="1" applyAlignment="1" applyProtection="1">
      <alignment vertical="top"/>
    </xf>
    <xf numFmtId="164" fontId="2" fillId="69" borderId="41" xfId="2" applyNumberFormat="1" applyFont="1" applyFill="1" applyBorder="1" applyAlignment="1" applyProtection="1">
      <alignment vertical="top"/>
      <protection locked="0"/>
    </xf>
    <xf numFmtId="164" fontId="2" fillId="70" borderId="41" xfId="2" applyNumberFormat="1" applyFont="1" applyFill="1" applyBorder="1" applyAlignment="1" applyProtection="1">
      <alignment vertical="top" wrapText="1"/>
    </xf>
    <xf numFmtId="164" fontId="2" fillId="69" borderId="41" xfId="2" applyNumberFormat="1" applyFont="1" applyFill="1" applyBorder="1" applyAlignment="1" applyProtection="1">
      <alignment vertical="top" wrapText="1"/>
      <protection locked="0"/>
    </xf>
    <xf numFmtId="164" fontId="2" fillId="70" borderId="41" xfId="2" applyNumberFormat="1" applyFont="1" applyFill="1" applyBorder="1" applyAlignment="1" applyProtection="1">
      <alignment vertical="top" wrapText="1"/>
      <protection locked="0"/>
    </xf>
    <xf numFmtId="164" fontId="2" fillId="70" borderId="42" xfId="2" applyNumberFormat="1" applyFont="1" applyFill="1" applyBorder="1" applyAlignment="1" applyProtection="1">
      <alignment vertical="top" wrapText="1"/>
    </xf>
    <xf numFmtId="0" fontId="2" fillId="0" borderId="0" xfId="14" applyFont="1" applyFill="1" applyBorder="1" applyAlignment="1" applyProtection="1">
      <alignment wrapText="1"/>
      <protection locked="0"/>
    </xf>
    <xf numFmtId="0" fontId="2" fillId="0" borderId="6" xfId="14" applyFont="1" applyFill="1" applyBorder="1" applyAlignment="1" applyProtection="1">
      <alignment wrapText="1"/>
      <protection locked="0"/>
    </xf>
    <xf numFmtId="0" fontId="112" fillId="0" borderId="6" xfId="0" applyFont="1" applyFill="1" applyBorder="1" applyAlignment="1">
      <alignment horizontal="left" vertical="center" wrapText="1"/>
    </xf>
    <xf numFmtId="0" fontId="115" fillId="0" borderId="6" xfId="0" applyFont="1" applyFill="1" applyBorder="1" applyAlignment="1">
      <alignment horizontal="left" vertical="center" wrapText="1" indent="1"/>
    </xf>
    <xf numFmtId="0" fontId="115" fillId="0" borderId="6" xfId="20966" applyFont="1" applyFill="1" applyBorder="1" applyAlignment="1">
      <alignment horizontal="left" vertical="center" wrapText="1" indent="1"/>
    </xf>
    <xf numFmtId="167" fontId="122" fillId="0" borderId="88" xfId="0" applyNumberFormat="1" applyFont="1" applyFill="1" applyBorder="1" applyAlignment="1">
      <alignment horizontal="center"/>
    </xf>
    <xf numFmtId="164" fontId="79" fillId="0" borderId="89" xfId="2" applyNumberFormat="1" applyFont="1" applyBorder="1" applyAlignment="1">
      <alignment horizontal="center" vertical="center"/>
    </xf>
    <xf numFmtId="0" fontId="112" fillId="69" borderId="6" xfId="20966" applyFont="1" applyFill="1" applyBorder="1" applyAlignment="1">
      <alignment horizontal="left" vertical="center" wrapText="1"/>
    </xf>
    <xf numFmtId="167" fontId="1" fillId="0" borderId="41" xfId="0" applyNumberFormat="1" applyFont="1" applyBorder="1" applyAlignment="1">
      <alignment horizontal="center"/>
    </xf>
    <xf numFmtId="167" fontId="79" fillId="0" borderId="41" xfId="0" applyNumberFormat="1" applyFont="1" applyFill="1" applyBorder="1" applyAlignment="1">
      <alignment horizontal="center"/>
    </xf>
    <xf numFmtId="0" fontId="1" fillId="0" borderId="41" xfId="0" applyFont="1" applyBorder="1"/>
    <xf numFmtId="0" fontId="1" fillId="0" borderId="41" xfId="0" applyFont="1" applyBorder="1" applyAlignment="1">
      <alignment horizontal="center"/>
    </xf>
    <xf numFmtId="0" fontId="0" fillId="0" borderId="28" xfId="0" applyBorder="1" applyAlignment="1">
      <alignment horizontal="center"/>
    </xf>
    <xf numFmtId="0" fontId="114" fillId="0" borderId="28" xfId="0" applyFont="1" applyFill="1" applyBorder="1" applyAlignment="1">
      <alignment horizontal="left" vertical="center" wrapText="1"/>
    </xf>
    <xf numFmtId="164" fontId="79" fillId="0" borderId="28" xfId="2" applyNumberFormat="1" applyFont="1" applyBorder="1" applyAlignment="1">
      <alignment horizontal="center"/>
    </xf>
    <xf numFmtId="0" fontId="1" fillId="0" borderId="42" xfId="0" applyFont="1" applyBorder="1"/>
    <xf numFmtId="193" fontId="86" fillId="0" borderId="28" xfId="0" applyNumberFormat="1" applyFont="1" applyFill="1" applyBorder="1" applyAlignment="1" applyProtection="1">
      <alignment horizontal="right"/>
    </xf>
    <xf numFmtId="193" fontId="86" fillId="70" borderId="28" xfId="0" applyNumberFormat="1" applyFont="1" applyFill="1" applyBorder="1" applyAlignment="1" applyProtection="1">
      <alignment horizontal="right"/>
    </xf>
    <xf numFmtId="193" fontId="86" fillId="70" borderId="42" xfId="0" applyNumberFormat="1" applyFont="1" applyFill="1" applyBorder="1" applyAlignment="1" applyProtection="1">
      <alignment horizontal="right"/>
    </xf>
    <xf numFmtId="0" fontId="2" fillId="0" borderId="41" xfId="0" applyFont="1" applyFill="1" applyBorder="1" applyAlignment="1" applyProtection="1">
      <alignment horizontal="center" vertical="center" wrapText="1"/>
    </xf>
    <xf numFmtId="164" fontId="0" fillId="70" borderId="41" xfId="2" applyNumberFormat="1" applyFont="1" applyFill="1" applyBorder="1"/>
    <xf numFmtId="0" fontId="0" fillId="0" borderId="28" xfId="0" applyBorder="1" applyAlignment="1">
      <alignment horizontal="center" vertical="center"/>
    </xf>
    <xf numFmtId="0" fontId="114" fillId="69" borderId="90" xfId="0" applyFont="1" applyFill="1" applyBorder="1" applyAlignment="1">
      <alignment vertical="center" wrapText="1"/>
    </xf>
    <xf numFmtId="164" fontId="100" fillId="0" borderId="28" xfId="2" applyNumberFormat="1" applyFont="1" applyBorder="1"/>
    <xf numFmtId="164" fontId="100" fillId="70" borderId="28" xfId="2" applyNumberFormat="1" applyFont="1" applyFill="1" applyBorder="1"/>
    <xf numFmtId="164" fontId="0" fillId="0" borderId="28" xfId="2" applyNumberFormat="1" applyFont="1" applyBorder="1"/>
    <xf numFmtId="164" fontId="100" fillId="70" borderId="42" xfId="2" applyNumberFormat="1" applyFont="1" applyFill="1" applyBorder="1"/>
    <xf numFmtId="0" fontId="114" fillId="0" borderId="6" xfId="0" applyFont="1" applyFill="1" applyBorder="1" applyAlignment="1">
      <alignment horizontal="justify" vertical="center" wrapText="1"/>
    </xf>
    <xf numFmtId="0" fontId="112" fillId="0" borderId="6" xfId="0" applyFont="1" applyFill="1" applyBorder="1" applyAlignment="1">
      <alignment horizontal="justify" vertical="center" wrapText="1"/>
    </xf>
    <xf numFmtId="0" fontId="114" fillId="69" borderId="6" xfId="0" applyFont="1" applyFill="1" applyBorder="1" applyAlignment="1">
      <alignment horizontal="justify" vertical="center" wrapText="1"/>
    </xf>
    <xf numFmtId="0" fontId="112" fillId="0" borderId="6" xfId="0" applyFont="1" applyFill="1" applyBorder="1" applyAlignment="1">
      <alignment vertical="center" wrapText="1"/>
    </xf>
    <xf numFmtId="0" fontId="113" fillId="0" borderId="6" xfId="0" applyFont="1" applyFill="1" applyBorder="1" applyAlignment="1">
      <alignment horizontal="left" vertical="center" wrapText="1"/>
    </xf>
    <xf numFmtId="0" fontId="100" fillId="0" borderId="6" xfId="0" applyFont="1" applyBorder="1" applyAlignment="1">
      <alignment horizontal="center" vertical="center"/>
    </xf>
    <xf numFmtId="164" fontId="0" fillId="0" borderId="6" xfId="2" applyNumberFormat="1" applyFont="1" applyBorder="1" applyAlignment="1">
      <alignment vertical="center"/>
    </xf>
    <xf numFmtId="164" fontId="0" fillId="70" borderId="6" xfId="2" applyNumberFormat="1" applyFont="1" applyFill="1" applyBorder="1" applyAlignment="1">
      <alignment vertical="center"/>
    </xf>
    <xf numFmtId="164" fontId="0" fillId="70" borderId="41" xfId="2" applyNumberFormat="1" applyFont="1" applyFill="1" applyBorder="1" applyAlignment="1">
      <alignment vertical="center"/>
    </xf>
    <xf numFmtId="0" fontId="117" fillId="0" borderId="0" xfId="0" applyFont="1" applyBorder="1" applyAlignment="1">
      <alignment horizontal="justify"/>
    </xf>
    <xf numFmtId="164" fontId="0" fillId="70" borderId="28" xfId="2" applyNumberFormat="1" applyFont="1" applyFill="1" applyBorder="1"/>
    <xf numFmtId="164" fontId="89" fillId="0" borderId="28" xfId="2" applyNumberFormat="1" applyFont="1" applyBorder="1"/>
    <xf numFmtId="164" fontId="0" fillId="70" borderId="42" xfId="2" applyNumberFormat="1" applyFont="1" applyFill="1" applyBorder="1"/>
    <xf numFmtId="0" fontId="43" fillId="0" borderId="26" xfId="0" applyNumberFormat="1" applyFont="1" applyFill="1" applyBorder="1" applyAlignment="1">
      <alignment horizontal="left" vertical="center" wrapText="1" indent="1"/>
    </xf>
    <xf numFmtId="0" fontId="43" fillId="0" borderId="30" xfId="0" applyNumberFormat="1" applyFont="1" applyFill="1" applyBorder="1" applyAlignment="1">
      <alignment horizontal="left" vertical="center" wrapText="1" indent="1"/>
    </xf>
    <xf numFmtId="0" fontId="100" fillId="0" borderId="0" xfId="0" applyFont="1"/>
    <xf numFmtId="0" fontId="43" fillId="0" borderId="29" xfId="0" applyNumberFormat="1" applyFont="1" applyFill="1" applyBorder="1" applyAlignment="1">
      <alignment horizontal="left" vertical="center" wrapText="1" indent="1"/>
    </xf>
    <xf numFmtId="169" fontId="8" fillId="2" borderId="0" xfId="21" applyBorder="1"/>
    <xf numFmtId="169" fontId="8" fillId="2" borderId="66" xfId="21" applyBorder="1"/>
    <xf numFmtId="169" fontId="8" fillId="2" borderId="43" xfId="21" applyBorder="1"/>
    <xf numFmtId="164" fontId="3" fillId="0" borderId="6" xfId="2" applyNumberFormat="1" applyFont="1" applyFill="1" applyBorder="1" applyAlignment="1" applyProtection="1">
      <alignment vertical="center" wrapText="1"/>
      <protection locked="0"/>
    </xf>
    <xf numFmtId="193" fontId="3" fillId="0" borderId="41" xfId="0" applyNumberFormat="1" applyFont="1" applyFill="1" applyBorder="1" applyAlignment="1" applyProtection="1">
      <alignment vertical="center" wrapText="1"/>
      <protection locked="0"/>
    </xf>
    <xf numFmtId="193" fontId="3" fillId="0" borderId="25" xfId="0" applyNumberFormat="1" applyFont="1" applyFill="1" applyBorder="1" applyAlignment="1" applyProtection="1">
      <alignment vertical="center" wrapText="1"/>
      <protection locked="0"/>
    </xf>
    <xf numFmtId="193" fontId="3" fillId="0" borderId="6" xfId="0" applyNumberFormat="1" applyFont="1" applyFill="1" applyBorder="1" applyAlignment="1" applyProtection="1">
      <alignment vertical="center" wrapText="1"/>
      <protection locked="0"/>
    </xf>
    <xf numFmtId="0" fontId="0" fillId="0" borderId="0" xfId="0" applyFill="1"/>
    <xf numFmtId="165" fontId="3" fillId="0" borderId="6" xfId="1" applyNumberFormat="1" applyFont="1" applyBorder="1" applyAlignment="1" applyProtection="1">
      <alignment vertical="center" wrapText="1"/>
      <protection locked="0"/>
    </xf>
    <xf numFmtId="10" fontId="3" fillId="0" borderId="41" xfId="1" applyNumberFormat="1" applyFont="1" applyBorder="1" applyAlignment="1" applyProtection="1">
      <alignment vertical="center" wrapText="1"/>
      <protection locked="0"/>
    </xf>
    <xf numFmtId="10" fontId="3" fillId="0" borderId="25" xfId="1" applyNumberFormat="1" applyFont="1" applyBorder="1" applyAlignment="1" applyProtection="1">
      <alignment vertical="center" wrapText="1"/>
      <protection locked="0"/>
    </xf>
    <xf numFmtId="10" fontId="3" fillId="0" borderId="6" xfId="1" applyNumberFormat="1" applyFont="1" applyBorder="1" applyAlignment="1" applyProtection="1">
      <alignment vertical="center" wrapText="1"/>
      <protection locked="0"/>
    </xf>
    <xf numFmtId="165" fontId="3" fillId="0" borderId="41" xfId="1" applyNumberFormat="1" applyFont="1" applyBorder="1" applyAlignment="1" applyProtection="1">
      <alignment vertical="center" wrapText="1"/>
      <protection locked="0"/>
    </xf>
    <xf numFmtId="165" fontId="8" fillId="2" borderId="66" xfId="1" applyNumberFormat="1" applyFont="1" applyFill="1" applyBorder="1"/>
    <xf numFmtId="165" fontId="123" fillId="74" borderId="6" xfId="1" applyNumberFormat="1" applyFont="1" applyFill="1" applyBorder="1" applyAlignment="1" applyProtection="1">
      <alignment vertical="center"/>
      <protection locked="0"/>
    </xf>
    <xf numFmtId="193" fontId="123" fillId="74" borderId="41" xfId="0" applyNumberFormat="1" applyFont="1" applyFill="1" applyBorder="1" applyAlignment="1" applyProtection="1">
      <alignment vertical="center"/>
      <protection locked="0"/>
    </xf>
    <xf numFmtId="193" fontId="123" fillId="74" borderId="25" xfId="0" applyNumberFormat="1" applyFont="1" applyFill="1" applyBorder="1" applyAlignment="1" applyProtection="1">
      <alignment vertical="center"/>
      <protection locked="0"/>
    </xf>
    <xf numFmtId="193" fontId="123" fillId="74" borderId="6" xfId="0" applyNumberFormat="1" applyFont="1" applyFill="1" applyBorder="1" applyAlignment="1" applyProtection="1">
      <alignment vertical="center"/>
      <protection locked="0"/>
    </xf>
    <xf numFmtId="165" fontId="123" fillId="74" borderId="41" xfId="1" applyNumberFormat="1" applyFont="1" applyFill="1" applyBorder="1" applyAlignment="1" applyProtection="1">
      <alignment vertical="center"/>
      <protection locked="0"/>
    </xf>
    <xf numFmtId="165" fontId="8" fillId="2" borderId="0" xfId="1" applyNumberFormat="1" applyFont="1" applyFill="1" applyBorder="1"/>
    <xf numFmtId="165" fontId="86" fillId="74" borderId="6" xfId="1" applyNumberFormat="1" applyFont="1" applyFill="1" applyBorder="1" applyAlignment="1" applyProtection="1">
      <alignment vertical="center"/>
      <protection locked="0"/>
    </xf>
    <xf numFmtId="193" fontId="86" fillId="74" borderId="41" xfId="0" applyNumberFormat="1" applyFont="1" applyFill="1" applyBorder="1" applyAlignment="1" applyProtection="1">
      <alignment vertical="center"/>
      <protection locked="0"/>
    </xf>
    <xf numFmtId="193" fontId="86" fillId="74" borderId="25" xfId="0" applyNumberFormat="1" applyFont="1" applyFill="1" applyBorder="1" applyAlignment="1" applyProtection="1">
      <alignment vertical="center"/>
      <protection locked="0"/>
    </xf>
    <xf numFmtId="193" fontId="86" fillId="74" borderId="6" xfId="0" applyNumberFormat="1" applyFont="1" applyFill="1" applyBorder="1" applyAlignment="1" applyProtection="1">
      <alignment vertical="center"/>
      <protection locked="0"/>
    </xf>
    <xf numFmtId="165" fontId="86" fillId="74" borderId="41" xfId="1" applyNumberFormat="1" applyFont="1" applyFill="1" applyBorder="1" applyAlignment="1" applyProtection="1">
      <alignment vertical="center"/>
      <protection locked="0"/>
    </xf>
    <xf numFmtId="193" fontId="123" fillId="74" borderId="33" xfId="0" applyNumberFormat="1" applyFont="1" applyFill="1" applyBorder="1" applyAlignment="1" applyProtection="1">
      <alignment vertical="center"/>
      <protection locked="0"/>
    </xf>
    <xf numFmtId="193" fontId="123" fillId="74" borderId="84" xfId="0" applyNumberFormat="1" applyFont="1" applyFill="1" applyBorder="1" applyAlignment="1" applyProtection="1">
      <alignment vertical="center"/>
      <protection locked="0"/>
    </xf>
    <xf numFmtId="193" fontId="123" fillId="74" borderId="55" xfId="0" applyNumberFormat="1" applyFont="1" applyFill="1" applyBorder="1" applyAlignment="1" applyProtection="1">
      <alignment vertical="center"/>
      <protection locked="0"/>
    </xf>
    <xf numFmtId="165" fontId="123" fillId="74" borderId="28" xfId="1" applyNumberFormat="1" applyFont="1" applyFill="1" applyBorder="1" applyAlignment="1" applyProtection="1">
      <alignment vertical="center"/>
      <protection locked="0"/>
    </xf>
    <xf numFmtId="193" fontId="123" fillId="74" borderId="42" xfId="0" applyNumberFormat="1" applyFont="1" applyFill="1" applyBorder="1" applyAlignment="1" applyProtection="1">
      <alignment vertical="center"/>
      <protection locked="0"/>
    </xf>
    <xf numFmtId="193" fontId="123" fillId="74" borderId="27" xfId="0" applyNumberFormat="1" applyFont="1" applyFill="1" applyBorder="1" applyAlignment="1" applyProtection="1">
      <alignment vertical="center"/>
      <protection locked="0"/>
    </xf>
    <xf numFmtId="193" fontId="123" fillId="74" borderId="28" xfId="0" applyNumberFormat="1" applyFont="1" applyFill="1" applyBorder="1" applyAlignment="1" applyProtection="1">
      <alignment vertical="center"/>
      <protection locked="0"/>
    </xf>
    <xf numFmtId="165" fontId="123" fillId="74" borderId="42" xfId="1" applyNumberFormat="1" applyFont="1" applyFill="1" applyBorder="1" applyAlignment="1" applyProtection="1">
      <alignment vertical="center"/>
      <protection locked="0"/>
    </xf>
    <xf numFmtId="0" fontId="110" fillId="0" borderId="32" xfId="0" applyFont="1" applyBorder="1" applyAlignment="1">
      <alignment horizontal="center" vertical="center"/>
    </xf>
    <xf numFmtId="0" fontId="110" fillId="0" borderId="16" xfId="0" applyFont="1" applyBorder="1" applyAlignment="1">
      <alignment horizontal="center" vertical="center"/>
    </xf>
    <xf numFmtId="0" fontId="111" fillId="0" borderId="26" xfId="0" applyFont="1" applyFill="1" applyBorder="1" applyAlignment="1" applyProtection="1">
      <alignment horizontal="center" vertical="center"/>
    </xf>
    <xf numFmtId="0" fontId="111" fillId="0" borderId="30" xfId="0" applyFont="1" applyFill="1" applyBorder="1" applyAlignment="1" applyProtection="1">
      <alignment horizontal="center" vertical="center"/>
    </xf>
    <xf numFmtId="0" fontId="0" fillId="0" borderId="12" xfId="0" applyBorder="1" applyAlignment="1">
      <alignment horizontal="center"/>
    </xf>
    <xf numFmtId="0" fontId="0" fillId="0" borderId="8" xfId="0" applyBorder="1" applyAlignment="1">
      <alignment horizontal="center"/>
    </xf>
    <xf numFmtId="0" fontId="0" fillId="0" borderId="53" xfId="0" applyBorder="1" applyAlignment="1">
      <alignment horizontal="center"/>
    </xf>
    <xf numFmtId="0" fontId="0" fillId="0" borderId="63" xfId="0" applyBorder="1" applyAlignment="1">
      <alignment horizontal="center" vertical="center"/>
    </xf>
    <xf numFmtId="0" fontId="0" fillId="0" borderId="65" xfId="0" applyBorder="1" applyAlignment="1">
      <alignment horizontal="center" vertical="center"/>
    </xf>
    <xf numFmtId="0" fontId="110" fillId="0" borderId="32" xfId="0" applyFont="1" applyBorder="1" applyAlignment="1">
      <alignment horizontal="center" vertical="center" wrapText="1"/>
    </xf>
    <xf numFmtId="0" fontId="110" fillId="0" borderId="16" xfId="0" applyFont="1" applyBorder="1" applyAlignment="1">
      <alignment horizontal="center" vertical="center" wrapText="1"/>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43" fillId="0" borderId="6" xfId="0" applyFont="1" applyBorder="1" applyAlignment="1">
      <alignment horizontal="center" vertical="center" wrapText="1"/>
    </xf>
    <xf numFmtId="0" fontId="43" fillId="0" borderId="41"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41" xfId="12" applyFont="1" applyFill="1" applyBorder="1" applyAlignment="1" applyProtection="1">
      <alignment horizontal="center" vertical="center" wrapText="1"/>
    </xf>
    <xf numFmtId="0" fontId="43" fillId="0" borderId="93"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60" xfId="0" applyNumberFormat="1" applyFont="1" applyBorder="1" applyAlignment="1">
      <alignment horizontal="center" vertical="center"/>
    </xf>
    <xf numFmtId="0" fontId="90" fillId="69" borderId="84" xfId="14" applyFont="1" applyFill="1" applyBorder="1" applyAlignment="1" applyProtection="1">
      <alignment horizontal="center" vertical="center" wrapText="1"/>
      <protection locked="0"/>
    </xf>
    <xf numFmtId="0" fontId="90" fillId="69" borderId="72" xfId="14"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61"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69" borderId="76" xfId="3" applyNumberFormat="1" applyFont="1" applyFill="1" applyBorder="1" applyAlignment="1" applyProtection="1">
      <alignment horizontal="center"/>
      <protection locked="0"/>
    </xf>
    <xf numFmtId="164" fontId="43" fillId="0" borderId="29"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0" fontId="79" fillId="0" borderId="95" xfId="0" applyFont="1" applyBorder="1" applyAlignment="1">
      <alignment horizontal="center" vertical="center" wrapText="1"/>
    </xf>
    <xf numFmtId="0" fontId="79" fillId="0" borderId="81" xfId="0" applyFont="1" applyBorder="1" applyAlignment="1">
      <alignment horizontal="center" vertical="center" wrapText="1"/>
    </xf>
    <xf numFmtId="164" fontId="43" fillId="0" borderId="96" xfId="3" applyNumberFormat="1" applyFont="1" applyFill="1" applyBorder="1" applyAlignment="1" applyProtection="1">
      <alignment horizontal="center" vertical="center" wrapText="1"/>
      <protection locked="0"/>
    </xf>
    <xf numFmtId="164" fontId="43" fillId="0" borderId="97" xfId="3" applyNumberFormat="1" applyFont="1" applyFill="1" applyBorder="1" applyAlignment="1" applyProtection="1">
      <alignment horizontal="center" vertical="center" wrapText="1"/>
      <protection locked="0"/>
    </xf>
    <xf numFmtId="0" fontId="3" fillId="0" borderId="84"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79" fillId="0" borderId="98" xfId="0" applyFont="1" applyBorder="1" applyAlignment="1">
      <alignment horizontal="center"/>
    </xf>
    <xf numFmtId="0" fontId="79" fillId="0" borderId="65" xfId="0" applyFont="1" applyBorder="1" applyAlignment="1">
      <alignment horizontal="center"/>
    </xf>
    <xf numFmtId="0" fontId="3" fillId="0" borderId="3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0" xfId="0" applyFont="1" applyFill="1" applyBorder="1" applyAlignment="1">
      <alignment horizontal="center" wrapText="1"/>
    </xf>
    <xf numFmtId="0" fontId="91" fillId="0" borderId="44" xfId="0" applyFont="1" applyFill="1" applyBorder="1" applyAlignment="1">
      <alignment horizontal="left" vertical="center"/>
    </xf>
    <xf numFmtId="0" fontId="91" fillId="0" borderId="45" xfId="0" applyFont="1" applyFill="1" applyBorder="1" applyAlignment="1">
      <alignment horizontal="left" vertical="center"/>
    </xf>
    <xf numFmtId="0" fontId="3" fillId="0" borderId="45"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6" xfId="0" applyFont="1" applyBorder="1" applyAlignment="1">
      <alignment horizontal="center"/>
    </xf>
    <xf numFmtId="0" fontId="3" fillId="0" borderId="30" xfId="0" applyFont="1" applyBorder="1" applyAlignment="1">
      <alignment horizontal="center" vertical="center" wrapText="1"/>
    </xf>
    <xf numFmtId="0" fontId="3" fillId="0" borderId="41" xfId="0" applyFont="1" applyBorder="1" applyAlignment="1">
      <alignment horizontal="center" vertical="center" wrapText="1"/>
    </xf>
    <xf numFmtId="0" fontId="104" fillId="0" borderId="100" xfId="0" applyNumberFormat="1" applyFont="1" applyFill="1" applyBorder="1" applyAlignment="1">
      <alignment horizontal="left" vertical="center" wrapText="1"/>
    </xf>
    <xf numFmtId="0" fontId="104" fillId="0" borderId="101" xfId="0" applyNumberFormat="1" applyFont="1" applyFill="1" applyBorder="1" applyAlignment="1">
      <alignment horizontal="left" vertical="center" wrapText="1"/>
    </xf>
    <xf numFmtId="0" fontId="104" fillId="0" borderId="102" xfId="0" applyNumberFormat="1" applyFont="1" applyFill="1" applyBorder="1" applyAlignment="1">
      <alignment horizontal="left" vertical="center" wrapText="1"/>
    </xf>
    <xf numFmtId="0" fontId="104" fillId="0" borderId="103" xfId="0" applyNumberFormat="1" applyFont="1" applyFill="1" applyBorder="1" applyAlignment="1">
      <alignment horizontal="left" vertical="center" wrapText="1"/>
    </xf>
    <xf numFmtId="0" fontId="104" fillId="0" borderId="104" xfId="0" applyNumberFormat="1" applyFont="1" applyFill="1" applyBorder="1" applyAlignment="1">
      <alignment horizontal="left" vertical="center" wrapText="1"/>
    </xf>
    <xf numFmtId="0" fontId="104" fillId="0" borderId="105" xfId="0" applyNumberFormat="1" applyFont="1" applyFill="1" applyBorder="1" applyAlignment="1">
      <alignment horizontal="left" vertical="center" wrapText="1"/>
    </xf>
    <xf numFmtId="0" fontId="105" fillId="0" borderId="71" xfId="0" applyFont="1" applyFill="1" applyBorder="1" applyAlignment="1">
      <alignment horizontal="center" vertical="center" wrapText="1"/>
    </xf>
    <xf numFmtId="0" fontId="105" fillId="0" borderId="51" xfId="0" applyFont="1" applyFill="1" applyBorder="1" applyAlignment="1">
      <alignment horizontal="center" vertical="center" wrapText="1"/>
    </xf>
    <xf numFmtId="0" fontId="105" fillId="0" borderId="98" xfId="0" applyFont="1" applyFill="1" applyBorder="1" applyAlignment="1">
      <alignment horizontal="center" vertical="center" wrapText="1"/>
    </xf>
    <xf numFmtId="0" fontId="105" fillId="0" borderId="83" xfId="0" applyFont="1" applyFill="1" applyBorder="1" applyAlignment="1">
      <alignment horizontal="center" vertical="center" wrapText="1"/>
    </xf>
    <xf numFmtId="0" fontId="105" fillId="0" borderId="87" xfId="0" applyFont="1" applyFill="1" applyBorder="1" applyAlignment="1">
      <alignment horizontal="center" vertical="center" wrapText="1"/>
    </xf>
    <xf numFmtId="0" fontId="105" fillId="0" borderId="65" xfId="0" applyFont="1" applyFill="1" applyBorder="1" applyAlignment="1">
      <alignment horizontal="center" vertical="center" wrapText="1"/>
    </xf>
    <xf numFmtId="0" fontId="101" fillId="0" borderId="33" xfId="0" applyFont="1" applyBorder="1" applyAlignment="1">
      <alignment horizontal="center" vertical="center" wrapText="1"/>
    </xf>
    <xf numFmtId="0" fontId="101" fillId="0" borderId="16" xfId="0" applyFont="1" applyBorder="1" applyAlignment="1">
      <alignment horizontal="center" vertical="center" wrapText="1"/>
    </xf>
    <xf numFmtId="0" fontId="101" fillId="0" borderId="6" xfId="0" applyFont="1" applyBorder="1" applyAlignment="1">
      <alignment horizontal="center" vertical="center" wrapText="1"/>
    </xf>
    <xf numFmtId="0" fontId="109" fillId="0" borderId="6" xfId="0" applyFont="1" applyFill="1" applyBorder="1" applyAlignment="1">
      <alignment horizontal="center" vertical="center"/>
    </xf>
    <xf numFmtId="0" fontId="109" fillId="0" borderId="71" xfId="0" applyFont="1" applyFill="1" applyBorder="1" applyAlignment="1">
      <alignment horizontal="center" vertical="center"/>
    </xf>
    <xf numFmtId="0" fontId="109" fillId="0" borderId="98" xfId="0" applyFont="1" applyFill="1" applyBorder="1" applyAlignment="1">
      <alignment horizontal="center" vertical="center"/>
    </xf>
    <xf numFmtId="0" fontId="109" fillId="0" borderId="83" xfId="0" applyFont="1" applyFill="1" applyBorder="1" applyAlignment="1">
      <alignment horizontal="center" vertical="center"/>
    </xf>
    <xf numFmtId="0" fontId="109" fillId="0" borderId="65" xfId="0" applyFont="1" applyFill="1" applyBorder="1" applyAlignment="1">
      <alignment horizontal="center" vertical="center"/>
    </xf>
    <xf numFmtId="0" fontId="105" fillId="0" borderId="6" xfId="0" applyFont="1" applyFill="1" applyBorder="1" applyAlignment="1">
      <alignment horizontal="center" vertical="center" wrapText="1"/>
    </xf>
    <xf numFmtId="0" fontId="101" fillId="0" borderId="60" xfId="0" applyFont="1" applyBorder="1" applyAlignment="1">
      <alignment horizontal="center" vertical="center" wrapText="1"/>
    </xf>
    <xf numFmtId="0" fontId="104" fillId="0" borderId="71" xfId="0" applyFont="1" applyFill="1" applyBorder="1" applyAlignment="1">
      <alignment horizontal="center" vertical="center" wrapText="1"/>
    </xf>
    <xf numFmtId="0" fontId="104" fillId="0" borderId="98" xfId="0" applyFont="1" applyFill="1" applyBorder="1" applyAlignment="1">
      <alignment horizontal="center" vertical="center" wrapText="1"/>
    </xf>
    <xf numFmtId="0" fontId="104" fillId="0" borderId="93" xfId="0" applyFont="1" applyFill="1" applyBorder="1" applyAlignment="1">
      <alignment horizontal="center" vertical="center" wrapText="1"/>
    </xf>
    <xf numFmtId="0" fontId="104" fillId="0" borderId="48" xfId="0" applyFont="1" applyFill="1" applyBorder="1" applyAlignment="1">
      <alignment horizontal="center" vertical="center" wrapText="1"/>
    </xf>
    <xf numFmtId="0" fontId="104" fillId="0" borderId="83" xfId="0" applyFont="1" applyFill="1" applyBorder="1" applyAlignment="1">
      <alignment horizontal="center" vertical="center" wrapText="1"/>
    </xf>
    <xf numFmtId="0" fontId="104" fillId="0" borderId="65" xfId="0" applyFont="1" applyFill="1" applyBorder="1" applyAlignment="1">
      <alignment horizontal="center" vertical="center" wrapText="1"/>
    </xf>
    <xf numFmtId="0" fontId="101" fillId="0" borderId="12" xfId="0" applyFont="1" applyFill="1" applyBorder="1" applyAlignment="1">
      <alignment horizontal="center" vertical="center" wrapText="1"/>
    </xf>
    <xf numFmtId="0" fontId="101" fillId="0" borderId="8" xfId="0" applyFont="1" applyFill="1" applyBorder="1" applyAlignment="1">
      <alignment horizontal="center" vertical="center" wrapText="1"/>
    </xf>
    <xf numFmtId="0" fontId="104" fillId="0" borderId="49"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1" fillId="0" borderId="49" xfId="0" applyFont="1" applyFill="1" applyBorder="1" applyAlignment="1">
      <alignment horizontal="center" vertical="center" wrapText="1"/>
    </xf>
    <xf numFmtId="0" fontId="101" fillId="0" borderId="65" xfId="0" applyFont="1" applyBorder="1" applyAlignment="1">
      <alignment horizontal="center" vertical="center" wrapText="1"/>
    </xf>
    <xf numFmtId="0" fontId="101" fillId="0" borderId="41" xfId="0" applyFont="1" applyBorder="1" applyAlignment="1">
      <alignment horizontal="center" vertical="center" wrapText="1"/>
    </xf>
    <xf numFmtId="0" fontId="104" fillId="0" borderId="44" xfId="0" applyNumberFormat="1" applyFont="1" applyFill="1" applyBorder="1" applyAlignment="1">
      <alignment horizontal="left" vertical="top" wrapText="1"/>
    </xf>
    <xf numFmtId="0" fontId="104" fillId="0" borderId="99" xfId="0" applyNumberFormat="1" applyFont="1" applyFill="1" applyBorder="1" applyAlignment="1">
      <alignment horizontal="left" vertical="top" wrapText="1"/>
    </xf>
    <xf numFmtId="0" fontId="104" fillId="0" borderId="43" xfId="0" applyNumberFormat="1" applyFont="1" applyFill="1" applyBorder="1" applyAlignment="1">
      <alignment horizontal="left" vertical="top" wrapText="1"/>
    </xf>
    <xf numFmtId="0" fontId="104" fillId="0" borderId="66" xfId="0" applyNumberFormat="1" applyFont="1" applyFill="1" applyBorder="1" applyAlignment="1">
      <alignment horizontal="left" vertical="top" wrapText="1"/>
    </xf>
    <xf numFmtId="0" fontId="104" fillId="0" borderId="64" xfId="0" applyNumberFormat="1" applyFont="1" applyFill="1" applyBorder="1" applyAlignment="1">
      <alignment horizontal="left" vertical="top" wrapText="1"/>
    </xf>
    <xf numFmtId="0" fontId="104" fillId="0" borderId="106" xfId="0" applyNumberFormat="1" applyFont="1" applyFill="1" applyBorder="1" applyAlignment="1">
      <alignment horizontal="left" vertical="top" wrapText="1"/>
    </xf>
    <xf numFmtId="0" fontId="104" fillId="0" borderId="55" xfId="0" applyFont="1" applyFill="1" applyBorder="1" applyAlignment="1">
      <alignment horizontal="center" vertical="center" wrapText="1"/>
    </xf>
    <xf numFmtId="0" fontId="104" fillId="0" borderId="54" xfId="0" applyFont="1" applyFill="1" applyBorder="1" applyAlignment="1">
      <alignment horizontal="center" vertical="center" wrapText="1"/>
    </xf>
    <xf numFmtId="0" fontId="101" fillId="0" borderId="61" xfId="0" applyFont="1" applyFill="1" applyBorder="1" applyAlignment="1">
      <alignment horizontal="center" vertical="center" wrapText="1"/>
    </xf>
    <xf numFmtId="0" fontId="101" fillId="0" borderId="94" xfId="0" applyFont="1" applyFill="1" applyBorder="1" applyAlignment="1">
      <alignment horizontal="center" vertical="center" wrapText="1"/>
    </xf>
    <xf numFmtId="0" fontId="101" fillId="0" borderId="62" xfId="0" applyFont="1" applyFill="1" applyBorder="1" applyAlignment="1">
      <alignment horizontal="center" vertical="center" wrapText="1"/>
    </xf>
    <xf numFmtId="0" fontId="101" fillId="0" borderId="71" xfId="0" applyFont="1" applyBorder="1" applyAlignment="1">
      <alignment horizontal="center" vertical="top" wrapText="1"/>
    </xf>
    <xf numFmtId="0" fontId="101" fillId="0" borderId="51" xfId="0" applyFont="1" applyBorder="1" applyAlignment="1">
      <alignment horizontal="center" vertical="top" wrapText="1"/>
    </xf>
    <xf numFmtId="0" fontId="101" fillId="0" borderId="71" xfId="0" applyFont="1" applyFill="1" applyBorder="1" applyAlignment="1">
      <alignment horizontal="center" vertical="top" wrapText="1"/>
    </xf>
    <xf numFmtId="0" fontId="101" fillId="0" borderId="8" xfId="0" applyFont="1" applyFill="1" applyBorder="1" applyAlignment="1">
      <alignment horizontal="center" vertical="top" wrapText="1"/>
    </xf>
    <xf numFmtId="0" fontId="101" fillId="0" borderId="60" xfId="0" applyFont="1" applyFill="1" applyBorder="1" applyAlignment="1">
      <alignment horizontal="center" vertical="top" wrapText="1"/>
    </xf>
    <xf numFmtId="0" fontId="119" fillId="0" borderId="107" xfId="0" applyNumberFormat="1" applyFont="1" applyFill="1" applyBorder="1" applyAlignment="1">
      <alignment horizontal="left" vertical="top" wrapText="1"/>
    </xf>
    <xf numFmtId="0" fontId="119" fillId="0" borderId="108" xfId="0" applyNumberFormat="1" applyFont="1" applyFill="1" applyBorder="1" applyAlignment="1">
      <alignment horizontal="left" vertical="top" wrapText="1"/>
    </xf>
    <xf numFmtId="0" fontId="107" fillId="0" borderId="71" xfId="0" applyFont="1" applyBorder="1" applyAlignment="1">
      <alignment horizontal="center" vertical="center"/>
    </xf>
    <xf numFmtId="0" fontId="107" fillId="0" borderId="98" xfId="0" applyFont="1" applyBorder="1" applyAlignment="1">
      <alignment horizontal="center" vertical="center"/>
    </xf>
    <xf numFmtId="0" fontId="107" fillId="0" borderId="83" xfId="0" applyFont="1" applyBorder="1" applyAlignment="1">
      <alignment horizontal="center" vertical="center"/>
    </xf>
    <xf numFmtId="0" fontId="107" fillId="0" borderId="65" xfId="0" applyFont="1" applyBorder="1" applyAlignment="1">
      <alignment horizontal="center" vertical="center"/>
    </xf>
    <xf numFmtId="0" fontId="106" fillId="0" borderId="6" xfId="0" applyFont="1" applyBorder="1" applyAlignment="1">
      <alignment horizontal="center" vertical="center" wrapText="1"/>
    </xf>
    <xf numFmtId="0" fontId="106" fillId="0" borderId="33" xfId="0" applyFont="1" applyBorder="1" applyAlignment="1">
      <alignment horizontal="center" vertical="center" wrapText="1"/>
    </xf>
  </cellXfs>
  <cellStyles count="20967">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23" xfId="20966"/>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98107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90" zoomScaleNormal="90" workbookViewId="0">
      <selection activeCell="B1" sqref="B1"/>
    </sheetView>
  </sheetViews>
  <sheetFormatPr defaultColWidth="9.140625" defaultRowHeight="14.25"/>
  <cols>
    <col min="1" max="1" width="10.28515625" style="17" customWidth="1"/>
    <col min="2" max="2" width="138.42578125" style="18" bestFit="1" customWidth="1"/>
    <col min="3" max="3" width="39.42578125" style="18" customWidth="1"/>
    <col min="4" max="6" width="9.140625" style="18"/>
    <col min="7" max="7" width="25" style="18" customWidth="1"/>
    <col min="8" max="16384" width="9.140625" style="18"/>
  </cols>
  <sheetData>
    <row r="1" spans="1:3" ht="15">
      <c r="A1" s="106"/>
      <c r="B1" s="142" t="s">
        <v>222</v>
      </c>
      <c r="C1" s="106"/>
    </row>
    <row r="2" spans="1:3">
      <c r="A2" s="143">
        <v>1</v>
      </c>
      <c r="B2" s="257" t="s">
        <v>223</v>
      </c>
      <c r="C2" s="106" t="s">
        <v>699</v>
      </c>
    </row>
    <row r="3" spans="1:3">
      <c r="A3" s="143">
        <v>2</v>
      </c>
      <c r="B3" s="258" t="s">
        <v>219</v>
      </c>
      <c r="C3" s="106" t="s">
        <v>700</v>
      </c>
    </row>
    <row r="4" spans="1:3">
      <c r="A4" s="143">
        <v>3</v>
      </c>
      <c r="B4" s="259" t="s">
        <v>224</v>
      </c>
      <c r="C4" s="106" t="s">
        <v>701</v>
      </c>
    </row>
    <row r="5" spans="1:3">
      <c r="A5" s="144">
        <v>4</v>
      </c>
      <c r="B5" s="260" t="s">
        <v>220</v>
      </c>
      <c r="C5" s="106" t="s">
        <v>698</v>
      </c>
    </row>
    <row r="6" spans="1:3" s="145" customFormat="1" ht="45.75" customHeight="1">
      <c r="A6" s="13" t="s">
        <v>296</v>
      </c>
      <c r="B6" s="12"/>
      <c r="C6" s="12"/>
    </row>
    <row r="7" spans="1:3" ht="15">
      <c r="A7" s="146" t="s">
        <v>29</v>
      </c>
      <c r="B7" s="142" t="s">
        <v>221</v>
      </c>
    </row>
    <row r="8" spans="1:3">
      <c r="A8" s="106">
        <v>1</v>
      </c>
      <c r="B8" s="180" t="s">
        <v>20</v>
      </c>
    </row>
    <row r="9" spans="1:3">
      <c r="A9" s="106">
        <v>2</v>
      </c>
      <c r="B9" s="181" t="s">
        <v>21</v>
      </c>
    </row>
    <row r="10" spans="1:3">
      <c r="A10" s="106">
        <v>3</v>
      </c>
      <c r="B10" s="181" t="s">
        <v>22</v>
      </c>
    </row>
    <row r="11" spans="1:3">
      <c r="A11" s="106">
        <v>4</v>
      </c>
      <c r="B11" s="181" t="s">
        <v>23</v>
      </c>
      <c r="C11" s="57"/>
    </row>
    <row r="12" spans="1:3">
      <c r="A12" s="106">
        <v>5</v>
      </c>
      <c r="B12" s="181" t="s">
        <v>24</v>
      </c>
    </row>
    <row r="13" spans="1:3">
      <c r="A13" s="106">
        <v>6</v>
      </c>
      <c r="B13" s="182" t="s">
        <v>231</v>
      </c>
    </row>
    <row r="14" spans="1:3">
      <c r="A14" s="106">
        <v>7</v>
      </c>
      <c r="B14" s="181" t="s">
        <v>225</v>
      </c>
    </row>
    <row r="15" spans="1:3">
      <c r="A15" s="106">
        <v>8</v>
      </c>
      <c r="B15" s="181" t="s">
        <v>226</v>
      </c>
    </row>
    <row r="16" spans="1:3">
      <c r="A16" s="106">
        <v>9</v>
      </c>
      <c r="B16" s="181" t="s">
        <v>25</v>
      </c>
    </row>
    <row r="17" spans="1:2">
      <c r="A17" s="256" t="s">
        <v>295</v>
      </c>
      <c r="B17" s="255" t="s">
        <v>282</v>
      </c>
    </row>
    <row r="18" spans="1:2">
      <c r="A18" s="106">
        <v>10</v>
      </c>
      <c r="B18" s="181" t="s">
        <v>26</v>
      </c>
    </row>
    <row r="19" spans="1:2">
      <c r="A19" s="106">
        <v>11</v>
      </c>
      <c r="B19" s="182" t="s">
        <v>227</v>
      </c>
    </row>
    <row r="20" spans="1:2">
      <c r="A20" s="106">
        <v>12</v>
      </c>
      <c r="B20" s="182" t="s">
        <v>27</v>
      </c>
    </row>
    <row r="21" spans="1:2">
      <c r="A21" s="307">
        <v>13</v>
      </c>
      <c r="B21" s="308" t="s">
        <v>228</v>
      </c>
    </row>
    <row r="22" spans="1:2">
      <c r="A22" s="307">
        <v>14</v>
      </c>
      <c r="B22" s="309" t="s">
        <v>253</v>
      </c>
    </row>
    <row r="23" spans="1:2">
      <c r="A23" s="310">
        <v>15</v>
      </c>
      <c r="B23" s="311" t="s">
        <v>28</v>
      </c>
    </row>
    <row r="24" spans="1:2">
      <c r="A24" s="310">
        <v>15.1</v>
      </c>
      <c r="B24" s="312" t="s">
        <v>309</v>
      </c>
    </row>
    <row r="25" spans="1:2">
      <c r="A25" s="310">
        <v>16</v>
      </c>
      <c r="B25" s="312" t="s">
        <v>370</v>
      </c>
    </row>
    <row r="26" spans="1:2">
      <c r="A26" s="310">
        <v>17</v>
      </c>
      <c r="B26" s="312" t="s">
        <v>411</v>
      </c>
    </row>
    <row r="27" spans="1:2">
      <c r="A27" s="310">
        <v>18</v>
      </c>
      <c r="B27" s="312" t="s">
        <v>689</v>
      </c>
    </row>
    <row r="28" spans="1:2">
      <c r="A28" s="310">
        <v>19</v>
      </c>
      <c r="B28" s="312" t="s">
        <v>690</v>
      </c>
    </row>
    <row r="29" spans="1:2">
      <c r="A29" s="310">
        <v>20</v>
      </c>
      <c r="B29" s="365" t="s">
        <v>691</v>
      </c>
    </row>
    <row r="30" spans="1:2">
      <c r="A30" s="310">
        <v>21</v>
      </c>
      <c r="B30" s="312" t="s">
        <v>527</v>
      </c>
    </row>
    <row r="31" spans="1:2">
      <c r="A31" s="310">
        <v>22</v>
      </c>
      <c r="B31" s="312" t="s">
        <v>692</v>
      </c>
    </row>
    <row r="32" spans="1:2">
      <c r="A32" s="310">
        <v>23</v>
      </c>
      <c r="B32" s="312" t="s">
        <v>693</v>
      </c>
    </row>
    <row r="33" spans="1:2">
      <c r="A33" s="310">
        <v>24</v>
      </c>
      <c r="B33" s="312" t="s">
        <v>694</v>
      </c>
    </row>
    <row r="34" spans="1:2">
      <c r="A34" s="310">
        <v>25</v>
      </c>
      <c r="B34" s="312" t="s">
        <v>412</v>
      </c>
    </row>
    <row r="35" spans="1:2">
      <c r="A35" s="310">
        <v>26</v>
      </c>
      <c r="B35" s="312" t="s">
        <v>549</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Assets, ECL and write-offs by risk classes"/>
    <hyperlink ref="B28" display="Assets, ECL and write-offs by Sectors of income source"/>
    <hyperlink ref="B30" display="Changes in the stock of non-performing loans over the period"/>
    <hyperlink ref="B31" display="Distribution of loans, Debt securities  and Off-balance-sheet items according to  Credit Risk stages and Past due days"/>
    <hyperlink ref="B32" display="Loans Distributed according to LTV ratio, Loan reserves, Value of collateral for loans and loans secured by guarantees according to Credit Risk stages and past due days"/>
    <hyperlink ref="B33" display="Loans and ECL on loans distributed according to Sectors of income source and Credit Risk stages"/>
    <hyperlink ref="B34" display="Loans, corporate debt securities and Off-balance-sheet items distributed by type of collateral"/>
    <hyperlink ref="B29" display="Change in ECL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18" activePane="bottomRight" state="frozen"/>
      <selection activeCell="B2" sqref="B2"/>
      <selection pane="topRight" activeCell="B2" sqref="B2"/>
      <selection pane="bottomLeft" activeCell="B2" sqref="B2"/>
      <selection pane="bottomRight" activeCell="F46" sqref="F46"/>
    </sheetView>
  </sheetViews>
  <sheetFormatPr defaultColWidth="9.140625" defaultRowHeight="12.75"/>
  <cols>
    <col min="1" max="1" width="9.5703125" style="60" bestFit="1" customWidth="1"/>
    <col min="2" max="2" width="132.42578125" style="17" customWidth="1"/>
    <col min="3" max="3" width="18.42578125" style="17" customWidth="1"/>
    <col min="4" max="16384" width="9.140625" style="17"/>
  </cols>
  <sheetData>
    <row r="1" spans="1:3">
      <c r="A1" s="15" t="s">
        <v>30</v>
      </c>
      <c r="B1" s="16" t="str">
        <f>'Info '!C2</f>
        <v>JSC "BASISBANK"</v>
      </c>
    </row>
    <row r="2" spans="1:3" s="50" customFormat="1" ht="15.75" customHeight="1">
      <c r="A2" s="50" t="s">
        <v>31</v>
      </c>
      <c r="B2" s="571">
        <f>'1. key ratios '!B2</f>
        <v>45291</v>
      </c>
    </row>
    <row r="3" spans="1:3" s="50" customFormat="1" ht="15.75" customHeight="1"/>
    <row r="4" spans="1:3" ht="13.5" thickBot="1">
      <c r="A4" s="60" t="s">
        <v>143</v>
      </c>
      <c r="B4" s="92" t="s">
        <v>142</v>
      </c>
    </row>
    <row r="5" spans="1:3">
      <c r="A5" s="61" t="s">
        <v>6</v>
      </c>
      <c r="B5" s="62"/>
      <c r="C5" s="63" t="s">
        <v>35</v>
      </c>
    </row>
    <row r="6" spans="1:3">
      <c r="A6" s="64">
        <v>1</v>
      </c>
      <c r="B6" s="65" t="s">
        <v>141</v>
      </c>
      <c r="C6" s="672">
        <f>SUM(C7:C11)</f>
        <v>503302253.94999999</v>
      </c>
    </row>
    <row r="7" spans="1:3">
      <c r="A7" s="64">
        <v>2</v>
      </c>
      <c r="B7" s="66" t="s">
        <v>140</v>
      </c>
      <c r="C7" s="673">
        <v>17091531</v>
      </c>
    </row>
    <row r="8" spans="1:3">
      <c r="A8" s="64">
        <v>3</v>
      </c>
      <c r="B8" s="67" t="s">
        <v>139</v>
      </c>
      <c r="C8" s="673">
        <v>101066231.76000001</v>
      </c>
    </row>
    <row r="9" spans="1:3">
      <c r="A9" s="64">
        <v>4</v>
      </c>
      <c r="B9" s="67" t="s">
        <v>138</v>
      </c>
      <c r="C9" s="673">
        <v>11085300.91</v>
      </c>
    </row>
    <row r="10" spans="1:3">
      <c r="A10" s="64">
        <v>5</v>
      </c>
      <c r="B10" s="67" t="s">
        <v>137</v>
      </c>
      <c r="C10" s="673">
        <v>2606149.35</v>
      </c>
    </row>
    <row r="11" spans="1:3">
      <c r="A11" s="64">
        <v>6</v>
      </c>
      <c r="B11" s="68" t="s">
        <v>136</v>
      </c>
      <c r="C11" s="673">
        <v>371453040.93000001</v>
      </c>
    </row>
    <row r="12" spans="1:3" s="42" customFormat="1">
      <c r="A12" s="64">
        <v>7</v>
      </c>
      <c r="B12" s="65" t="s">
        <v>135</v>
      </c>
      <c r="C12" s="674">
        <f>SUM(C13:C28)</f>
        <v>26873283.91</v>
      </c>
    </row>
    <row r="13" spans="1:3" s="42" customFormat="1">
      <c r="A13" s="64">
        <v>8</v>
      </c>
      <c r="B13" s="69" t="s">
        <v>134</v>
      </c>
      <c r="C13" s="673">
        <v>11085300.91</v>
      </c>
    </row>
    <row r="14" spans="1:3" s="42" customFormat="1" ht="25.5">
      <c r="A14" s="64">
        <v>9</v>
      </c>
      <c r="B14" s="70" t="s">
        <v>133</v>
      </c>
      <c r="C14" s="673">
        <v>0</v>
      </c>
    </row>
    <row r="15" spans="1:3" s="42" customFormat="1">
      <c r="A15" s="64">
        <v>10</v>
      </c>
      <c r="B15" s="71" t="s">
        <v>132</v>
      </c>
      <c r="C15" s="673">
        <v>11991333</v>
      </c>
    </row>
    <row r="16" spans="1:3" s="42" customFormat="1">
      <c r="A16" s="64">
        <v>11</v>
      </c>
      <c r="B16" s="72" t="s">
        <v>131</v>
      </c>
      <c r="C16" s="673">
        <v>0</v>
      </c>
    </row>
    <row r="17" spans="1:3" s="42" customFormat="1">
      <c r="A17" s="64">
        <v>12</v>
      </c>
      <c r="B17" s="71" t="s">
        <v>130</v>
      </c>
      <c r="C17" s="673">
        <v>0</v>
      </c>
    </row>
    <row r="18" spans="1:3" s="42" customFormat="1">
      <c r="A18" s="64">
        <v>13</v>
      </c>
      <c r="B18" s="71" t="s">
        <v>129</v>
      </c>
      <c r="C18" s="673">
        <v>0</v>
      </c>
    </row>
    <row r="19" spans="1:3" s="42" customFormat="1">
      <c r="A19" s="64">
        <v>14</v>
      </c>
      <c r="B19" s="71" t="s">
        <v>128</v>
      </c>
      <c r="C19" s="673">
        <v>0</v>
      </c>
    </row>
    <row r="20" spans="1:3" s="42" customFormat="1">
      <c r="A20" s="64">
        <v>15</v>
      </c>
      <c r="B20" s="71" t="s">
        <v>127</v>
      </c>
      <c r="C20" s="673">
        <v>0</v>
      </c>
    </row>
    <row r="21" spans="1:3" s="42" customFormat="1" ht="25.5">
      <c r="A21" s="64">
        <v>16</v>
      </c>
      <c r="B21" s="70" t="s">
        <v>126</v>
      </c>
      <c r="C21" s="673">
        <v>0</v>
      </c>
    </row>
    <row r="22" spans="1:3" s="42" customFormat="1">
      <c r="A22" s="64">
        <v>17</v>
      </c>
      <c r="B22" s="679" t="s">
        <v>125</v>
      </c>
      <c r="C22" s="673">
        <v>3796650</v>
      </c>
    </row>
    <row r="23" spans="1:3" s="42" customFormat="1">
      <c r="A23" s="64">
        <v>18</v>
      </c>
      <c r="B23" s="678" t="s">
        <v>550</v>
      </c>
      <c r="C23" s="673">
        <v>0</v>
      </c>
    </row>
    <row r="24" spans="1:3" s="42" customFormat="1">
      <c r="A24" s="64">
        <v>19</v>
      </c>
      <c r="B24" s="70" t="s">
        <v>124</v>
      </c>
      <c r="C24" s="673">
        <v>0</v>
      </c>
    </row>
    <row r="25" spans="1:3" s="42" customFormat="1" ht="25.5">
      <c r="A25" s="64">
        <v>20</v>
      </c>
      <c r="B25" s="70" t="s">
        <v>101</v>
      </c>
      <c r="C25" s="673">
        <v>0</v>
      </c>
    </row>
    <row r="26" spans="1:3" s="42" customFormat="1">
      <c r="A26" s="64">
        <v>21</v>
      </c>
      <c r="B26" s="73" t="s">
        <v>123</v>
      </c>
      <c r="C26" s="673">
        <v>0</v>
      </c>
    </row>
    <row r="27" spans="1:3" s="42" customFormat="1">
      <c r="A27" s="64">
        <v>22</v>
      </c>
      <c r="B27" s="73" t="s">
        <v>122</v>
      </c>
      <c r="C27" s="673">
        <v>0</v>
      </c>
    </row>
    <row r="28" spans="1:3" s="42" customFormat="1">
      <c r="A28" s="64">
        <v>23</v>
      </c>
      <c r="B28" s="73" t="s">
        <v>121</v>
      </c>
      <c r="C28" s="673">
        <v>0</v>
      </c>
    </row>
    <row r="29" spans="1:3" s="42" customFormat="1">
      <c r="A29" s="64">
        <v>24</v>
      </c>
      <c r="B29" s="74" t="s">
        <v>120</v>
      </c>
      <c r="C29" s="674">
        <f>C6-C12</f>
        <v>476428970.03999996</v>
      </c>
    </row>
    <row r="30" spans="1:3" s="42" customFormat="1">
      <c r="A30" s="75"/>
      <c r="B30" s="76"/>
      <c r="C30" s="675"/>
    </row>
    <row r="31" spans="1:3" s="42" customFormat="1">
      <c r="A31" s="75">
        <v>25</v>
      </c>
      <c r="B31" s="74" t="s">
        <v>119</v>
      </c>
      <c r="C31" s="674">
        <f>C32+C35</f>
        <v>0</v>
      </c>
    </row>
    <row r="32" spans="1:3" s="42" customFormat="1">
      <c r="A32" s="75">
        <v>26</v>
      </c>
      <c r="B32" s="67" t="s">
        <v>118</v>
      </c>
      <c r="C32" s="676">
        <f>C33+C34</f>
        <v>0</v>
      </c>
    </row>
    <row r="33" spans="1:3" s="42" customFormat="1">
      <c r="A33" s="75">
        <v>27</v>
      </c>
      <c r="B33" s="77" t="s">
        <v>192</v>
      </c>
      <c r="C33" s="673">
        <v>0</v>
      </c>
    </row>
    <row r="34" spans="1:3" s="42" customFormat="1">
      <c r="A34" s="75">
        <v>28</v>
      </c>
      <c r="B34" s="77" t="s">
        <v>117</v>
      </c>
      <c r="C34" s="673">
        <v>0</v>
      </c>
    </row>
    <row r="35" spans="1:3" s="42" customFormat="1">
      <c r="A35" s="75">
        <v>29</v>
      </c>
      <c r="B35" s="67" t="s">
        <v>116</v>
      </c>
      <c r="C35" s="673">
        <v>0</v>
      </c>
    </row>
    <row r="36" spans="1:3" s="42" customFormat="1">
      <c r="A36" s="75">
        <v>30</v>
      </c>
      <c r="B36" s="74" t="s">
        <v>115</v>
      </c>
      <c r="C36" s="674">
        <f>SUM(C37:C41)</f>
        <v>0</v>
      </c>
    </row>
    <row r="37" spans="1:3" s="42" customFormat="1">
      <c r="A37" s="75">
        <v>31</v>
      </c>
      <c r="B37" s="70" t="s">
        <v>114</v>
      </c>
      <c r="C37" s="673">
        <v>0</v>
      </c>
    </row>
    <row r="38" spans="1:3" s="42" customFormat="1">
      <c r="A38" s="75">
        <v>32</v>
      </c>
      <c r="B38" s="71" t="s">
        <v>113</v>
      </c>
      <c r="C38" s="673">
        <v>0</v>
      </c>
    </row>
    <row r="39" spans="1:3" s="42" customFormat="1" ht="25.5">
      <c r="A39" s="75">
        <v>33</v>
      </c>
      <c r="B39" s="70" t="s">
        <v>112</v>
      </c>
      <c r="C39" s="673">
        <v>0</v>
      </c>
    </row>
    <row r="40" spans="1:3" s="42" customFormat="1" ht="25.5">
      <c r="A40" s="75">
        <v>34</v>
      </c>
      <c r="B40" s="70" t="s">
        <v>101</v>
      </c>
      <c r="C40" s="673">
        <v>0</v>
      </c>
    </row>
    <row r="41" spans="1:3" s="42" customFormat="1">
      <c r="A41" s="75">
        <v>35</v>
      </c>
      <c r="B41" s="73" t="s">
        <v>111</v>
      </c>
      <c r="C41" s="673">
        <v>0</v>
      </c>
    </row>
    <row r="42" spans="1:3" s="42" customFormat="1">
      <c r="A42" s="75">
        <v>36</v>
      </c>
      <c r="B42" s="74" t="s">
        <v>110</v>
      </c>
      <c r="C42" s="674">
        <f>C31-C36</f>
        <v>0</v>
      </c>
    </row>
    <row r="43" spans="1:3" s="42" customFormat="1">
      <c r="A43" s="75"/>
      <c r="B43" s="76"/>
      <c r="C43" s="675"/>
    </row>
    <row r="44" spans="1:3" s="42" customFormat="1">
      <c r="A44" s="75">
        <v>37</v>
      </c>
      <c r="B44" s="78" t="s">
        <v>109</v>
      </c>
      <c r="C44" s="674">
        <f>SUM(C45:C47)</f>
        <v>96932951.200000003</v>
      </c>
    </row>
    <row r="45" spans="1:3" s="42" customFormat="1">
      <c r="A45" s="75">
        <v>38</v>
      </c>
      <c r="B45" s="67" t="s">
        <v>108</v>
      </c>
      <c r="C45" s="673">
        <v>96932951.200000003</v>
      </c>
    </row>
    <row r="46" spans="1:3" s="42" customFormat="1">
      <c r="A46" s="75">
        <v>39</v>
      </c>
      <c r="B46" s="67" t="s">
        <v>107</v>
      </c>
      <c r="C46" s="673">
        <v>0</v>
      </c>
    </row>
    <row r="47" spans="1:3" s="42" customFormat="1">
      <c r="A47" s="75">
        <v>40</v>
      </c>
      <c r="B47" s="67" t="s">
        <v>106</v>
      </c>
      <c r="C47" s="673">
        <v>0</v>
      </c>
    </row>
    <row r="48" spans="1:3" s="42" customFormat="1">
      <c r="A48" s="75">
        <v>41</v>
      </c>
      <c r="B48" s="78" t="s">
        <v>105</v>
      </c>
      <c r="C48" s="674">
        <f>SUM(C49:C52)</f>
        <v>0</v>
      </c>
    </row>
    <row r="49" spans="1:3" s="42" customFormat="1">
      <c r="A49" s="75">
        <v>42</v>
      </c>
      <c r="B49" s="70" t="s">
        <v>104</v>
      </c>
      <c r="C49" s="673">
        <v>0</v>
      </c>
    </row>
    <row r="50" spans="1:3" s="42" customFormat="1">
      <c r="A50" s="75">
        <v>43</v>
      </c>
      <c r="B50" s="71" t="s">
        <v>103</v>
      </c>
      <c r="C50" s="673">
        <v>0</v>
      </c>
    </row>
    <row r="51" spans="1:3" s="42" customFormat="1">
      <c r="A51" s="75">
        <v>44</v>
      </c>
      <c r="B51" s="70" t="s">
        <v>102</v>
      </c>
      <c r="C51" s="673">
        <v>0</v>
      </c>
    </row>
    <row r="52" spans="1:3" s="42" customFormat="1" ht="25.5">
      <c r="A52" s="75">
        <v>45</v>
      </c>
      <c r="B52" s="70" t="s">
        <v>101</v>
      </c>
      <c r="C52" s="673">
        <v>0</v>
      </c>
    </row>
    <row r="53" spans="1:3" s="42" customFormat="1" ht="13.5" thickBot="1">
      <c r="A53" s="75">
        <v>46</v>
      </c>
      <c r="B53" s="79" t="s">
        <v>100</v>
      </c>
      <c r="C53" s="677">
        <f>C44-C48</f>
        <v>96932951.200000003</v>
      </c>
    </row>
    <row r="56" spans="1:3">
      <c r="B56" s="17" t="s">
        <v>7</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election activeCell="I34" sqref="I34"/>
    </sheetView>
  </sheetViews>
  <sheetFormatPr defaultColWidth="9.140625" defaultRowHeight="12.75"/>
  <cols>
    <col min="1" max="1" width="9.42578125" style="193" bestFit="1" customWidth="1"/>
    <col min="2" max="2" width="59" style="193" customWidth="1"/>
    <col min="3" max="3" width="16.7109375" style="193" bestFit="1" customWidth="1"/>
    <col min="4" max="4" width="14.28515625" style="193" bestFit="1" customWidth="1"/>
    <col min="5" max="16384" width="9.140625" style="193"/>
  </cols>
  <sheetData>
    <row r="1" spans="1:7" ht="15">
      <c r="A1" s="239" t="s">
        <v>30</v>
      </c>
      <c r="B1" s="16" t="str">
        <f>'Info '!C2</f>
        <v>JSC "BASISBANK"</v>
      </c>
    </row>
    <row r="2" spans="1:7" s="168" customFormat="1" ht="15.75" customHeight="1">
      <c r="A2" s="168" t="s">
        <v>31</v>
      </c>
      <c r="B2" s="571">
        <f>'1. key ratios '!B2</f>
        <v>45291</v>
      </c>
    </row>
    <row r="3" spans="1:7" s="168" customFormat="1" ht="15.75" customHeight="1"/>
    <row r="4" spans="1:7" ht="13.5" thickBot="1">
      <c r="A4" s="210" t="s">
        <v>281</v>
      </c>
      <c r="B4" s="247" t="s">
        <v>282</v>
      </c>
    </row>
    <row r="5" spans="1:7" s="248" customFormat="1" ht="12.75" customHeight="1">
      <c r="A5" s="305"/>
      <c r="B5" s="306" t="s">
        <v>285</v>
      </c>
      <c r="C5" s="240" t="s">
        <v>283</v>
      </c>
      <c r="D5" s="241" t="s">
        <v>284</v>
      </c>
    </row>
    <row r="6" spans="1:7" s="249" customFormat="1">
      <c r="A6" s="242">
        <v>1</v>
      </c>
      <c r="B6" s="301" t="s">
        <v>286</v>
      </c>
      <c r="C6" s="301"/>
      <c r="D6" s="243"/>
    </row>
    <row r="7" spans="1:7" s="249" customFormat="1">
      <c r="A7" s="244" t="s">
        <v>272</v>
      </c>
      <c r="B7" s="302" t="s">
        <v>287</v>
      </c>
      <c r="C7" s="294">
        <v>4.4999999999999998E-2</v>
      </c>
      <c r="D7" s="550">
        <f>C7*'5. RWA '!$C$13</f>
        <v>142010710.2970629</v>
      </c>
    </row>
    <row r="8" spans="1:7" s="249" customFormat="1">
      <c r="A8" s="244" t="s">
        <v>273</v>
      </c>
      <c r="B8" s="302" t="s">
        <v>288</v>
      </c>
      <c r="C8" s="295">
        <v>0.06</v>
      </c>
      <c r="D8" s="550">
        <f>C8*'5. RWA '!$C$13</f>
        <v>189347613.72941723</v>
      </c>
    </row>
    <row r="9" spans="1:7" s="249" customFormat="1">
      <c r="A9" s="244" t="s">
        <v>274</v>
      </c>
      <c r="B9" s="302" t="s">
        <v>289</v>
      </c>
      <c r="C9" s="295">
        <v>0.08</v>
      </c>
      <c r="D9" s="550">
        <f>C9*'5. RWA '!$C$13</f>
        <v>252463484.97255632</v>
      </c>
    </row>
    <row r="10" spans="1:7" s="249" customFormat="1">
      <c r="A10" s="242" t="s">
        <v>275</v>
      </c>
      <c r="B10" s="301" t="s">
        <v>290</v>
      </c>
      <c r="C10" s="296"/>
      <c r="D10" s="569"/>
    </row>
    <row r="11" spans="1:7" s="250" customFormat="1">
      <c r="A11" s="245" t="s">
        <v>276</v>
      </c>
      <c r="B11" s="293" t="s">
        <v>355</v>
      </c>
      <c r="C11" s="297">
        <v>2.5000000000000001E-2</v>
      </c>
      <c r="D11" s="550">
        <f>C11*'5. RWA '!$C$13</f>
        <v>78894839.053923845</v>
      </c>
      <c r="F11" s="249"/>
      <c r="G11" s="249"/>
    </row>
    <row r="12" spans="1:7" s="250" customFormat="1">
      <c r="A12" s="245" t="s">
        <v>277</v>
      </c>
      <c r="B12" s="293" t="s">
        <v>291</v>
      </c>
      <c r="C12" s="297">
        <v>0</v>
      </c>
      <c r="D12" s="550">
        <f>C12*'5. RWA '!$C$13</f>
        <v>0</v>
      </c>
      <c r="F12" s="249"/>
      <c r="G12" s="249"/>
    </row>
    <row r="13" spans="1:7" s="250" customFormat="1">
      <c r="A13" s="245" t="s">
        <v>278</v>
      </c>
      <c r="B13" s="293" t="s">
        <v>292</v>
      </c>
      <c r="C13" s="297"/>
      <c r="D13" s="550">
        <f>C13*'5. RWA '!$C$13</f>
        <v>0</v>
      </c>
    </row>
    <row r="14" spans="1:7" s="250" customFormat="1">
      <c r="A14" s="242" t="s">
        <v>279</v>
      </c>
      <c r="B14" s="301" t="s">
        <v>353</v>
      </c>
      <c r="C14" s="298"/>
      <c r="D14" s="569"/>
    </row>
    <row r="15" spans="1:7" s="250" customFormat="1">
      <c r="A15" s="245">
        <v>3.1</v>
      </c>
      <c r="B15" s="293" t="s">
        <v>297</v>
      </c>
      <c r="C15" s="568">
        <v>4.6777276716249955E-2</v>
      </c>
      <c r="D15" s="550">
        <f>C15*'5. RWA '!$C$13</f>
        <v>147619428.71637598</v>
      </c>
    </row>
    <row r="16" spans="1:7" s="250" customFormat="1">
      <c r="A16" s="245">
        <v>3.2</v>
      </c>
      <c r="B16" s="293" t="s">
        <v>298</v>
      </c>
      <c r="C16" s="568">
        <v>5.5213569278647505E-2</v>
      </c>
      <c r="D16" s="550">
        <f>C16*'5. RWA '!$C$13</f>
        <v>174242626.47326276</v>
      </c>
    </row>
    <row r="17" spans="1:6" s="249" customFormat="1">
      <c r="A17" s="245">
        <v>3.3</v>
      </c>
      <c r="B17" s="293" t="s">
        <v>299</v>
      </c>
      <c r="C17" s="568">
        <v>6.6313954229170607E-2</v>
      </c>
      <c r="D17" s="550">
        <f>C17*'5. RWA '!$C$13</f>
        <v>209273149.83758751</v>
      </c>
    </row>
    <row r="18" spans="1:6" s="248" customFormat="1" ht="12.75" customHeight="1">
      <c r="A18" s="303"/>
      <c r="B18" s="304" t="s">
        <v>352</v>
      </c>
      <c r="C18" s="299" t="s">
        <v>283</v>
      </c>
      <c r="D18" s="570" t="s">
        <v>284</v>
      </c>
    </row>
    <row r="19" spans="1:6" s="249" customFormat="1">
      <c r="A19" s="246">
        <v>4</v>
      </c>
      <c r="B19" s="293" t="s">
        <v>293</v>
      </c>
      <c r="C19" s="297">
        <f>C7+C11+C12+C13+C15</f>
        <v>0.11677727671624996</v>
      </c>
      <c r="D19" s="550">
        <f>C19*'5. RWA '!$C$13</f>
        <v>368524978.06736279</v>
      </c>
    </row>
    <row r="20" spans="1:6" s="249" customFormat="1">
      <c r="A20" s="246">
        <v>5</v>
      </c>
      <c r="B20" s="293" t="s">
        <v>90</v>
      </c>
      <c r="C20" s="297">
        <f>C8+C11+C12+C13+C16</f>
        <v>0.1402135692786475</v>
      </c>
      <c r="D20" s="550">
        <f>C20*'5. RWA '!$C$13</f>
        <v>442485079.25660384</v>
      </c>
    </row>
    <row r="21" spans="1:6" s="249" customFormat="1" ht="13.5" thickBot="1">
      <c r="A21" s="251" t="s">
        <v>280</v>
      </c>
      <c r="B21" s="252" t="s">
        <v>294</v>
      </c>
      <c r="C21" s="300">
        <f>C9+C11+C12+C13+C17</f>
        <v>0.17131395422917062</v>
      </c>
      <c r="D21" s="551">
        <f>C21*'5. RWA '!$C$13</f>
        <v>540631473.86406767</v>
      </c>
    </row>
    <row r="22" spans="1:6">
      <c r="F22" s="210"/>
    </row>
    <row r="23" spans="1:6">
      <c r="B23" s="209"/>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H32" sqref="H32"/>
    </sheetView>
  </sheetViews>
  <sheetFormatPr defaultColWidth="9.140625" defaultRowHeight="14.25"/>
  <cols>
    <col min="1" max="1" width="10.7109375" style="17" customWidth="1"/>
    <col min="2" max="2" width="91.85546875" style="17" customWidth="1"/>
    <col min="3" max="3" width="19.5703125" style="17" customWidth="1"/>
    <col min="4" max="4" width="34" style="17" customWidth="1"/>
    <col min="5" max="16384" width="9.140625" style="18"/>
  </cols>
  <sheetData>
    <row r="1" spans="1:4">
      <c r="A1" s="15" t="s">
        <v>30</v>
      </c>
      <c r="B1" s="16" t="str">
        <f>'Info '!C2</f>
        <v>JSC "BASISBANK"</v>
      </c>
    </row>
    <row r="2" spans="1:4" s="50" customFormat="1" ht="15.75" customHeight="1">
      <c r="A2" s="15" t="s">
        <v>31</v>
      </c>
      <c r="B2" s="571">
        <f>'1. key ratios '!B2</f>
        <v>45291</v>
      </c>
    </row>
    <row r="3" spans="1:4" s="50" customFormat="1" ht="15.75" customHeight="1">
      <c r="A3" s="80"/>
    </row>
    <row r="4" spans="1:4" s="50" customFormat="1" ht="15.75" customHeight="1" thickBot="1">
      <c r="A4" s="50" t="s">
        <v>47</v>
      </c>
      <c r="B4" s="162" t="s">
        <v>178</v>
      </c>
      <c r="D4" s="33" t="s">
        <v>35</v>
      </c>
    </row>
    <row r="5" spans="1:4" ht="89.25" customHeight="1">
      <c r="A5" s="81" t="s">
        <v>6</v>
      </c>
      <c r="B5" s="184" t="s">
        <v>218</v>
      </c>
      <c r="C5" s="82" t="s">
        <v>657</v>
      </c>
      <c r="D5" s="83" t="s">
        <v>49</v>
      </c>
    </row>
    <row r="6" spans="1:4" ht="15">
      <c r="A6" s="380">
        <v>1</v>
      </c>
      <c r="B6" s="685" t="s">
        <v>558</v>
      </c>
      <c r="C6" s="564">
        <f>SUM(C7:C9)</f>
        <v>466351132.93299997</v>
      </c>
      <c r="D6" s="84"/>
    </row>
    <row r="7" spans="1:4" ht="15">
      <c r="A7" s="380">
        <v>1.1000000000000001</v>
      </c>
      <c r="B7" s="383" t="s">
        <v>559</v>
      </c>
      <c r="C7" s="552">
        <v>61318313.383000001</v>
      </c>
      <c r="D7" s="85"/>
    </row>
    <row r="8" spans="1:4" ht="15">
      <c r="A8" s="380">
        <v>1.2</v>
      </c>
      <c r="B8" s="383" t="s">
        <v>560</v>
      </c>
      <c r="C8" s="552">
        <v>243511535.27000001</v>
      </c>
      <c r="D8" s="85"/>
    </row>
    <row r="9" spans="1:4" ht="15">
      <c r="A9" s="380">
        <v>1.3</v>
      </c>
      <c r="B9" s="383" t="s">
        <v>561</v>
      </c>
      <c r="C9" s="552">
        <v>161521284.28</v>
      </c>
      <c r="D9" s="417"/>
    </row>
    <row r="10" spans="1:4" ht="15">
      <c r="A10" s="380">
        <v>2</v>
      </c>
      <c r="B10" s="413" t="s">
        <v>562</v>
      </c>
      <c r="C10" s="553"/>
      <c r="D10" s="417"/>
    </row>
    <row r="11" spans="1:4" ht="15">
      <c r="A11" s="380">
        <v>2.1</v>
      </c>
      <c r="B11" s="381" t="s">
        <v>563</v>
      </c>
      <c r="C11" s="552">
        <v>0</v>
      </c>
      <c r="D11" s="418"/>
    </row>
    <row r="12" spans="1:4" ht="15">
      <c r="A12" s="380">
        <v>3</v>
      </c>
      <c r="B12" s="680" t="s">
        <v>564</v>
      </c>
      <c r="C12" s="554"/>
      <c r="D12" s="418"/>
    </row>
    <row r="13" spans="1:4" ht="15">
      <c r="A13" s="380">
        <v>4</v>
      </c>
      <c r="B13" s="391" t="s">
        <v>565</v>
      </c>
      <c r="C13" s="558">
        <v>0</v>
      </c>
      <c r="D13" s="418"/>
    </row>
    <row r="14" spans="1:4" ht="15">
      <c r="A14" s="380">
        <v>5</v>
      </c>
      <c r="B14" s="388" t="s">
        <v>566</v>
      </c>
      <c r="C14" s="565">
        <f>SUM(C15:C17)</f>
        <v>235261102.81</v>
      </c>
      <c r="D14" s="418"/>
    </row>
    <row r="15" spans="1:4" ht="15">
      <c r="A15" s="380">
        <v>5.0999999999999996</v>
      </c>
      <c r="B15" s="681" t="s">
        <v>567</v>
      </c>
      <c r="C15" s="552">
        <v>0</v>
      </c>
      <c r="D15" s="418"/>
    </row>
    <row r="16" spans="1:4" ht="15">
      <c r="A16" s="380">
        <v>5.2</v>
      </c>
      <c r="B16" s="681" t="s">
        <v>568</v>
      </c>
      <c r="C16" s="552">
        <v>235261102.81</v>
      </c>
      <c r="D16" s="417"/>
    </row>
    <row r="17" spans="1:4" ht="15">
      <c r="A17" s="380">
        <v>5.3</v>
      </c>
      <c r="B17" s="414" t="s">
        <v>569</v>
      </c>
      <c r="C17" s="552">
        <v>0</v>
      </c>
      <c r="D17" s="417"/>
    </row>
    <row r="18" spans="1:4" ht="15">
      <c r="A18" s="380">
        <v>6</v>
      </c>
      <c r="B18" s="680" t="s">
        <v>570</v>
      </c>
      <c r="C18" s="566">
        <f>SUM(C19:C20)</f>
        <v>2637725882.8400002</v>
      </c>
      <c r="D18" s="417"/>
    </row>
    <row r="19" spans="1:4" ht="15">
      <c r="A19" s="380">
        <v>6.1</v>
      </c>
      <c r="B19" s="681" t="s">
        <v>568</v>
      </c>
      <c r="C19" s="552">
        <v>142907156.88</v>
      </c>
      <c r="D19" s="417"/>
    </row>
    <row r="20" spans="1:4" ht="15">
      <c r="A20" s="380">
        <v>6.2</v>
      </c>
      <c r="B20" s="414" t="s">
        <v>569</v>
      </c>
      <c r="C20" s="552">
        <v>2494818725.96</v>
      </c>
      <c r="D20" s="417"/>
    </row>
    <row r="21" spans="1:4" ht="15">
      <c r="A21" s="380">
        <v>7</v>
      </c>
      <c r="B21" s="413" t="s">
        <v>571</v>
      </c>
      <c r="C21" s="558">
        <v>24859354.66</v>
      </c>
      <c r="D21" s="417" t="s">
        <v>727</v>
      </c>
    </row>
    <row r="22" spans="1:4" ht="15">
      <c r="A22" s="380">
        <v>8</v>
      </c>
      <c r="B22" s="413" t="s">
        <v>572</v>
      </c>
      <c r="C22" s="558">
        <v>603813.08847110055</v>
      </c>
      <c r="D22" s="417"/>
    </row>
    <row r="23" spans="1:4" ht="15">
      <c r="A23" s="380">
        <v>9</v>
      </c>
      <c r="B23" s="391" t="s">
        <v>573</v>
      </c>
      <c r="C23" s="566">
        <f>SUM(C24:C25)</f>
        <v>112451471.18000001</v>
      </c>
      <c r="D23" s="419"/>
    </row>
    <row r="24" spans="1:4" ht="15">
      <c r="A24" s="380">
        <v>9.1</v>
      </c>
      <c r="B24" s="681" t="s">
        <v>574</v>
      </c>
      <c r="C24" s="552">
        <v>112451471.18000001</v>
      </c>
      <c r="D24" s="420"/>
    </row>
    <row r="25" spans="1:4" ht="15">
      <c r="A25" s="380">
        <v>9.1999999999999993</v>
      </c>
      <c r="B25" s="681" t="s">
        <v>575</v>
      </c>
      <c r="C25" s="552">
        <v>0</v>
      </c>
      <c r="D25" s="416"/>
    </row>
    <row r="26" spans="1:4" ht="15.75">
      <c r="A26" s="380">
        <v>10</v>
      </c>
      <c r="B26" s="391" t="s">
        <v>576</v>
      </c>
      <c r="C26" s="684">
        <f>SUM(C27:C28)</f>
        <v>11991333.850000001</v>
      </c>
      <c r="D26" s="683"/>
    </row>
    <row r="27" spans="1:4" ht="15">
      <c r="A27" s="380">
        <v>10.1</v>
      </c>
      <c r="B27" s="681" t="s">
        <v>577</v>
      </c>
      <c r="C27" s="552">
        <v>0</v>
      </c>
      <c r="D27" s="85"/>
    </row>
    <row r="28" spans="1:4" ht="15">
      <c r="A28" s="380">
        <v>10.199999999999999</v>
      </c>
      <c r="B28" s="681" t="s">
        <v>578</v>
      </c>
      <c r="C28" s="552">
        <v>11991333.850000001</v>
      </c>
      <c r="D28" s="85" t="s">
        <v>728</v>
      </c>
    </row>
    <row r="29" spans="1:4" ht="15">
      <c r="A29" s="380">
        <v>11</v>
      </c>
      <c r="B29" s="391" t="s">
        <v>579</v>
      </c>
      <c r="C29" s="558">
        <f>SUM(C30:C31)</f>
        <v>33953.870000000003</v>
      </c>
      <c r="D29" s="85"/>
    </row>
    <row r="30" spans="1:4" ht="15">
      <c r="A30" s="380">
        <v>11.1</v>
      </c>
      <c r="B30" s="681" t="s">
        <v>580</v>
      </c>
      <c r="C30" s="552">
        <v>33953.870000000003</v>
      </c>
      <c r="D30" s="85"/>
    </row>
    <row r="31" spans="1:4" ht="15">
      <c r="A31" s="380">
        <v>11.2</v>
      </c>
      <c r="B31" s="681" t="s">
        <v>581</v>
      </c>
      <c r="C31" s="552">
        <v>0</v>
      </c>
      <c r="D31" s="85"/>
    </row>
    <row r="32" spans="1:4" ht="15">
      <c r="A32" s="380">
        <v>13</v>
      </c>
      <c r="B32" s="391" t="s">
        <v>582</v>
      </c>
      <c r="C32" s="558">
        <v>38275300.799999997</v>
      </c>
      <c r="D32" s="85"/>
    </row>
    <row r="33" spans="1:4" ht="15">
      <c r="A33" s="380">
        <v>13.1</v>
      </c>
      <c r="B33" s="682" t="s">
        <v>583</v>
      </c>
      <c r="C33" s="552">
        <v>18235138.07</v>
      </c>
      <c r="D33" s="85"/>
    </row>
    <row r="34" spans="1:4" ht="15">
      <c r="A34" s="380">
        <v>13.2</v>
      </c>
      <c r="B34" s="682" t="s">
        <v>584</v>
      </c>
      <c r="C34" s="552">
        <v>0</v>
      </c>
      <c r="D34" s="86"/>
    </row>
    <row r="35" spans="1:4" ht="15">
      <c r="A35" s="380">
        <v>14</v>
      </c>
      <c r="B35" s="391" t="s">
        <v>585</v>
      </c>
      <c r="C35" s="567">
        <f>SUM(C6,C10,C12,C13,C14,C18,C21,C22,C23,C26,C29,C32)</f>
        <v>3527553346.0314708</v>
      </c>
      <c r="D35" s="86"/>
    </row>
    <row r="36" spans="1:4" ht="15">
      <c r="A36" s="380"/>
      <c r="B36" s="389" t="s">
        <v>586</v>
      </c>
      <c r="C36" s="556"/>
      <c r="D36" s="87"/>
    </row>
    <row r="37" spans="1:4" ht="15">
      <c r="A37" s="380">
        <v>15</v>
      </c>
      <c r="B37" s="379" t="s">
        <v>587</v>
      </c>
      <c r="C37" s="557"/>
      <c r="D37" s="416"/>
    </row>
    <row r="38" spans="1:4" ht="15">
      <c r="A38" s="380">
        <v>15.1</v>
      </c>
      <c r="B38" s="381" t="s">
        <v>563</v>
      </c>
      <c r="C38" s="555"/>
      <c r="D38" s="85"/>
    </row>
    <row r="39" spans="1:4" ht="15">
      <c r="A39" s="380">
        <v>16</v>
      </c>
      <c r="B39" s="370" t="s">
        <v>588</v>
      </c>
      <c r="C39" s="552"/>
      <c r="D39" s="85"/>
    </row>
    <row r="40" spans="1:4" ht="15">
      <c r="A40" s="380">
        <v>17</v>
      </c>
      <c r="B40" s="370" t="s">
        <v>589</v>
      </c>
      <c r="C40" s="558">
        <f>SUM(C41:C44)</f>
        <v>2875057787.2579985</v>
      </c>
      <c r="D40" s="85"/>
    </row>
    <row r="41" spans="1:4" ht="15">
      <c r="A41" s="380">
        <v>17.100000000000001</v>
      </c>
      <c r="B41" s="382" t="s">
        <v>590</v>
      </c>
      <c r="C41" s="555">
        <v>2304352825.3979988</v>
      </c>
      <c r="D41" s="85"/>
    </row>
    <row r="42" spans="1:4" ht="15">
      <c r="A42" s="380">
        <v>17.2</v>
      </c>
      <c r="B42" s="383" t="s">
        <v>591</v>
      </c>
      <c r="C42" s="555">
        <v>554734750.49000001</v>
      </c>
      <c r="D42" s="85"/>
    </row>
    <row r="43" spans="1:4" ht="15">
      <c r="A43" s="380">
        <v>17.3</v>
      </c>
      <c r="B43" s="409" t="s">
        <v>592</v>
      </c>
      <c r="C43" s="555">
        <v>0</v>
      </c>
      <c r="D43" s="86"/>
    </row>
    <row r="44" spans="1:4" ht="15">
      <c r="A44" s="380">
        <v>17.399999999999999</v>
      </c>
      <c r="B44" s="410" t="s">
        <v>593</v>
      </c>
      <c r="C44" s="559">
        <v>15970211.370000001</v>
      </c>
      <c r="D44" s="686"/>
    </row>
    <row r="45" spans="1:4" ht="15">
      <c r="A45" s="380">
        <v>18</v>
      </c>
      <c r="B45" s="411" t="s">
        <v>594</v>
      </c>
      <c r="C45" s="560">
        <v>1857238.95</v>
      </c>
      <c r="D45" s="687"/>
    </row>
    <row r="46" spans="1:4" ht="15">
      <c r="A46" s="380">
        <v>19</v>
      </c>
      <c r="B46" s="411" t="s">
        <v>595</v>
      </c>
      <c r="C46" s="561">
        <f>SUM(C47:C48)</f>
        <v>15372969.92</v>
      </c>
      <c r="D46" s="688"/>
    </row>
    <row r="47" spans="1:4" ht="15">
      <c r="A47" s="380">
        <v>19.100000000000001</v>
      </c>
      <c r="B47" s="412" t="s">
        <v>596</v>
      </c>
      <c r="C47" s="562">
        <v>15221928.34</v>
      </c>
      <c r="D47" s="688"/>
    </row>
    <row r="48" spans="1:4" ht="15">
      <c r="A48" s="380">
        <v>19.2</v>
      </c>
      <c r="B48" s="412" t="s">
        <v>597</v>
      </c>
      <c r="C48" s="562">
        <v>151041.57999999999</v>
      </c>
      <c r="D48" s="688"/>
    </row>
    <row r="49" spans="1:4" ht="15">
      <c r="A49" s="380">
        <v>20</v>
      </c>
      <c r="B49" s="387" t="s">
        <v>598</v>
      </c>
      <c r="C49" s="561">
        <v>106383277.11000001</v>
      </c>
      <c r="D49" s="689" t="s">
        <v>729</v>
      </c>
    </row>
    <row r="50" spans="1:4" ht="15">
      <c r="A50" s="380">
        <v>21</v>
      </c>
      <c r="B50" s="413" t="s">
        <v>599</v>
      </c>
      <c r="C50" s="561">
        <v>25579819.050000001</v>
      </c>
      <c r="D50" s="688"/>
    </row>
    <row r="51" spans="1:4" ht="15">
      <c r="A51" s="380">
        <v>21.1</v>
      </c>
      <c r="B51" s="383" t="s">
        <v>600</v>
      </c>
      <c r="C51" s="562"/>
      <c r="D51" s="688"/>
    </row>
    <row r="52" spans="1:4" ht="15">
      <c r="A52" s="380">
        <v>22</v>
      </c>
      <c r="B52" s="388" t="s">
        <v>601</v>
      </c>
      <c r="C52" s="562">
        <f>SUM(C37,C39,C40,C45,C46,C49,C50)</f>
        <v>3024251092.2879987</v>
      </c>
      <c r="D52" s="688"/>
    </row>
    <row r="53" spans="1:4" ht="15">
      <c r="A53" s="380"/>
      <c r="B53" s="389" t="s">
        <v>602</v>
      </c>
      <c r="C53" s="563"/>
      <c r="D53" s="688"/>
    </row>
    <row r="54" spans="1:4" ht="15">
      <c r="A54" s="380">
        <v>23</v>
      </c>
      <c r="B54" s="387" t="s">
        <v>603</v>
      </c>
      <c r="C54" s="561">
        <v>17091531</v>
      </c>
      <c r="D54" s="689" t="s">
        <v>730</v>
      </c>
    </row>
    <row r="55" spans="1:4" ht="15">
      <c r="A55" s="380">
        <v>24</v>
      </c>
      <c r="B55" s="387" t="s">
        <v>604</v>
      </c>
      <c r="C55" s="561">
        <v>0</v>
      </c>
      <c r="D55" s="688"/>
    </row>
    <row r="56" spans="1:4" ht="15">
      <c r="A56" s="380">
        <v>25</v>
      </c>
      <c r="B56" s="411" t="s">
        <v>605</v>
      </c>
      <c r="C56" s="561">
        <v>101066231.76000001</v>
      </c>
      <c r="D56" s="689" t="s">
        <v>731</v>
      </c>
    </row>
    <row r="57" spans="1:4" ht="15">
      <c r="A57" s="380">
        <v>26</v>
      </c>
      <c r="B57" s="411" t="s">
        <v>606</v>
      </c>
      <c r="C57" s="562"/>
      <c r="D57" s="688"/>
    </row>
    <row r="58" spans="1:4" ht="15">
      <c r="A58" s="380">
        <v>27</v>
      </c>
      <c r="B58" s="411" t="s">
        <v>607</v>
      </c>
      <c r="C58" s="562">
        <f>SUM(C59:C60)</f>
        <v>0</v>
      </c>
      <c r="D58" s="688"/>
    </row>
    <row r="59" spans="1:4" ht="15">
      <c r="A59" s="380">
        <v>27.1</v>
      </c>
      <c r="B59" s="410" t="s">
        <v>608</v>
      </c>
      <c r="C59" s="562"/>
      <c r="D59" s="688"/>
    </row>
    <row r="60" spans="1:4" ht="15">
      <c r="A60" s="380">
        <v>27.2</v>
      </c>
      <c r="B60" s="410" t="s">
        <v>609</v>
      </c>
      <c r="C60" s="562"/>
      <c r="D60" s="688"/>
    </row>
    <row r="61" spans="1:4" ht="15">
      <c r="A61" s="380">
        <v>28</v>
      </c>
      <c r="B61" s="390" t="s">
        <v>610</v>
      </c>
      <c r="C61" s="561">
        <v>2606149.35</v>
      </c>
      <c r="D61" s="689" t="s">
        <v>732</v>
      </c>
    </row>
    <row r="62" spans="1:4" ht="15">
      <c r="A62" s="380">
        <v>29</v>
      </c>
      <c r="B62" s="411" t="s">
        <v>611</v>
      </c>
      <c r="C62" s="561">
        <f>SUM(C63:C65)</f>
        <v>11085300.91</v>
      </c>
      <c r="D62" s="689" t="s">
        <v>733</v>
      </c>
    </row>
    <row r="63" spans="1:4" ht="15">
      <c r="A63" s="380">
        <v>29.1</v>
      </c>
      <c r="B63" s="414" t="s">
        <v>612</v>
      </c>
      <c r="C63" s="562">
        <v>10870260.66</v>
      </c>
      <c r="D63" s="688"/>
    </row>
    <row r="64" spans="1:4" ht="15">
      <c r="A64" s="380">
        <v>29.2</v>
      </c>
      <c r="B64" s="421" t="s">
        <v>613</v>
      </c>
      <c r="C64" s="562">
        <v>0</v>
      </c>
      <c r="D64" s="688"/>
    </row>
    <row r="65" spans="1:4" ht="15">
      <c r="A65" s="380">
        <v>29.3</v>
      </c>
      <c r="B65" s="421" t="s">
        <v>614</v>
      </c>
      <c r="C65" s="562">
        <v>215040.25</v>
      </c>
      <c r="D65" s="688"/>
    </row>
    <row r="66" spans="1:4" ht="15">
      <c r="A66" s="380">
        <v>30</v>
      </c>
      <c r="B66" s="391" t="s">
        <v>615</v>
      </c>
      <c r="C66" s="561">
        <v>371453040.93000001</v>
      </c>
      <c r="D66" s="689" t="s">
        <v>734</v>
      </c>
    </row>
    <row r="67" spans="1:4" ht="15">
      <c r="A67" s="380">
        <v>31</v>
      </c>
      <c r="B67" s="415" t="s">
        <v>616</v>
      </c>
      <c r="C67" s="561">
        <f>SUM(C54,C55,C56,C57,C58,C61,C62,C66)</f>
        <v>503302253.94999999</v>
      </c>
      <c r="D67" s="688"/>
    </row>
    <row r="68" spans="1:4" ht="15.75" thickBot="1">
      <c r="A68" s="690">
        <v>32</v>
      </c>
      <c r="B68" s="691" t="s">
        <v>617</v>
      </c>
      <c r="C68" s="692">
        <f>SUM(C52,C67)</f>
        <v>3527553346.2379985</v>
      </c>
      <c r="D68" s="69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90" zoomScaleNormal="90" workbookViewId="0">
      <pane xSplit="1" ySplit="4" topLeftCell="E5"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17" bestFit="1" customWidth="1"/>
    <col min="2" max="2" width="95" style="17" customWidth="1"/>
    <col min="3" max="3" width="16.140625" style="17" bestFit="1" customWidth="1"/>
    <col min="4" max="4" width="16.5703125" style="17" bestFit="1" customWidth="1"/>
    <col min="5" max="5" width="16.140625" style="17" bestFit="1" customWidth="1"/>
    <col min="6" max="6" width="16.5703125" style="17" bestFit="1" customWidth="1"/>
    <col min="7" max="7" width="16.140625" style="17" bestFit="1" customWidth="1"/>
    <col min="8" max="8" width="13.42578125" style="17" bestFit="1" customWidth="1"/>
    <col min="9" max="9" width="15" style="17" bestFit="1" customWidth="1"/>
    <col min="10" max="10" width="13.42578125" style="17" bestFit="1" customWidth="1"/>
    <col min="11" max="11" width="16.140625" style="17" bestFit="1" customWidth="1"/>
    <col min="12" max="12" width="13.85546875" style="32" bestFit="1" customWidth="1"/>
    <col min="13" max="13" width="17.7109375" style="32" bestFit="1" customWidth="1"/>
    <col min="14" max="14" width="16.140625" style="32" bestFit="1" customWidth="1"/>
    <col min="15" max="15" width="15" style="32" bestFit="1" customWidth="1"/>
    <col min="16" max="16" width="13.140625" style="32" bestFit="1" customWidth="1"/>
    <col min="17" max="17" width="14.7109375" style="32" customWidth="1"/>
    <col min="18" max="18" width="13.140625" style="32" bestFit="1" customWidth="1"/>
    <col min="19" max="19" width="34.85546875" style="32" customWidth="1"/>
    <col min="20" max="16384" width="9.140625" style="32"/>
  </cols>
  <sheetData>
    <row r="1" spans="1:19">
      <c r="A1" s="15" t="s">
        <v>30</v>
      </c>
      <c r="B1" s="573" t="str">
        <f>'Info '!C2</f>
        <v>JSC "BASISBANK"</v>
      </c>
    </row>
    <row r="2" spans="1:19">
      <c r="A2" s="15" t="s">
        <v>31</v>
      </c>
      <c r="B2" s="574">
        <f>'1. key ratios '!B2</f>
        <v>45291</v>
      </c>
    </row>
    <row r="4" spans="1:19" ht="26.25" thickBot="1">
      <c r="A4" s="17" t="s">
        <v>146</v>
      </c>
      <c r="B4" s="200" t="s">
        <v>251</v>
      </c>
    </row>
    <row r="5" spans="1:19" s="191" customFormat="1">
      <c r="A5" s="186"/>
      <c r="B5" s="187"/>
      <c r="C5" s="188" t="s">
        <v>0</v>
      </c>
      <c r="D5" s="188" t="s">
        <v>1</v>
      </c>
      <c r="E5" s="188" t="s">
        <v>2</v>
      </c>
      <c r="F5" s="188" t="s">
        <v>3</v>
      </c>
      <c r="G5" s="188" t="s">
        <v>4</v>
      </c>
      <c r="H5" s="188" t="s">
        <v>5</v>
      </c>
      <c r="I5" s="188" t="s">
        <v>8</v>
      </c>
      <c r="J5" s="188" t="s">
        <v>9</v>
      </c>
      <c r="K5" s="188" t="s">
        <v>10</v>
      </c>
      <c r="L5" s="188" t="s">
        <v>11</v>
      </c>
      <c r="M5" s="188" t="s">
        <v>12</v>
      </c>
      <c r="N5" s="188" t="s">
        <v>13</v>
      </c>
      <c r="O5" s="188" t="s">
        <v>235</v>
      </c>
      <c r="P5" s="188" t="s">
        <v>236</v>
      </c>
      <c r="Q5" s="188" t="s">
        <v>237</v>
      </c>
      <c r="R5" s="189" t="s">
        <v>238</v>
      </c>
      <c r="S5" s="190" t="s">
        <v>239</v>
      </c>
    </row>
    <row r="6" spans="1:19" s="191" customFormat="1" ht="99" customHeight="1">
      <c r="A6" s="192"/>
      <c r="B6" s="780" t="s">
        <v>240</v>
      </c>
      <c r="C6" s="776">
        <v>0</v>
      </c>
      <c r="D6" s="777"/>
      <c r="E6" s="776">
        <v>0.2</v>
      </c>
      <c r="F6" s="777"/>
      <c r="G6" s="776">
        <v>0.35</v>
      </c>
      <c r="H6" s="777"/>
      <c r="I6" s="776">
        <v>0.5</v>
      </c>
      <c r="J6" s="777"/>
      <c r="K6" s="776">
        <v>0.75</v>
      </c>
      <c r="L6" s="777"/>
      <c r="M6" s="776">
        <v>1</v>
      </c>
      <c r="N6" s="777"/>
      <c r="O6" s="776">
        <v>1.5</v>
      </c>
      <c r="P6" s="777"/>
      <c r="Q6" s="776">
        <v>2.5</v>
      </c>
      <c r="R6" s="777"/>
      <c r="S6" s="778" t="s">
        <v>145</v>
      </c>
    </row>
    <row r="7" spans="1:19" s="191" customFormat="1" ht="30.75" customHeight="1">
      <c r="A7" s="192"/>
      <c r="B7" s="781"/>
      <c r="C7" s="183" t="s">
        <v>148</v>
      </c>
      <c r="D7" s="183" t="s">
        <v>147</v>
      </c>
      <c r="E7" s="183" t="s">
        <v>148</v>
      </c>
      <c r="F7" s="183" t="s">
        <v>147</v>
      </c>
      <c r="G7" s="183" t="s">
        <v>148</v>
      </c>
      <c r="H7" s="183" t="s">
        <v>147</v>
      </c>
      <c r="I7" s="183" t="s">
        <v>148</v>
      </c>
      <c r="J7" s="183" t="s">
        <v>147</v>
      </c>
      <c r="K7" s="183" t="s">
        <v>148</v>
      </c>
      <c r="L7" s="183" t="s">
        <v>147</v>
      </c>
      <c r="M7" s="183" t="s">
        <v>148</v>
      </c>
      <c r="N7" s="183" t="s">
        <v>147</v>
      </c>
      <c r="O7" s="183" t="s">
        <v>148</v>
      </c>
      <c r="P7" s="183" t="s">
        <v>147</v>
      </c>
      <c r="Q7" s="183" t="s">
        <v>148</v>
      </c>
      <c r="R7" s="183" t="s">
        <v>147</v>
      </c>
      <c r="S7" s="779"/>
    </row>
    <row r="8" spans="1:19" s="89" customFormat="1">
      <c r="A8" s="88">
        <v>1</v>
      </c>
      <c r="B8" s="14" t="s">
        <v>51</v>
      </c>
      <c r="C8" s="585">
        <v>378177626.17019999</v>
      </c>
      <c r="D8" s="585">
        <v>0</v>
      </c>
      <c r="E8" s="585">
        <v>0</v>
      </c>
      <c r="F8" s="585">
        <v>0</v>
      </c>
      <c r="G8" s="585">
        <v>0</v>
      </c>
      <c r="H8" s="585">
        <v>0</v>
      </c>
      <c r="I8" s="585">
        <v>0</v>
      </c>
      <c r="J8" s="585">
        <v>0</v>
      </c>
      <c r="K8" s="585">
        <v>0</v>
      </c>
      <c r="L8" s="585">
        <v>0</v>
      </c>
      <c r="M8" s="585">
        <v>184600807.80560002</v>
      </c>
      <c r="N8" s="585">
        <v>0</v>
      </c>
      <c r="O8" s="585">
        <v>0</v>
      </c>
      <c r="P8" s="585">
        <v>0</v>
      </c>
      <c r="Q8" s="585">
        <v>0</v>
      </c>
      <c r="R8" s="585">
        <v>0</v>
      </c>
      <c r="S8" s="585">
        <f>$C$6*SUM(C8:D8)+$E$6*SUM(E8:F8)+$G$6*SUM(G8:H8)+$I$6*SUM(I8:J8)+$K$6*SUM(K8:L8)+$M$6*SUM(M8:N8)+$O$6*SUM(O8:P8)+$Q$6*SUM(Q8:R8)</f>
        <v>184600807.80560002</v>
      </c>
    </row>
    <row r="9" spans="1:19" s="89" customFormat="1">
      <c r="A9" s="88">
        <v>2</v>
      </c>
      <c r="B9" s="14" t="s">
        <v>52</v>
      </c>
      <c r="C9" s="585">
        <v>0</v>
      </c>
      <c r="D9" s="585">
        <v>0</v>
      </c>
      <c r="E9" s="585">
        <v>0</v>
      </c>
      <c r="F9" s="585">
        <v>0</v>
      </c>
      <c r="G9" s="585">
        <v>0</v>
      </c>
      <c r="H9" s="585">
        <v>0</v>
      </c>
      <c r="I9" s="585">
        <v>0</v>
      </c>
      <c r="J9" s="585">
        <v>0</v>
      </c>
      <c r="K9" s="585">
        <v>0</v>
      </c>
      <c r="L9" s="585">
        <v>0</v>
      </c>
      <c r="M9" s="585">
        <v>0</v>
      </c>
      <c r="N9" s="585">
        <v>0</v>
      </c>
      <c r="O9" s="585">
        <v>0</v>
      </c>
      <c r="P9" s="585">
        <v>0</v>
      </c>
      <c r="Q9" s="585">
        <v>0</v>
      </c>
      <c r="R9" s="585">
        <v>0</v>
      </c>
      <c r="S9" s="585">
        <f t="shared" ref="S9:S21" si="0">$C$6*SUM(C9:D9)+$E$6*SUM(E9:F9)+$G$6*SUM(G9:H9)+$I$6*SUM(I9:J9)+$K$6*SUM(K9:L9)+$M$6*SUM(M9:N9)+$O$6*SUM(O9:P9)+$Q$6*SUM(Q9:R9)</f>
        <v>0</v>
      </c>
    </row>
    <row r="10" spans="1:19" s="89" customFormat="1">
      <c r="A10" s="88">
        <v>3</v>
      </c>
      <c r="B10" s="14" t="s">
        <v>164</v>
      </c>
      <c r="C10" s="585">
        <v>0</v>
      </c>
      <c r="D10" s="585">
        <v>0</v>
      </c>
      <c r="E10" s="585">
        <v>0</v>
      </c>
      <c r="F10" s="585">
        <v>0</v>
      </c>
      <c r="G10" s="585">
        <v>0</v>
      </c>
      <c r="H10" s="585">
        <v>0</v>
      </c>
      <c r="I10" s="585">
        <v>0</v>
      </c>
      <c r="J10" s="585">
        <v>0</v>
      </c>
      <c r="K10" s="585">
        <v>0</v>
      </c>
      <c r="L10" s="585">
        <v>3724.0374000000002</v>
      </c>
      <c r="M10" s="585">
        <v>29536899.9067</v>
      </c>
      <c r="N10" s="585">
        <v>5855304.0089999996</v>
      </c>
      <c r="O10" s="585">
        <v>0</v>
      </c>
      <c r="P10" s="585">
        <v>0</v>
      </c>
      <c r="Q10" s="585">
        <v>0</v>
      </c>
      <c r="R10" s="585">
        <v>0</v>
      </c>
      <c r="S10" s="585">
        <f t="shared" si="0"/>
        <v>35394996.943750001</v>
      </c>
    </row>
    <row r="11" spans="1:19" s="89" customFormat="1">
      <c r="A11" s="88">
        <v>4</v>
      </c>
      <c r="B11" s="14" t="s">
        <v>53</v>
      </c>
      <c r="C11" s="585">
        <v>0</v>
      </c>
      <c r="D11" s="585">
        <v>0</v>
      </c>
      <c r="E11" s="585">
        <v>0</v>
      </c>
      <c r="F11" s="585">
        <v>0</v>
      </c>
      <c r="G11" s="585">
        <v>0</v>
      </c>
      <c r="H11" s="585">
        <v>0</v>
      </c>
      <c r="I11" s="585">
        <v>0</v>
      </c>
      <c r="J11" s="585">
        <v>0</v>
      </c>
      <c r="K11" s="585">
        <v>0</v>
      </c>
      <c r="L11" s="585">
        <v>0</v>
      </c>
      <c r="M11" s="585">
        <v>0</v>
      </c>
      <c r="N11" s="585">
        <v>0</v>
      </c>
      <c r="O11" s="585">
        <v>0</v>
      </c>
      <c r="P11" s="585">
        <v>0</v>
      </c>
      <c r="Q11" s="585">
        <v>0</v>
      </c>
      <c r="R11" s="585">
        <v>0</v>
      </c>
      <c r="S11" s="585">
        <f t="shared" si="0"/>
        <v>0</v>
      </c>
    </row>
    <row r="12" spans="1:19" s="89" customFormat="1">
      <c r="A12" s="88">
        <v>5</v>
      </c>
      <c r="B12" s="14" t="s">
        <v>54</v>
      </c>
      <c r="C12" s="585">
        <v>0</v>
      </c>
      <c r="D12" s="585">
        <v>0</v>
      </c>
      <c r="E12" s="585">
        <v>0</v>
      </c>
      <c r="F12" s="585">
        <v>0</v>
      </c>
      <c r="G12" s="585">
        <v>0</v>
      </c>
      <c r="H12" s="585">
        <v>0</v>
      </c>
      <c r="I12" s="585">
        <v>0</v>
      </c>
      <c r="J12" s="585">
        <v>0</v>
      </c>
      <c r="K12" s="585">
        <v>0</v>
      </c>
      <c r="L12" s="585">
        <v>0</v>
      </c>
      <c r="M12" s="585">
        <v>0</v>
      </c>
      <c r="N12" s="585">
        <v>0</v>
      </c>
      <c r="O12" s="585">
        <v>0</v>
      </c>
      <c r="P12" s="585">
        <v>0</v>
      </c>
      <c r="Q12" s="585">
        <v>0</v>
      </c>
      <c r="R12" s="585">
        <v>0</v>
      </c>
      <c r="S12" s="585">
        <f t="shared" si="0"/>
        <v>0</v>
      </c>
    </row>
    <row r="13" spans="1:19" s="89" customFormat="1">
      <c r="A13" s="88">
        <v>6</v>
      </c>
      <c r="B13" s="14" t="s">
        <v>55</v>
      </c>
      <c r="C13" s="585">
        <v>0</v>
      </c>
      <c r="D13" s="585">
        <v>0</v>
      </c>
      <c r="E13" s="585">
        <v>147214378.60259998</v>
      </c>
      <c r="F13" s="585">
        <v>0</v>
      </c>
      <c r="G13" s="585">
        <v>0</v>
      </c>
      <c r="H13" s="585">
        <v>0</v>
      </c>
      <c r="I13" s="585">
        <v>11730453.612500001</v>
      </c>
      <c r="J13" s="585">
        <v>0</v>
      </c>
      <c r="K13" s="585">
        <v>0</v>
      </c>
      <c r="L13" s="585">
        <v>0</v>
      </c>
      <c r="M13" s="585">
        <v>1504062.6868</v>
      </c>
      <c r="N13" s="585">
        <v>0</v>
      </c>
      <c r="O13" s="585">
        <v>1206859.3614000001</v>
      </c>
      <c r="P13" s="585">
        <v>0</v>
      </c>
      <c r="Q13" s="585">
        <v>0</v>
      </c>
      <c r="R13" s="585">
        <v>0</v>
      </c>
      <c r="S13" s="585">
        <f t="shared" si="0"/>
        <v>38622454.255669996</v>
      </c>
    </row>
    <row r="14" spans="1:19" s="89" customFormat="1">
      <c r="A14" s="88">
        <v>7</v>
      </c>
      <c r="B14" s="14" t="s">
        <v>56</v>
      </c>
      <c r="C14" s="585">
        <v>0</v>
      </c>
      <c r="D14" s="585">
        <v>0</v>
      </c>
      <c r="E14" s="585">
        <v>0</v>
      </c>
      <c r="F14" s="585">
        <v>0</v>
      </c>
      <c r="G14" s="585">
        <v>0</v>
      </c>
      <c r="H14" s="585">
        <v>0</v>
      </c>
      <c r="I14" s="585">
        <v>0</v>
      </c>
      <c r="J14" s="585">
        <v>0</v>
      </c>
      <c r="K14" s="585">
        <v>0</v>
      </c>
      <c r="L14" s="585">
        <v>0</v>
      </c>
      <c r="M14" s="585">
        <v>1409514371.6201</v>
      </c>
      <c r="N14" s="585">
        <v>281988356.0893802</v>
      </c>
      <c r="O14" s="585">
        <v>0</v>
      </c>
      <c r="P14" s="585">
        <v>0</v>
      </c>
      <c r="Q14" s="585">
        <v>0</v>
      </c>
      <c r="R14" s="585">
        <v>0</v>
      </c>
      <c r="S14" s="585">
        <f t="shared" si="0"/>
        <v>1691502727.7094803</v>
      </c>
    </row>
    <row r="15" spans="1:19" s="89" customFormat="1">
      <c r="A15" s="88">
        <v>8</v>
      </c>
      <c r="B15" s="14" t="s">
        <v>57</v>
      </c>
      <c r="C15" s="585">
        <v>0</v>
      </c>
      <c r="D15" s="585">
        <v>0</v>
      </c>
      <c r="E15" s="585">
        <v>0</v>
      </c>
      <c r="F15" s="585">
        <v>0</v>
      </c>
      <c r="G15" s="585">
        <v>0</v>
      </c>
      <c r="H15" s="585">
        <v>0</v>
      </c>
      <c r="I15" s="585">
        <v>0</v>
      </c>
      <c r="J15" s="585">
        <v>0</v>
      </c>
      <c r="K15" s="585">
        <v>408774567.81376415</v>
      </c>
      <c r="L15" s="585">
        <v>9582096.0831499454</v>
      </c>
      <c r="M15" s="585">
        <v>4457614.9080709908</v>
      </c>
      <c r="N15" s="585">
        <v>657254.27640000009</v>
      </c>
      <c r="O15" s="585">
        <v>0</v>
      </c>
      <c r="P15" s="585">
        <v>0</v>
      </c>
      <c r="Q15" s="585">
        <v>0</v>
      </c>
      <c r="R15" s="585">
        <v>0</v>
      </c>
      <c r="S15" s="585">
        <f t="shared" si="0"/>
        <v>318882367.10715663</v>
      </c>
    </row>
    <row r="16" spans="1:19" s="89" customFormat="1">
      <c r="A16" s="88">
        <v>9</v>
      </c>
      <c r="B16" s="14" t="s">
        <v>58</v>
      </c>
      <c r="C16" s="585">
        <v>0</v>
      </c>
      <c r="D16" s="585">
        <v>0</v>
      </c>
      <c r="E16" s="585">
        <v>0</v>
      </c>
      <c r="F16" s="585">
        <v>0</v>
      </c>
      <c r="G16" s="585">
        <v>307312292.75974131</v>
      </c>
      <c r="H16" s="585">
        <v>243110.17230999985</v>
      </c>
      <c r="I16" s="585">
        <v>0</v>
      </c>
      <c r="J16" s="585">
        <v>0</v>
      </c>
      <c r="K16" s="585">
        <v>0</v>
      </c>
      <c r="L16" s="585">
        <v>99970.18024999999</v>
      </c>
      <c r="M16" s="585">
        <v>32499223.751776449</v>
      </c>
      <c r="N16" s="585">
        <v>0</v>
      </c>
      <c r="O16" s="585">
        <v>0</v>
      </c>
      <c r="P16" s="585">
        <v>0</v>
      </c>
      <c r="Q16" s="585">
        <v>0</v>
      </c>
      <c r="R16" s="585">
        <v>0</v>
      </c>
      <c r="S16" s="585">
        <f t="shared" si="0"/>
        <v>140218592.4131819</v>
      </c>
    </row>
    <row r="17" spans="1:19" s="89" customFormat="1">
      <c r="A17" s="88">
        <v>10</v>
      </c>
      <c r="B17" s="14" t="s">
        <v>59</v>
      </c>
      <c r="C17" s="585">
        <v>0</v>
      </c>
      <c r="D17" s="585">
        <v>0</v>
      </c>
      <c r="E17" s="585">
        <v>0</v>
      </c>
      <c r="F17" s="585">
        <v>0</v>
      </c>
      <c r="G17" s="585">
        <v>0</v>
      </c>
      <c r="H17" s="585">
        <v>0</v>
      </c>
      <c r="I17" s="585">
        <v>4604115.1722674062</v>
      </c>
      <c r="J17" s="585">
        <v>0</v>
      </c>
      <c r="K17" s="585">
        <v>0</v>
      </c>
      <c r="L17" s="585">
        <v>0</v>
      </c>
      <c r="M17" s="585">
        <v>18859710.552356344</v>
      </c>
      <c r="N17" s="585">
        <v>14890.72</v>
      </c>
      <c r="O17" s="585">
        <v>11819413.709288333</v>
      </c>
      <c r="P17" s="585">
        <v>467340.28834999993</v>
      </c>
      <c r="Q17" s="585">
        <v>0</v>
      </c>
      <c r="R17" s="585">
        <v>0</v>
      </c>
      <c r="S17" s="585">
        <f t="shared" si="0"/>
        <v>39606789.854947545</v>
      </c>
    </row>
    <row r="18" spans="1:19" s="89" customFormat="1">
      <c r="A18" s="88">
        <v>11</v>
      </c>
      <c r="B18" s="14" t="s">
        <v>60</v>
      </c>
      <c r="C18" s="585">
        <v>0</v>
      </c>
      <c r="D18" s="585">
        <v>0</v>
      </c>
      <c r="E18" s="585">
        <v>0</v>
      </c>
      <c r="F18" s="585">
        <v>0</v>
      </c>
      <c r="G18" s="585">
        <v>0</v>
      </c>
      <c r="H18" s="585">
        <v>0</v>
      </c>
      <c r="I18" s="585">
        <v>0</v>
      </c>
      <c r="J18" s="585">
        <v>0</v>
      </c>
      <c r="K18" s="585">
        <v>0</v>
      </c>
      <c r="L18" s="585">
        <v>0</v>
      </c>
      <c r="M18" s="585">
        <v>0</v>
      </c>
      <c r="N18" s="585">
        <v>0</v>
      </c>
      <c r="O18" s="585">
        <v>0</v>
      </c>
      <c r="P18" s="585">
        <v>0</v>
      </c>
      <c r="Q18" s="585">
        <v>0</v>
      </c>
      <c r="R18" s="585">
        <v>0</v>
      </c>
      <c r="S18" s="585">
        <f t="shared" si="0"/>
        <v>0</v>
      </c>
    </row>
    <row r="19" spans="1:19" s="89" customFormat="1">
      <c r="A19" s="88">
        <v>12</v>
      </c>
      <c r="B19" s="14" t="s">
        <v>61</v>
      </c>
      <c r="C19" s="585">
        <v>0</v>
      </c>
      <c r="D19" s="585">
        <v>0</v>
      </c>
      <c r="E19" s="585">
        <v>0</v>
      </c>
      <c r="F19" s="585">
        <v>0</v>
      </c>
      <c r="G19" s="585">
        <v>0</v>
      </c>
      <c r="H19" s="585">
        <v>0</v>
      </c>
      <c r="I19" s="585">
        <v>0</v>
      </c>
      <c r="J19" s="585">
        <v>0</v>
      </c>
      <c r="K19" s="585">
        <v>0</v>
      </c>
      <c r="L19" s="585">
        <v>3212.96045</v>
      </c>
      <c r="M19" s="585">
        <v>30947899.211500004</v>
      </c>
      <c r="N19" s="585">
        <v>31099467.47045001</v>
      </c>
      <c r="O19" s="585">
        <v>0</v>
      </c>
      <c r="P19" s="585">
        <v>0</v>
      </c>
      <c r="Q19" s="585">
        <v>0</v>
      </c>
      <c r="R19" s="585">
        <v>0</v>
      </c>
      <c r="S19" s="585">
        <f t="shared" si="0"/>
        <v>62049776.40228752</v>
      </c>
    </row>
    <row r="20" spans="1:19" s="89" customFormat="1">
      <c r="A20" s="88">
        <v>13</v>
      </c>
      <c r="B20" s="14" t="s">
        <v>144</v>
      </c>
      <c r="C20" s="585">
        <v>0</v>
      </c>
      <c r="D20" s="585">
        <v>0</v>
      </c>
      <c r="E20" s="585">
        <v>0</v>
      </c>
      <c r="F20" s="585">
        <v>0</v>
      </c>
      <c r="G20" s="585">
        <v>0</v>
      </c>
      <c r="H20" s="585">
        <v>0</v>
      </c>
      <c r="I20" s="585">
        <v>0</v>
      </c>
      <c r="J20" s="585">
        <v>0</v>
      </c>
      <c r="K20" s="585">
        <v>0</v>
      </c>
      <c r="L20" s="585">
        <v>0</v>
      </c>
      <c r="M20" s="585">
        <v>0</v>
      </c>
      <c r="N20" s="585">
        <v>0</v>
      </c>
      <c r="O20" s="585">
        <v>0</v>
      </c>
      <c r="P20" s="585">
        <v>0</v>
      </c>
      <c r="Q20" s="585">
        <v>0</v>
      </c>
      <c r="R20" s="585">
        <v>0</v>
      </c>
      <c r="S20" s="585">
        <f t="shared" si="0"/>
        <v>0</v>
      </c>
    </row>
    <row r="21" spans="1:19" s="89" customFormat="1">
      <c r="A21" s="88">
        <v>14</v>
      </c>
      <c r="B21" s="14" t="s">
        <v>63</v>
      </c>
      <c r="C21" s="585">
        <v>61168058.52529899</v>
      </c>
      <c r="D21" s="585">
        <v>0</v>
      </c>
      <c r="E21" s="585">
        <v>156755</v>
      </c>
      <c r="F21" s="585">
        <v>0</v>
      </c>
      <c r="G21" s="585">
        <v>0</v>
      </c>
      <c r="H21" s="585">
        <v>0</v>
      </c>
      <c r="I21" s="585">
        <v>0</v>
      </c>
      <c r="J21" s="585">
        <v>0</v>
      </c>
      <c r="K21" s="585">
        <v>0</v>
      </c>
      <c r="L21" s="585">
        <v>27200.405550000003</v>
      </c>
      <c r="M21" s="585">
        <v>435594949.78456098</v>
      </c>
      <c r="N21" s="585">
        <v>10363539.09179998</v>
      </c>
      <c r="O21" s="585">
        <v>0</v>
      </c>
      <c r="P21" s="585">
        <v>0</v>
      </c>
      <c r="Q21" s="585">
        <v>21000000</v>
      </c>
      <c r="R21" s="585">
        <v>0</v>
      </c>
      <c r="S21" s="585">
        <f t="shared" si="0"/>
        <v>498510240.18052346</v>
      </c>
    </row>
    <row r="22" spans="1:19" ht="13.5" thickBot="1">
      <c r="A22" s="90"/>
      <c r="B22" s="91" t="s">
        <v>64</v>
      </c>
      <c r="C22" s="586">
        <f>SUM(C8:C21)</f>
        <v>439345684.695499</v>
      </c>
      <c r="D22" s="586">
        <f t="shared" ref="D22:J22" si="1">SUM(D8:D21)</f>
        <v>0</v>
      </c>
      <c r="E22" s="586">
        <f t="shared" si="1"/>
        <v>147371133.60259998</v>
      </c>
      <c r="F22" s="586">
        <f t="shared" si="1"/>
        <v>0</v>
      </c>
      <c r="G22" s="586">
        <f t="shared" si="1"/>
        <v>307312292.75974131</v>
      </c>
      <c r="H22" s="586">
        <f t="shared" si="1"/>
        <v>243110.17230999985</v>
      </c>
      <c r="I22" s="586">
        <f t="shared" si="1"/>
        <v>16334568.784767408</v>
      </c>
      <c r="J22" s="586">
        <f t="shared" si="1"/>
        <v>0</v>
      </c>
      <c r="K22" s="586">
        <f t="shared" ref="K22:S22" si="2">SUM(K8:K21)</f>
        <v>408774567.81376415</v>
      </c>
      <c r="L22" s="586">
        <f t="shared" si="2"/>
        <v>9716203.6667999439</v>
      </c>
      <c r="M22" s="586">
        <f t="shared" si="2"/>
        <v>2147515540.2274647</v>
      </c>
      <c r="N22" s="586">
        <f t="shared" si="2"/>
        <v>329978811.65703022</v>
      </c>
      <c r="O22" s="586">
        <f t="shared" si="2"/>
        <v>13026273.070688333</v>
      </c>
      <c r="P22" s="586">
        <f t="shared" si="2"/>
        <v>467340.28834999993</v>
      </c>
      <c r="Q22" s="586">
        <f t="shared" si="2"/>
        <v>21000000</v>
      </c>
      <c r="R22" s="586">
        <f t="shared" si="2"/>
        <v>0</v>
      </c>
      <c r="S22" s="586">
        <f t="shared" si="2"/>
        <v>3009388752.6725974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pane xSplit="2" ySplit="6" topLeftCell="I7" activePane="bottomRight" state="frozen"/>
      <selection activeCell="B9" sqref="B9"/>
      <selection pane="topRight" activeCell="B9" sqref="B9"/>
      <selection pane="bottomLeft" activeCell="B9" sqref="B9"/>
      <selection pane="bottomRight" activeCell="O33" sqref="O33"/>
    </sheetView>
  </sheetViews>
  <sheetFormatPr defaultColWidth="9.140625" defaultRowHeight="12.75"/>
  <cols>
    <col min="1" max="1" width="10.5703125" style="17" bestFit="1" customWidth="1"/>
    <col min="2" max="2" width="63.7109375" style="17" bestFit="1" customWidth="1"/>
    <col min="3" max="3" width="19" style="17" customWidth="1"/>
    <col min="4" max="4" width="19.5703125" style="17" customWidth="1"/>
    <col min="5" max="5" width="31.140625" style="17" customWidth="1"/>
    <col min="6" max="6" width="29.140625" style="17" customWidth="1"/>
    <col min="7" max="7" width="28.5703125" style="17" customWidth="1"/>
    <col min="8" max="8" width="26.42578125" style="17" customWidth="1"/>
    <col min="9" max="9" width="23.7109375" style="17" customWidth="1"/>
    <col min="10" max="10" width="21.5703125" style="17" customWidth="1"/>
    <col min="11" max="11" width="15.7109375" style="17" customWidth="1"/>
    <col min="12" max="12" width="13.28515625" style="17" customWidth="1"/>
    <col min="13" max="13" width="20.85546875" style="17" customWidth="1"/>
    <col min="14" max="14" width="19.28515625" style="17" customWidth="1"/>
    <col min="15" max="15" width="18.42578125" style="17" customWidth="1"/>
    <col min="16" max="16" width="19" style="17" customWidth="1"/>
    <col min="17" max="17" width="20.28515625" style="17" customWidth="1"/>
    <col min="18" max="18" width="18" style="17" customWidth="1"/>
    <col min="19" max="19" width="36" style="17" customWidth="1"/>
    <col min="20" max="20" width="26.140625" style="17" customWidth="1"/>
    <col min="21" max="21" width="24.85546875" style="17" customWidth="1"/>
    <col min="22" max="22" width="20" style="17" customWidth="1"/>
    <col min="23" max="16384" width="9.140625" style="32"/>
  </cols>
  <sheetData>
    <row r="1" spans="1:22">
      <c r="A1" s="15" t="s">
        <v>30</v>
      </c>
      <c r="B1" s="572" t="str">
        <f>'Info '!C2</f>
        <v>JSC "BASISBANK"</v>
      </c>
    </row>
    <row r="2" spans="1:22">
      <c r="A2" s="15" t="s">
        <v>31</v>
      </c>
      <c r="B2" s="571">
        <f>'1. key ratios '!B2</f>
        <v>45291</v>
      </c>
    </row>
    <row r="4" spans="1:22" ht="13.5" thickBot="1">
      <c r="A4" s="17" t="s">
        <v>243</v>
      </c>
      <c r="B4" s="92" t="s">
        <v>50</v>
      </c>
      <c r="V4" s="33" t="s">
        <v>35</v>
      </c>
    </row>
    <row r="5" spans="1:22" ht="12.75" customHeight="1">
      <c r="A5" s="93"/>
      <c r="B5" s="94"/>
      <c r="C5" s="782" t="s">
        <v>169</v>
      </c>
      <c r="D5" s="783"/>
      <c r="E5" s="783"/>
      <c r="F5" s="783"/>
      <c r="G5" s="783"/>
      <c r="H5" s="783"/>
      <c r="I5" s="783"/>
      <c r="J5" s="783"/>
      <c r="K5" s="783"/>
      <c r="L5" s="784"/>
      <c r="M5" s="785" t="s">
        <v>170</v>
      </c>
      <c r="N5" s="786"/>
      <c r="O5" s="786"/>
      <c r="P5" s="786"/>
      <c r="Q5" s="786"/>
      <c r="R5" s="786"/>
      <c r="S5" s="787"/>
      <c r="T5" s="790" t="s">
        <v>241</v>
      </c>
      <c r="U5" s="790" t="s">
        <v>242</v>
      </c>
      <c r="V5" s="788" t="s">
        <v>76</v>
      </c>
    </row>
    <row r="6" spans="1:22" s="59" customFormat="1" ht="102">
      <c r="A6" s="56"/>
      <c r="B6" s="95"/>
      <c r="C6" s="96" t="s">
        <v>65</v>
      </c>
      <c r="D6" s="165" t="s">
        <v>66</v>
      </c>
      <c r="E6" s="118" t="s">
        <v>172</v>
      </c>
      <c r="F6" s="118" t="s">
        <v>173</v>
      </c>
      <c r="G6" s="165" t="s">
        <v>176</v>
      </c>
      <c r="H6" s="165" t="s">
        <v>171</v>
      </c>
      <c r="I6" s="165" t="s">
        <v>67</v>
      </c>
      <c r="J6" s="165" t="s">
        <v>68</v>
      </c>
      <c r="K6" s="97" t="s">
        <v>69</v>
      </c>
      <c r="L6" s="98" t="s">
        <v>70</v>
      </c>
      <c r="M6" s="96" t="s">
        <v>174</v>
      </c>
      <c r="N6" s="97" t="s">
        <v>71</v>
      </c>
      <c r="O6" s="97" t="s">
        <v>72</v>
      </c>
      <c r="P6" s="97" t="s">
        <v>73</v>
      </c>
      <c r="Q6" s="97" t="s">
        <v>74</v>
      </c>
      <c r="R6" s="97" t="s">
        <v>75</v>
      </c>
      <c r="S6" s="185" t="s">
        <v>175</v>
      </c>
      <c r="T6" s="791"/>
      <c r="U6" s="791"/>
      <c r="V6" s="789"/>
    </row>
    <row r="7" spans="1:22" s="89" customFormat="1">
      <c r="A7" s="99">
        <v>1</v>
      </c>
      <c r="B7" s="14" t="s">
        <v>51</v>
      </c>
      <c r="C7" s="587">
        <v>0</v>
      </c>
      <c r="D7" s="585">
        <v>0</v>
      </c>
      <c r="E7" s="585">
        <v>0</v>
      </c>
      <c r="F7" s="585">
        <v>0</v>
      </c>
      <c r="G7" s="585">
        <v>0</v>
      </c>
      <c r="H7" s="585">
        <v>0</v>
      </c>
      <c r="I7" s="585">
        <v>0</v>
      </c>
      <c r="J7" s="585">
        <v>0</v>
      </c>
      <c r="K7" s="585">
        <v>0</v>
      </c>
      <c r="L7" s="588">
        <v>0</v>
      </c>
      <c r="M7" s="587">
        <v>0</v>
      </c>
      <c r="N7" s="585">
        <v>0</v>
      </c>
      <c r="O7" s="585">
        <v>0</v>
      </c>
      <c r="P7" s="585">
        <v>0</v>
      </c>
      <c r="Q7" s="585">
        <v>0</v>
      </c>
      <c r="R7" s="585">
        <v>0</v>
      </c>
      <c r="S7" s="588">
        <v>0</v>
      </c>
      <c r="T7" s="589">
        <v>0</v>
      </c>
      <c r="U7" s="589">
        <v>0</v>
      </c>
      <c r="V7" s="590">
        <f>SUM(C7:S7)</f>
        <v>0</v>
      </c>
    </row>
    <row r="8" spans="1:22" s="89" customFormat="1">
      <c r="A8" s="99">
        <v>2</v>
      </c>
      <c r="B8" s="14" t="s">
        <v>52</v>
      </c>
      <c r="C8" s="587">
        <v>0</v>
      </c>
      <c r="D8" s="585">
        <v>0</v>
      </c>
      <c r="E8" s="585">
        <v>0</v>
      </c>
      <c r="F8" s="585">
        <v>0</v>
      </c>
      <c r="G8" s="585">
        <v>0</v>
      </c>
      <c r="H8" s="585">
        <v>0</v>
      </c>
      <c r="I8" s="585">
        <v>0</v>
      </c>
      <c r="J8" s="585">
        <v>0</v>
      </c>
      <c r="K8" s="585">
        <v>0</v>
      </c>
      <c r="L8" s="588">
        <v>0</v>
      </c>
      <c r="M8" s="587">
        <v>0</v>
      </c>
      <c r="N8" s="585">
        <v>0</v>
      </c>
      <c r="O8" s="585">
        <v>0</v>
      </c>
      <c r="P8" s="585">
        <v>0</v>
      </c>
      <c r="Q8" s="585">
        <v>0</v>
      </c>
      <c r="R8" s="585">
        <v>0</v>
      </c>
      <c r="S8" s="588">
        <v>0</v>
      </c>
      <c r="T8" s="589">
        <v>0</v>
      </c>
      <c r="U8" s="589">
        <v>0</v>
      </c>
      <c r="V8" s="590">
        <f t="shared" ref="V8:V20" si="0">SUM(C8:S8)</f>
        <v>0</v>
      </c>
    </row>
    <row r="9" spans="1:22" s="89" customFormat="1">
      <c r="A9" s="99">
        <v>3</v>
      </c>
      <c r="B9" s="14" t="s">
        <v>165</v>
      </c>
      <c r="C9" s="587">
        <v>0</v>
      </c>
      <c r="D9" s="585">
        <v>20.02</v>
      </c>
      <c r="E9" s="585">
        <v>0</v>
      </c>
      <c r="F9" s="585">
        <v>0</v>
      </c>
      <c r="G9" s="585">
        <v>0</v>
      </c>
      <c r="H9" s="585">
        <v>0</v>
      </c>
      <c r="I9" s="585">
        <v>0</v>
      </c>
      <c r="J9" s="585">
        <v>0</v>
      </c>
      <c r="K9" s="585">
        <v>0</v>
      </c>
      <c r="L9" s="588">
        <v>0</v>
      </c>
      <c r="M9" s="587">
        <v>0</v>
      </c>
      <c r="N9" s="585">
        <v>0</v>
      </c>
      <c r="O9" s="585">
        <v>0</v>
      </c>
      <c r="P9" s="585">
        <v>0</v>
      </c>
      <c r="Q9" s="585">
        <v>0</v>
      </c>
      <c r="R9" s="585">
        <v>0</v>
      </c>
      <c r="S9" s="588">
        <v>0</v>
      </c>
      <c r="T9" s="589">
        <v>20.02</v>
      </c>
      <c r="U9" s="589">
        <v>0</v>
      </c>
      <c r="V9" s="590">
        <f t="shared" si="0"/>
        <v>20.02</v>
      </c>
    </row>
    <row r="10" spans="1:22" s="89" customFormat="1">
      <c r="A10" s="99">
        <v>4</v>
      </c>
      <c r="B10" s="14" t="s">
        <v>53</v>
      </c>
      <c r="C10" s="587">
        <v>0</v>
      </c>
      <c r="D10" s="585">
        <v>0</v>
      </c>
      <c r="E10" s="585">
        <v>0</v>
      </c>
      <c r="F10" s="585">
        <v>0</v>
      </c>
      <c r="G10" s="585">
        <v>0</v>
      </c>
      <c r="H10" s="585">
        <v>0</v>
      </c>
      <c r="I10" s="585">
        <v>0</v>
      </c>
      <c r="J10" s="585">
        <v>0</v>
      </c>
      <c r="K10" s="585">
        <v>0</v>
      </c>
      <c r="L10" s="588">
        <v>0</v>
      </c>
      <c r="M10" s="587">
        <v>0</v>
      </c>
      <c r="N10" s="585">
        <v>0</v>
      </c>
      <c r="O10" s="585">
        <v>0</v>
      </c>
      <c r="P10" s="585">
        <v>0</v>
      </c>
      <c r="Q10" s="585">
        <v>0</v>
      </c>
      <c r="R10" s="585">
        <v>0</v>
      </c>
      <c r="S10" s="588">
        <v>0</v>
      </c>
      <c r="T10" s="589">
        <v>0</v>
      </c>
      <c r="U10" s="589">
        <v>0</v>
      </c>
      <c r="V10" s="590">
        <f t="shared" si="0"/>
        <v>0</v>
      </c>
    </row>
    <row r="11" spans="1:22" s="89" customFormat="1">
      <c r="A11" s="99">
        <v>5</v>
      </c>
      <c r="B11" s="14" t="s">
        <v>54</v>
      </c>
      <c r="C11" s="587">
        <v>0</v>
      </c>
      <c r="D11" s="585">
        <v>0</v>
      </c>
      <c r="E11" s="585">
        <v>0</v>
      </c>
      <c r="F11" s="585">
        <v>0</v>
      </c>
      <c r="G11" s="585">
        <v>0</v>
      </c>
      <c r="H11" s="585">
        <v>0</v>
      </c>
      <c r="I11" s="585">
        <v>0</v>
      </c>
      <c r="J11" s="585">
        <v>0</v>
      </c>
      <c r="K11" s="585">
        <v>0</v>
      </c>
      <c r="L11" s="588">
        <v>0</v>
      </c>
      <c r="M11" s="587">
        <v>0</v>
      </c>
      <c r="N11" s="585">
        <v>0</v>
      </c>
      <c r="O11" s="585">
        <v>0</v>
      </c>
      <c r="P11" s="585">
        <v>0</v>
      </c>
      <c r="Q11" s="585">
        <v>0</v>
      </c>
      <c r="R11" s="585">
        <v>0</v>
      </c>
      <c r="S11" s="588">
        <v>0</v>
      </c>
      <c r="T11" s="589">
        <v>0</v>
      </c>
      <c r="U11" s="589">
        <v>0</v>
      </c>
      <c r="V11" s="590">
        <f t="shared" si="0"/>
        <v>0</v>
      </c>
    </row>
    <row r="12" spans="1:22" s="89" customFormat="1">
      <c r="A12" s="99">
        <v>6</v>
      </c>
      <c r="B12" s="14" t="s">
        <v>55</v>
      </c>
      <c r="C12" s="587">
        <v>0</v>
      </c>
      <c r="D12" s="585">
        <v>0</v>
      </c>
      <c r="E12" s="585">
        <v>0</v>
      </c>
      <c r="F12" s="585">
        <v>0</v>
      </c>
      <c r="G12" s="585">
        <v>0</v>
      </c>
      <c r="H12" s="585">
        <v>0</v>
      </c>
      <c r="I12" s="585">
        <v>0</v>
      </c>
      <c r="J12" s="585">
        <v>0</v>
      </c>
      <c r="K12" s="585">
        <v>0</v>
      </c>
      <c r="L12" s="588">
        <v>0</v>
      </c>
      <c r="M12" s="587">
        <v>0</v>
      </c>
      <c r="N12" s="585">
        <v>0</v>
      </c>
      <c r="O12" s="585">
        <v>0</v>
      </c>
      <c r="P12" s="585">
        <v>0</v>
      </c>
      <c r="Q12" s="585">
        <v>0</v>
      </c>
      <c r="R12" s="585">
        <v>0</v>
      </c>
      <c r="S12" s="588">
        <v>0</v>
      </c>
      <c r="T12" s="589">
        <v>0</v>
      </c>
      <c r="U12" s="589">
        <v>0</v>
      </c>
      <c r="V12" s="590">
        <f t="shared" si="0"/>
        <v>0</v>
      </c>
    </row>
    <row r="13" spans="1:22" s="89" customFormat="1">
      <c r="A13" s="99">
        <v>7</v>
      </c>
      <c r="B13" s="14" t="s">
        <v>56</v>
      </c>
      <c r="C13" s="587">
        <v>0</v>
      </c>
      <c r="D13" s="585">
        <v>51644862.030551448</v>
      </c>
      <c r="E13" s="585">
        <v>0</v>
      </c>
      <c r="F13" s="585">
        <v>0</v>
      </c>
      <c r="G13" s="585">
        <v>0</v>
      </c>
      <c r="H13" s="585">
        <v>0</v>
      </c>
      <c r="I13" s="585">
        <v>0</v>
      </c>
      <c r="J13" s="585">
        <v>0</v>
      </c>
      <c r="K13" s="585">
        <v>0</v>
      </c>
      <c r="L13" s="588">
        <v>0</v>
      </c>
      <c r="M13" s="587">
        <v>5089861.2711669998</v>
      </c>
      <c r="N13" s="585">
        <v>0</v>
      </c>
      <c r="O13" s="585">
        <v>0</v>
      </c>
      <c r="P13" s="585">
        <v>0</v>
      </c>
      <c r="Q13" s="585">
        <v>0</v>
      </c>
      <c r="R13" s="585">
        <v>0</v>
      </c>
      <c r="S13" s="588">
        <v>0</v>
      </c>
      <c r="T13" s="589">
        <v>25535701.72511955</v>
      </c>
      <c r="U13" s="589">
        <v>31199021.576598898</v>
      </c>
      <c r="V13" s="590">
        <f t="shared" si="0"/>
        <v>56734723.301718451</v>
      </c>
    </row>
    <row r="14" spans="1:22" s="89" customFormat="1">
      <c r="A14" s="99">
        <v>8</v>
      </c>
      <c r="B14" s="14" t="s">
        <v>57</v>
      </c>
      <c r="C14" s="587">
        <v>0</v>
      </c>
      <c r="D14" s="585">
        <v>4052966.2488686312</v>
      </c>
      <c r="E14" s="585">
        <v>0</v>
      </c>
      <c r="F14" s="585">
        <v>0</v>
      </c>
      <c r="G14" s="585">
        <v>0</v>
      </c>
      <c r="H14" s="585">
        <v>0</v>
      </c>
      <c r="I14" s="585">
        <v>0</v>
      </c>
      <c r="J14" s="585">
        <v>0</v>
      </c>
      <c r="K14" s="585">
        <v>0</v>
      </c>
      <c r="L14" s="588">
        <v>0</v>
      </c>
      <c r="M14" s="587">
        <v>1228865.1359377499</v>
      </c>
      <c r="N14" s="585">
        <v>0</v>
      </c>
      <c r="O14" s="585">
        <v>0</v>
      </c>
      <c r="P14" s="585">
        <v>0</v>
      </c>
      <c r="Q14" s="585">
        <v>0</v>
      </c>
      <c r="R14" s="585">
        <v>0</v>
      </c>
      <c r="S14" s="588">
        <v>0</v>
      </c>
      <c r="T14" s="589">
        <v>5123801.8187840059</v>
      </c>
      <c r="U14" s="589">
        <v>158029.56602237499</v>
      </c>
      <c r="V14" s="590">
        <f t="shared" si="0"/>
        <v>5281831.3848063815</v>
      </c>
    </row>
    <row r="15" spans="1:22" s="89" customFormat="1">
      <c r="A15" s="99">
        <v>9</v>
      </c>
      <c r="B15" s="14" t="s">
        <v>58</v>
      </c>
      <c r="C15" s="587">
        <v>0</v>
      </c>
      <c r="D15" s="585">
        <v>0</v>
      </c>
      <c r="E15" s="585">
        <v>0</v>
      </c>
      <c r="F15" s="585">
        <v>0</v>
      </c>
      <c r="G15" s="585">
        <v>0</v>
      </c>
      <c r="H15" s="585">
        <v>0</v>
      </c>
      <c r="I15" s="585">
        <v>0</v>
      </c>
      <c r="J15" s="585">
        <v>0</v>
      </c>
      <c r="K15" s="585">
        <v>0</v>
      </c>
      <c r="L15" s="588">
        <v>0</v>
      </c>
      <c r="M15" s="587">
        <v>86549.610128800006</v>
      </c>
      <c r="N15" s="585">
        <v>0</v>
      </c>
      <c r="O15" s="585">
        <v>0</v>
      </c>
      <c r="P15" s="585">
        <v>0</v>
      </c>
      <c r="Q15" s="585">
        <v>0</v>
      </c>
      <c r="R15" s="585">
        <v>0</v>
      </c>
      <c r="S15" s="588">
        <v>0</v>
      </c>
      <c r="T15" s="589">
        <v>86549.610128800006</v>
      </c>
      <c r="U15" s="589">
        <v>0</v>
      </c>
      <c r="V15" s="590">
        <f t="shared" si="0"/>
        <v>86549.610128800006</v>
      </c>
    </row>
    <row r="16" spans="1:22" s="89" customFormat="1">
      <c r="A16" s="99">
        <v>10</v>
      </c>
      <c r="B16" s="14" t="s">
        <v>59</v>
      </c>
      <c r="C16" s="587">
        <v>0</v>
      </c>
      <c r="D16" s="585">
        <v>2268291.9026192501</v>
      </c>
      <c r="E16" s="585">
        <v>0</v>
      </c>
      <c r="F16" s="585">
        <v>0</v>
      </c>
      <c r="G16" s="585">
        <v>0</v>
      </c>
      <c r="H16" s="585">
        <v>0</v>
      </c>
      <c r="I16" s="585">
        <v>0</v>
      </c>
      <c r="J16" s="585">
        <v>0</v>
      </c>
      <c r="K16" s="585">
        <v>0</v>
      </c>
      <c r="L16" s="588">
        <v>0</v>
      </c>
      <c r="M16" s="587">
        <v>53747.225910500005</v>
      </c>
      <c r="N16" s="585">
        <v>0</v>
      </c>
      <c r="O16" s="585">
        <v>0</v>
      </c>
      <c r="P16" s="585">
        <v>0</v>
      </c>
      <c r="Q16" s="585">
        <v>0</v>
      </c>
      <c r="R16" s="585">
        <v>0</v>
      </c>
      <c r="S16" s="588">
        <v>0</v>
      </c>
      <c r="T16" s="589">
        <v>2103866.9572620001</v>
      </c>
      <c r="U16" s="589">
        <v>218172.17126774997</v>
      </c>
      <c r="V16" s="590">
        <f t="shared" si="0"/>
        <v>2322039.1285297503</v>
      </c>
    </row>
    <row r="17" spans="1:22" s="89" customFormat="1">
      <c r="A17" s="99">
        <v>11</v>
      </c>
      <c r="B17" s="14" t="s">
        <v>60</v>
      </c>
      <c r="C17" s="587">
        <v>0</v>
      </c>
      <c r="D17" s="585">
        <v>0</v>
      </c>
      <c r="E17" s="585">
        <v>0</v>
      </c>
      <c r="F17" s="585">
        <v>0</v>
      </c>
      <c r="G17" s="585">
        <v>0</v>
      </c>
      <c r="H17" s="585">
        <v>0</v>
      </c>
      <c r="I17" s="585">
        <v>0</v>
      </c>
      <c r="J17" s="585">
        <v>0</v>
      </c>
      <c r="K17" s="585">
        <v>0</v>
      </c>
      <c r="L17" s="588">
        <v>0</v>
      </c>
      <c r="M17" s="587">
        <v>0</v>
      </c>
      <c r="N17" s="585">
        <v>0</v>
      </c>
      <c r="O17" s="585">
        <v>0</v>
      </c>
      <c r="P17" s="585">
        <v>0</v>
      </c>
      <c r="Q17" s="585">
        <v>0</v>
      </c>
      <c r="R17" s="585">
        <v>0</v>
      </c>
      <c r="S17" s="588">
        <v>0</v>
      </c>
      <c r="T17" s="589">
        <v>0</v>
      </c>
      <c r="U17" s="589">
        <v>0</v>
      </c>
      <c r="V17" s="590">
        <f t="shared" si="0"/>
        <v>0</v>
      </c>
    </row>
    <row r="18" spans="1:22" s="89" customFormat="1">
      <c r="A18" s="99">
        <v>12</v>
      </c>
      <c r="B18" s="14" t="s">
        <v>61</v>
      </c>
      <c r="C18" s="587">
        <v>0</v>
      </c>
      <c r="D18" s="585">
        <v>14844031.739990801</v>
      </c>
      <c r="E18" s="585">
        <v>0</v>
      </c>
      <c r="F18" s="585">
        <v>0</v>
      </c>
      <c r="G18" s="585">
        <v>0</v>
      </c>
      <c r="H18" s="585">
        <v>0</v>
      </c>
      <c r="I18" s="585">
        <v>0</v>
      </c>
      <c r="J18" s="585">
        <v>0</v>
      </c>
      <c r="K18" s="585">
        <v>0</v>
      </c>
      <c r="L18" s="588">
        <v>0</v>
      </c>
      <c r="M18" s="587">
        <v>0</v>
      </c>
      <c r="N18" s="585">
        <v>0</v>
      </c>
      <c r="O18" s="585">
        <v>0</v>
      </c>
      <c r="P18" s="585">
        <v>0</v>
      </c>
      <c r="Q18" s="585">
        <v>0</v>
      </c>
      <c r="R18" s="585">
        <v>0</v>
      </c>
      <c r="S18" s="588">
        <v>0</v>
      </c>
      <c r="T18" s="589">
        <v>579336.22352420003</v>
      </c>
      <c r="U18" s="589">
        <v>14264695.516466601</v>
      </c>
      <c r="V18" s="590">
        <f t="shared" si="0"/>
        <v>14844031.739990801</v>
      </c>
    </row>
    <row r="19" spans="1:22" s="89" customFormat="1">
      <c r="A19" s="99">
        <v>13</v>
      </c>
      <c r="B19" s="14" t="s">
        <v>62</v>
      </c>
      <c r="C19" s="587">
        <v>0</v>
      </c>
      <c r="D19" s="585">
        <v>0</v>
      </c>
      <c r="E19" s="585">
        <v>0</v>
      </c>
      <c r="F19" s="585">
        <v>0</v>
      </c>
      <c r="G19" s="585">
        <v>0</v>
      </c>
      <c r="H19" s="585">
        <v>0</v>
      </c>
      <c r="I19" s="585">
        <v>0</v>
      </c>
      <c r="J19" s="585">
        <v>0</v>
      </c>
      <c r="K19" s="585">
        <v>0</v>
      </c>
      <c r="L19" s="588">
        <v>0</v>
      </c>
      <c r="M19" s="587">
        <v>0</v>
      </c>
      <c r="N19" s="585">
        <v>0</v>
      </c>
      <c r="O19" s="585">
        <v>0</v>
      </c>
      <c r="P19" s="585">
        <v>0</v>
      </c>
      <c r="Q19" s="585">
        <v>0</v>
      </c>
      <c r="R19" s="585">
        <v>0</v>
      </c>
      <c r="S19" s="588">
        <v>0</v>
      </c>
      <c r="T19" s="589">
        <v>0</v>
      </c>
      <c r="U19" s="589">
        <v>0</v>
      </c>
      <c r="V19" s="590">
        <f t="shared" si="0"/>
        <v>0</v>
      </c>
    </row>
    <row r="20" spans="1:22" s="89" customFormat="1">
      <c r="A20" s="99">
        <v>14</v>
      </c>
      <c r="B20" s="14" t="s">
        <v>63</v>
      </c>
      <c r="C20" s="587">
        <v>0</v>
      </c>
      <c r="D20" s="585">
        <v>15915509.4009964</v>
      </c>
      <c r="E20" s="585">
        <v>0</v>
      </c>
      <c r="F20" s="585">
        <v>0</v>
      </c>
      <c r="G20" s="585">
        <v>0</v>
      </c>
      <c r="H20" s="585">
        <v>0</v>
      </c>
      <c r="I20" s="585">
        <v>0</v>
      </c>
      <c r="J20" s="585">
        <v>0</v>
      </c>
      <c r="K20" s="585">
        <v>0</v>
      </c>
      <c r="L20" s="588">
        <v>0</v>
      </c>
      <c r="M20" s="587">
        <v>52407.540996999996</v>
      </c>
      <c r="N20" s="585">
        <v>0</v>
      </c>
      <c r="O20" s="585">
        <v>0</v>
      </c>
      <c r="P20" s="585">
        <v>0</v>
      </c>
      <c r="Q20" s="585">
        <v>0</v>
      </c>
      <c r="R20" s="585">
        <v>0</v>
      </c>
      <c r="S20" s="588">
        <v>0</v>
      </c>
      <c r="T20" s="589">
        <v>15222579.387473401</v>
      </c>
      <c r="U20" s="589">
        <v>745337.55452000001</v>
      </c>
      <c r="V20" s="590">
        <f t="shared" si="0"/>
        <v>15967916.9419934</v>
      </c>
    </row>
    <row r="21" spans="1:22" ht="13.5" thickBot="1">
      <c r="A21" s="90"/>
      <c r="B21" s="101" t="s">
        <v>64</v>
      </c>
      <c r="C21" s="591">
        <f>SUM(C7:C20)</f>
        <v>0</v>
      </c>
      <c r="D21" s="586">
        <f t="shared" ref="D21:V21" si="1">SUM(D7:D20)</f>
        <v>88725681.343026534</v>
      </c>
      <c r="E21" s="586">
        <f t="shared" si="1"/>
        <v>0</v>
      </c>
      <c r="F21" s="586">
        <f t="shared" si="1"/>
        <v>0</v>
      </c>
      <c r="G21" s="586">
        <f t="shared" si="1"/>
        <v>0</v>
      </c>
      <c r="H21" s="586">
        <f t="shared" si="1"/>
        <v>0</v>
      </c>
      <c r="I21" s="586">
        <f t="shared" si="1"/>
        <v>0</v>
      </c>
      <c r="J21" s="586">
        <f t="shared" si="1"/>
        <v>0</v>
      </c>
      <c r="K21" s="586">
        <f t="shared" si="1"/>
        <v>0</v>
      </c>
      <c r="L21" s="592">
        <f t="shared" si="1"/>
        <v>0</v>
      </c>
      <c r="M21" s="591">
        <f t="shared" si="1"/>
        <v>6511430.7841410497</v>
      </c>
      <c r="N21" s="586">
        <f t="shared" si="1"/>
        <v>0</v>
      </c>
      <c r="O21" s="586">
        <f t="shared" si="1"/>
        <v>0</v>
      </c>
      <c r="P21" s="586">
        <f t="shared" si="1"/>
        <v>0</v>
      </c>
      <c r="Q21" s="586">
        <f t="shared" si="1"/>
        <v>0</v>
      </c>
      <c r="R21" s="586">
        <f t="shared" si="1"/>
        <v>0</v>
      </c>
      <c r="S21" s="592">
        <f>SUM(S7:S20)</f>
        <v>0</v>
      </c>
      <c r="T21" s="592">
        <f>SUM(T7:T20)</f>
        <v>48651855.742291957</v>
      </c>
      <c r="U21" s="592">
        <f t="shared" ref="U21" si="2">SUM(U7:U20)</f>
        <v>46585256.384875625</v>
      </c>
      <c r="V21" s="593">
        <f t="shared" si="1"/>
        <v>95237112.127167583</v>
      </c>
    </row>
    <row r="24" spans="1:22">
      <c r="A24" s="20"/>
      <c r="B24" s="20"/>
      <c r="C24" s="40"/>
      <c r="D24" s="40"/>
      <c r="E24" s="40"/>
    </row>
    <row r="25" spans="1:22">
      <c r="A25" s="102"/>
      <c r="B25" s="102"/>
      <c r="C25" s="20"/>
      <c r="D25" s="40"/>
      <c r="E25" s="40"/>
    </row>
    <row r="26" spans="1:22">
      <c r="A26" s="102"/>
      <c r="B26" s="41"/>
      <c r="C26" s="20"/>
      <c r="D26" s="40"/>
      <c r="E26" s="40"/>
    </row>
    <row r="27" spans="1:22">
      <c r="A27" s="102"/>
      <c r="B27" s="102"/>
      <c r="C27" s="20"/>
      <c r="D27" s="40"/>
      <c r="E27" s="40"/>
    </row>
    <row r="28" spans="1:22">
      <c r="A28" s="102"/>
      <c r="B28" s="41"/>
      <c r="C28" s="20"/>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F27" sqref="F27"/>
    </sheetView>
  </sheetViews>
  <sheetFormatPr defaultColWidth="9.140625" defaultRowHeight="12.75"/>
  <cols>
    <col min="1" max="1" width="10.5703125" style="17" bestFit="1" customWidth="1"/>
    <col min="2" max="2" width="63.7109375" style="17" bestFit="1" customWidth="1"/>
    <col min="3" max="3" width="13.7109375" style="193" customWidth="1"/>
    <col min="4" max="4" width="14.85546875" style="193" bestFit="1" customWidth="1"/>
    <col min="5" max="5" width="17.7109375" style="193" customWidth="1"/>
    <col min="6" max="6" width="15.85546875" style="193" customWidth="1"/>
    <col min="7" max="7" width="17.42578125" style="193" customWidth="1"/>
    <col min="8" max="8" width="15.28515625" style="193" customWidth="1"/>
    <col min="9" max="16384" width="9.140625" style="32"/>
  </cols>
  <sheetData>
    <row r="1" spans="1:9">
      <c r="A1" s="15" t="s">
        <v>30</v>
      </c>
      <c r="B1" s="575" t="str">
        <f>'Info '!C2</f>
        <v>JSC "BASISBANK"</v>
      </c>
      <c r="C1" s="16"/>
    </row>
    <row r="2" spans="1:9">
      <c r="A2" s="15" t="s">
        <v>31</v>
      </c>
      <c r="B2" s="571">
        <f>'1. key ratios '!B2</f>
        <v>45291</v>
      </c>
      <c r="C2" s="316"/>
    </row>
    <row r="4" spans="1:9" ht="13.5" thickBot="1">
      <c r="A4" s="15" t="s">
        <v>150</v>
      </c>
      <c r="B4" s="92" t="s">
        <v>252</v>
      </c>
    </row>
    <row r="5" spans="1:9">
      <c r="A5" s="93"/>
      <c r="B5" s="103"/>
      <c r="C5" s="194" t="s">
        <v>0</v>
      </c>
      <c r="D5" s="194" t="s">
        <v>1</v>
      </c>
      <c r="E5" s="194" t="s">
        <v>2</v>
      </c>
      <c r="F5" s="194" t="s">
        <v>3</v>
      </c>
      <c r="G5" s="195" t="s">
        <v>4</v>
      </c>
      <c r="H5" s="196" t="s">
        <v>5</v>
      </c>
      <c r="I5" s="104"/>
    </row>
    <row r="6" spans="1:9" s="104" customFormat="1" ht="12.75" customHeight="1">
      <c r="A6" s="105"/>
      <c r="B6" s="794" t="s">
        <v>149</v>
      </c>
      <c r="C6" s="796" t="s">
        <v>245</v>
      </c>
      <c r="D6" s="798" t="s">
        <v>244</v>
      </c>
      <c r="E6" s="799"/>
      <c r="F6" s="796" t="s">
        <v>249</v>
      </c>
      <c r="G6" s="796" t="s">
        <v>250</v>
      </c>
      <c r="H6" s="792" t="s">
        <v>248</v>
      </c>
    </row>
    <row r="7" spans="1:9" ht="38.25">
      <c r="A7" s="107"/>
      <c r="B7" s="795"/>
      <c r="C7" s="797"/>
      <c r="D7" s="197" t="s">
        <v>247</v>
      </c>
      <c r="E7" s="197" t="s">
        <v>246</v>
      </c>
      <c r="F7" s="797"/>
      <c r="G7" s="797"/>
      <c r="H7" s="793"/>
      <c r="I7" s="104"/>
    </row>
    <row r="8" spans="1:9">
      <c r="A8" s="105">
        <v>1</v>
      </c>
      <c r="B8" s="14" t="s">
        <v>51</v>
      </c>
      <c r="C8" s="594">
        <v>562778433.97580004</v>
      </c>
      <c r="D8" s="595">
        <v>0</v>
      </c>
      <c r="E8" s="594">
        <v>0</v>
      </c>
      <c r="F8" s="594">
        <v>184600807.80560002</v>
      </c>
      <c r="G8" s="596">
        <v>184600807.80560002</v>
      </c>
      <c r="H8" s="198">
        <f>G8/(C8+E8)</f>
        <v>0.32801684759216981</v>
      </c>
    </row>
    <row r="9" spans="1:9" ht="29.25" customHeight="1">
      <c r="A9" s="105">
        <v>2</v>
      </c>
      <c r="B9" s="14" t="s">
        <v>52</v>
      </c>
      <c r="C9" s="594">
        <v>0</v>
      </c>
      <c r="D9" s="595">
        <v>0</v>
      </c>
      <c r="E9" s="594">
        <v>0</v>
      </c>
      <c r="F9" s="594">
        <v>0</v>
      </c>
      <c r="G9" s="596">
        <v>0</v>
      </c>
      <c r="H9" s="198" t="e">
        <f t="shared" ref="H9:H21" si="0">G9/(C9+E9)</f>
        <v>#DIV/0!</v>
      </c>
    </row>
    <row r="10" spans="1:9">
      <c r="A10" s="105">
        <v>3</v>
      </c>
      <c r="B10" s="14" t="s">
        <v>165</v>
      </c>
      <c r="C10" s="594">
        <v>29536899.9067</v>
      </c>
      <c r="D10" s="595">
        <v>0</v>
      </c>
      <c r="E10" s="594">
        <v>5855304.0089999996</v>
      </c>
      <c r="F10" s="594">
        <v>35394996.915700004</v>
      </c>
      <c r="G10" s="596">
        <v>35394976.8957</v>
      </c>
      <c r="H10" s="198">
        <f t="shared" si="0"/>
        <v>1.0000783500232595</v>
      </c>
    </row>
    <row r="11" spans="1:9">
      <c r="A11" s="105">
        <v>4</v>
      </c>
      <c r="B11" s="14" t="s">
        <v>53</v>
      </c>
      <c r="C11" s="594">
        <v>0</v>
      </c>
      <c r="D11" s="595">
        <v>0</v>
      </c>
      <c r="E11" s="594">
        <v>0</v>
      </c>
      <c r="F11" s="594">
        <v>0</v>
      </c>
      <c r="G11" s="596">
        <v>0</v>
      </c>
      <c r="H11" s="198" t="e">
        <f t="shared" si="0"/>
        <v>#DIV/0!</v>
      </c>
    </row>
    <row r="12" spans="1:9">
      <c r="A12" s="105">
        <v>5</v>
      </c>
      <c r="B12" s="14" t="s">
        <v>54</v>
      </c>
      <c r="C12" s="594">
        <v>0</v>
      </c>
      <c r="D12" s="595">
        <v>0</v>
      </c>
      <c r="E12" s="594">
        <v>0</v>
      </c>
      <c r="F12" s="594">
        <v>0</v>
      </c>
      <c r="G12" s="596">
        <v>0</v>
      </c>
      <c r="H12" s="198" t="e">
        <f t="shared" si="0"/>
        <v>#DIV/0!</v>
      </c>
    </row>
    <row r="13" spans="1:9">
      <c r="A13" s="105">
        <v>6</v>
      </c>
      <c r="B13" s="14" t="s">
        <v>55</v>
      </c>
      <c r="C13" s="594">
        <v>161655754.2633</v>
      </c>
      <c r="D13" s="595">
        <v>0</v>
      </c>
      <c r="E13" s="594">
        <v>0</v>
      </c>
      <c r="F13" s="594">
        <v>38622454.255669996</v>
      </c>
      <c r="G13" s="596">
        <v>38622454.255669996</v>
      </c>
      <c r="H13" s="198">
        <f t="shared" si="0"/>
        <v>0.23891790571687854</v>
      </c>
    </row>
    <row r="14" spans="1:9">
      <c r="A14" s="105">
        <v>7</v>
      </c>
      <c r="B14" s="14" t="s">
        <v>56</v>
      </c>
      <c r="C14" s="594">
        <v>1409514371.6201</v>
      </c>
      <c r="D14" s="595">
        <v>494500729.32379991</v>
      </c>
      <c r="E14" s="594">
        <v>281988356.0893802</v>
      </c>
      <c r="F14" s="594">
        <v>1691502727.7094803</v>
      </c>
      <c r="G14" s="596">
        <v>1634768004.4077618</v>
      </c>
      <c r="H14" s="198">
        <f t="shared" si="0"/>
        <v>0.96645898208006742</v>
      </c>
    </row>
    <row r="15" spans="1:9">
      <c r="A15" s="105">
        <v>8</v>
      </c>
      <c r="B15" s="14" t="s">
        <v>57</v>
      </c>
      <c r="C15" s="594">
        <v>413232182.72183514</v>
      </c>
      <c r="D15" s="595">
        <v>21651571.686999876</v>
      </c>
      <c r="E15" s="594">
        <v>10243074.396949943</v>
      </c>
      <c r="F15" s="594">
        <v>318882367.13520664</v>
      </c>
      <c r="G15" s="596">
        <v>313600535.75040025</v>
      </c>
      <c r="H15" s="198">
        <f t="shared" si="0"/>
        <v>0.7405403987096113</v>
      </c>
    </row>
    <row r="16" spans="1:9">
      <c r="A16" s="105">
        <v>9</v>
      </c>
      <c r="B16" s="14" t="s">
        <v>58</v>
      </c>
      <c r="C16" s="594">
        <v>339811516.51151776</v>
      </c>
      <c r="D16" s="595">
        <v>713458.19850000029</v>
      </c>
      <c r="E16" s="594">
        <v>343080.35256000014</v>
      </c>
      <c r="F16" s="594">
        <v>140218592.4131819</v>
      </c>
      <c r="G16" s="596">
        <v>140132042.80305311</v>
      </c>
      <c r="H16" s="198">
        <f t="shared" si="0"/>
        <v>0.41196574761871707</v>
      </c>
    </row>
    <row r="17" spans="1:8">
      <c r="A17" s="105">
        <v>10</v>
      </c>
      <c r="B17" s="14" t="s">
        <v>59</v>
      </c>
      <c r="C17" s="594">
        <v>35283239.433912084</v>
      </c>
      <c r="D17" s="595">
        <v>964462.01669999992</v>
      </c>
      <c r="E17" s="594">
        <v>482231.00834999996</v>
      </c>
      <c r="F17" s="594">
        <v>39606789.854947545</v>
      </c>
      <c r="G17" s="596">
        <v>37284750.726417795</v>
      </c>
      <c r="H17" s="198">
        <f t="shared" si="0"/>
        <v>1.0424789682721596</v>
      </c>
    </row>
    <row r="18" spans="1:8">
      <c r="A18" s="105">
        <v>11</v>
      </c>
      <c r="B18" s="14" t="s">
        <v>60</v>
      </c>
      <c r="C18" s="594">
        <v>0</v>
      </c>
      <c r="D18" s="595">
        <v>0</v>
      </c>
      <c r="E18" s="594">
        <v>0</v>
      </c>
      <c r="F18" s="594">
        <v>0</v>
      </c>
      <c r="G18" s="596">
        <v>0</v>
      </c>
      <c r="H18" s="198" t="e">
        <f t="shared" si="0"/>
        <v>#DIV/0!</v>
      </c>
    </row>
    <row r="19" spans="1:8">
      <c r="A19" s="105">
        <v>12</v>
      </c>
      <c r="B19" s="14" t="s">
        <v>61</v>
      </c>
      <c r="C19" s="594">
        <v>30947899.211500004</v>
      </c>
      <c r="D19" s="595">
        <v>46448966.449899994</v>
      </c>
      <c r="E19" s="594">
        <v>31102680.430900011</v>
      </c>
      <c r="F19" s="594">
        <v>62049776.402287513</v>
      </c>
      <c r="G19" s="596">
        <v>47205744.662296712</v>
      </c>
      <c r="H19" s="198">
        <f t="shared" si="0"/>
        <v>0.76076234798039466</v>
      </c>
    </row>
    <row r="20" spans="1:8">
      <c r="A20" s="105">
        <v>13</v>
      </c>
      <c r="B20" s="14" t="s">
        <v>144</v>
      </c>
      <c r="C20" s="594">
        <v>0</v>
      </c>
      <c r="D20" s="595">
        <v>11710608.017999999</v>
      </c>
      <c r="E20" s="594">
        <v>0</v>
      </c>
      <c r="F20" s="594">
        <v>0</v>
      </c>
      <c r="G20" s="596">
        <v>0</v>
      </c>
      <c r="H20" s="198" t="e">
        <f t="shared" si="0"/>
        <v>#DIV/0!</v>
      </c>
    </row>
    <row r="21" spans="1:8">
      <c r="A21" s="105">
        <v>14</v>
      </c>
      <c r="B21" s="14" t="s">
        <v>63</v>
      </c>
      <c r="C21" s="594">
        <v>517919763.30985999</v>
      </c>
      <c r="D21" s="595">
        <v>20781478.994699951</v>
      </c>
      <c r="E21" s="594">
        <v>10390739.497349976</v>
      </c>
      <c r="F21" s="594">
        <v>498510240.18052346</v>
      </c>
      <c r="G21" s="596">
        <v>482542323.23853004</v>
      </c>
      <c r="H21" s="198">
        <f t="shared" si="0"/>
        <v>0.91336878724634862</v>
      </c>
    </row>
    <row r="22" spans="1:8" ht="13.5" thickBot="1">
      <c r="A22" s="108"/>
      <c r="B22" s="109" t="s">
        <v>64</v>
      </c>
      <c r="C22" s="597">
        <f>SUM(C8:C21)</f>
        <v>3500680060.9545259</v>
      </c>
      <c r="D22" s="597">
        <f>SUM(D8:D21)</f>
        <v>596771274.68859971</v>
      </c>
      <c r="E22" s="597">
        <f>SUM(E8:E21)</f>
        <v>340405465.78449017</v>
      </c>
      <c r="F22" s="597">
        <f>SUM(F8:F21)</f>
        <v>3009388752.6725969</v>
      </c>
      <c r="G22" s="597">
        <f>SUM(G8:G21)</f>
        <v>2914151640.5454297</v>
      </c>
      <c r="H22" s="199">
        <f>G22/(C22+E22)</f>
        <v>0.75867918593821848</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L41" sqref="L41"/>
    </sheetView>
  </sheetViews>
  <sheetFormatPr defaultColWidth="9.140625" defaultRowHeight="12.75"/>
  <cols>
    <col min="1" max="1" width="10.5703125" style="193" bestFit="1" customWidth="1"/>
    <col min="2" max="2" width="104.140625" style="193" customWidth="1"/>
    <col min="3" max="5" width="14.42578125" style="193" customWidth="1"/>
    <col min="6" max="11" width="12.7109375" style="193" customWidth="1"/>
    <col min="12" max="16384" width="9.140625" style="193"/>
  </cols>
  <sheetData>
    <row r="1" spans="1:11">
      <c r="A1" s="193" t="s">
        <v>30</v>
      </c>
      <c r="B1" s="16" t="str">
        <f>'Info '!C2</f>
        <v>JSC "BASISBANK"</v>
      </c>
    </row>
    <row r="2" spans="1:11">
      <c r="A2" s="193" t="s">
        <v>31</v>
      </c>
      <c r="B2" s="571">
        <f>'1. key ratios '!B2</f>
        <v>45291</v>
      </c>
      <c r="C2" s="210"/>
      <c r="D2" s="210"/>
    </row>
    <row r="3" spans="1:11">
      <c r="B3" s="210"/>
      <c r="C3" s="210"/>
      <c r="D3" s="210"/>
    </row>
    <row r="4" spans="1:11" ht="13.5" thickBot="1">
      <c r="A4" s="193" t="s">
        <v>146</v>
      </c>
      <c r="B4" s="236" t="s">
        <v>253</v>
      </c>
      <c r="C4" s="210"/>
      <c r="D4" s="210"/>
    </row>
    <row r="5" spans="1:11" ht="30" customHeight="1">
      <c r="A5" s="800"/>
      <c r="B5" s="801"/>
      <c r="C5" s="802" t="s">
        <v>305</v>
      </c>
      <c r="D5" s="802"/>
      <c r="E5" s="802"/>
      <c r="F5" s="802" t="s">
        <v>306</v>
      </c>
      <c r="G5" s="802"/>
      <c r="H5" s="802"/>
      <c r="I5" s="802" t="s">
        <v>307</v>
      </c>
      <c r="J5" s="802"/>
      <c r="K5" s="803"/>
    </row>
    <row r="6" spans="1:11">
      <c r="A6" s="211"/>
      <c r="B6" s="212"/>
      <c r="C6" s="34" t="s">
        <v>32</v>
      </c>
      <c r="D6" s="34" t="s">
        <v>33</v>
      </c>
      <c r="E6" s="34" t="s">
        <v>34</v>
      </c>
      <c r="F6" s="34" t="s">
        <v>32</v>
      </c>
      <c r="G6" s="34" t="s">
        <v>33</v>
      </c>
      <c r="H6" s="34" t="s">
        <v>34</v>
      </c>
      <c r="I6" s="34" t="s">
        <v>32</v>
      </c>
      <c r="J6" s="34" t="s">
        <v>33</v>
      </c>
      <c r="K6" s="34" t="s">
        <v>34</v>
      </c>
    </row>
    <row r="7" spans="1:11">
      <c r="A7" s="213" t="s">
        <v>256</v>
      </c>
      <c r="B7" s="214"/>
      <c r="C7" s="214"/>
      <c r="D7" s="214"/>
      <c r="E7" s="214"/>
      <c r="F7" s="214"/>
      <c r="G7" s="214"/>
      <c r="H7" s="214"/>
      <c r="I7" s="214"/>
      <c r="J7" s="214"/>
      <c r="K7" s="215"/>
    </row>
    <row r="8" spans="1:11">
      <c r="A8" s="216">
        <v>1</v>
      </c>
      <c r="B8" s="217" t="s">
        <v>254</v>
      </c>
      <c r="C8" s="598"/>
      <c r="D8" s="598"/>
      <c r="E8" s="598"/>
      <c r="F8" s="599">
        <v>325742499.98163038</v>
      </c>
      <c r="G8" s="599">
        <v>333030805.31978261</v>
      </c>
      <c r="H8" s="599">
        <v>658773305.30141282</v>
      </c>
      <c r="I8" s="599">
        <v>322791507.43413049</v>
      </c>
      <c r="J8" s="599">
        <v>215764769.45043489</v>
      </c>
      <c r="K8" s="600">
        <v>538556276.88456511</v>
      </c>
    </row>
    <row r="9" spans="1:11">
      <c r="A9" s="213" t="s">
        <v>257</v>
      </c>
      <c r="B9" s="214"/>
      <c r="C9" s="601"/>
      <c r="D9" s="601"/>
      <c r="E9" s="601"/>
      <c r="F9" s="601"/>
      <c r="G9" s="601"/>
      <c r="H9" s="601"/>
      <c r="I9" s="601"/>
      <c r="J9" s="601"/>
      <c r="K9" s="602"/>
    </row>
    <row r="10" spans="1:11">
      <c r="A10" s="218">
        <v>2</v>
      </c>
      <c r="B10" s="219" t="s">
        <v>265</v>
      </c>
      <c r="C10" s="603">
        <v>300926361.46630442</v>
      </c>
      <c r="D10" s="604">
        <v>682863274.29467404</v>
      </c>
      <c r="E10" s="604">
        <v>983789635.76097846</v>
      </c>
      <c r="F10" s="604">
        <v>26160390.45392501</v>
      </c>
      <c r="G10" s="604">
        <v>73562210.110809222</v>
      </c>
      <c r="H10" s="604">
        <v>99722600.564734235</v>
      </c>
      <c r="I10" s="604">
        <v>5052969.8757608701</v>
      </c>
      <c r="J10" s="604">
        <v>14453634.928918481</v>
      </c>
      <c r="K10" s="605">
        <v>19506604.804679349</v>
      </c>
    </row>
    <row r="11" spans="1:11">
      <c r="A11" s="218">
        <v>3</v>
      </c>
      <c r="B11" s="219" t="s">
        <v>259</v>
      </c>
      <c r="C11" s="603">
        <v>783634611.29934812</v>
      </c>
      <c r="D11" s="604">
        <v>767973682.77630436</v>
      </c>
      <c r="E11" s="604">
        <v>1551608294.0756526</v>
      </c>
      <c r="F11" s="604">
        <v>255498073.8904593</v>
      </c>
      <c r="G11" s="604">
        <v>84684927.554282621</v>
      </c>
      <c r="H11" s="604">
        <v>340183001.4447419</v>
      </c>
      <c r="I11" s="604">
        <v>209576561.41644019</v>
      </c>
      <c r="J11" s="604">
        <v>74855442.708657622</v>
      </c>
      <c r="K11" s="605">
        <v>284432004.12509781</v>
      </c>
    </row>
    <row r="12" spans="1:11">
      <c r="A12" s="218">
        <v>4</v>
      </c>
      <c r="B12" s="219" t="s">
        <v>260</v>
      </c>
      <c r="C12" s="603">
        <v>131051161.2128261</v>
      </c>
      <c r="D12" s="604">
        <v>0</v>
      </c>
      <c r="E12" s="604">
        <v>131051161.2128261</v>
      </c>
      <c r="F12" s="604"/>
      <c r="G12" s="604"/>
      <c r="H12" s="604">
        <v>0</v>
      </c>
      <c r="I12" s="604"/>
      <c r="J12" s="604"/>
      <c r="K12" s="605">
        <v>0</v>
      </c>
    </row>
    <row r="13" spans="1:11">
      <c r="A13" s="218">
        <v>5</v>
      </c>
      <c r="B13" s="219" t="s">
        <v>268</v>
      </c>
      <c r="C13" s="603">
        <v>265752558.30358699</v>
      </c>
      <c r="D13" s="604">
        <v>221868004.84858701</v>
      </c>
      <c r="E13" s="604">
        <v>487620563.152174</v>
      </c>
      <c r="F13" s="604">
        <v>61104665.364175551</v>
      </c>
      <c r="G13" s="604">
        <v>50985849.090375029</v>
      </c>
      <c r="H13" s="604">
        <v>112090514.45455058</v>
      </c>
      <c r="I13" s="604">
        <v>23820157.032652169</v>
      </c>
      <c r="J13" s="604">
        <v>19182697.77889131</v>
      </c>
      <c r="K13" s="605">
        <v>43002854.81154348</v>
      </c>
    </row>
    <row r="14" spans="1:11">
      <c r="A14" s="218">
        <v>6</v>
      </c>
      <c r="B14" s="219" t="s">
        <v>300</v>
      </c>
      <c r="C14" s="603"/>
      <c r="D14" s="604"/>
      <c r="E14" s="604">
        <v>0</v>
      </c>
      <c r="F14" s="604"/>
      <c r="G14" s="604"/>
      <c r="H14" s="604">
        <v>0</v>
      </c>
      <c r="I14" s="604"/>
      <c r="J14" s="604"/>
      <c r="K14" s="605">
        <v>0</v>
      </c>
    </row>
    <row r="15" spans="1:11">
      <c r="A15" s="218">
        <v>7</v>
      </c>
      <c r="B15" s="219" t="s">
        <v>301</v>
      </c>
      <c r="C15" s="603">
        <v>18752105.99847826</v>
      </c>
      <c r="D15" s="604">
        <v>20103321.480869569</v>
      </c>
      <c r="E15" s="604">
        <v>38855427.479347825</v>
      </c>
      <c r="F15" s="604">
        <v>4510084.9066304341</v>
      </c>
      <c r="G15" s="604">
        <v>5590977.5943478271</v>
      </c>
      <c r="H15" s="604">
        <v>10101062.500978261</v>
      </c>
      <c r="I15" s="604">
        <v>4510084.9066304341</v>
      </c>
      <c r="J15" s="604">
        <v>5590977.5943478271</v>
      </c>
      <c r="K15" s="605">
        <v>10101062.500978261</v>
      </c>
    </row>
    <row r="16" spans="1:11">
      <c r="A16" s="218">
        <v>8</v>
      </c>
      <c r="B16" s="220" t="s">
        <v>261</v>
      </c>
      <c r="C16" s="603">
        <v>1500116798.2805438</v>
      </c>
      <c r="D16" s="604">
        <v>1692808283.400435</v>
      </c>
      <c r="E16" s="604">
        <v>3192925081.6809788</v>
      </c>
      <c r="F16" s="604">
        <v>347273214.61519033</v>
      </c>
      <c r="G16" s="604">
        <v>214823964.34981471</v>
      </c>
      <c r="H16" s="604">
        <v>562097178.96500492</v>
      </c>
      <c r="I16" s="604">
        <v>242959773.23148367</v>
      </c>
      <c r="J16" s="604">
        <v>114082753.01081523</v>
      </c>
      <c r="K16" s="605">
        <v>357042526.24229884</v>
      </c>
    </row>
    <row r="17" spans="1:11">
      <c r="A17" s="213" t="s">
        <v>258</v>
      </c>
      <c r="B17" s="214"/>
      <c r="C17" s="601"/>
      <c r="D17" s="601"/>
      <c r="E17" s="601"/>
      <c r="F17" s="601"/>
      <c r="G17" s="601"/>
      <c r="H17" s="601"/>
      <c r="I17" s="601"/>
      <c r="J17" s="601"/>
      <c r="K17" s="602"/>
    </row>
    <row r="18" spans="1:11">
      <c r="A18" s="218">
        <v>9</v>
      </c>
      <c r="B18" s="219" t="s">
        <v>264</v>
      </c>
      <c r="C18" s="603">
        <v>6470122.0416304329</v>
      </c>
      <c r="D18" s="604">
        <v>0</v>
      </c>
      <c r="E18" s="604">
        <v>6470122.0416304329</v>
      </c>
      <c r="F18" s="604">
        <v>0</v>
      </c>
      <c r="G18" s="604">
        <v>0</v>
      </c>
      <c r="H18" s="604">
        <v>0</v>
      </c>
      <c r="I18" s="604">
        <v>0</v>
      </c>
      <c r="J18" s="604">
        <v>0</v>
      </c>
      <c r="K18" s="605">
        <v>0</v>
      </c>
    </row>
    <row r="19" spans="1:11">
      <c r="A19" s="218">
        <v>10</v>
      </c>
      <c r="B19" s="219" t="s">
        <v>302</v>
      </c>
      <c r="C19" s="603">
        <v>1107736027.880543</v>
      </c>
      <c r="D19" s="604">
        <v>1182735146.814131</v>
      </c>
      <c r="E19" s="604">
        <v>2290471174.694674</v>
      </c>
      <c r="F19" s="604">
        <v>16312688.20206522</v>
      </c>
      <c r="G19" s="604">
        <v>13190186.71244565</v>
      </c>
      <c r="H19" s="604">
        <v>29502874.914510868</v>
      </c>
      <c r="I19" s="604">
        <v>19263680.74956521</v>
      </c>
      <c r="J19" s="604">
        <v>135421847.9053804</v>
      </c>
      <c r="K19" s="605">
        <v>154685528.65494561</v>
      </c>
    </row>
    <row r="20" spans="1:11">
      <c r="A20" s="218">
        <v>11</v>
      </c>
      <c r="B20" s="219" t="s">
        <v>263</v>
      </c>
      <c r="C20" s="603">
        <v>41356543.744565219</v>
      </c>
      <c r="D20" s="604">
        <v>1875331.972934783</v>
      </c>
      <c r="E20" s="604">
        <v>43231875.717500001</v>
      </c>
      <c r="F20" s="604">
        <v>1436509.772826086</v>
      </c>
      <c r="G20" s="604">
        <v>141111.59239130441</v>
      </c>
      <c r="H20" s="604">
        <v>1577621.3652173905</v>
      </c>
      <c r="I20" s="604">
        <v>1436509.772826086</v>
      </c>
      <c r="J20" s="604">
        <v>141111.59239130441</v>
      </c>
      <c r="K20" s="605">
        <v>1577621.3652173905</v>
      </c>
    </row>
    <row r="21" spans="1:11" ht="13.5" thickBot="1">
      <c r="A21" s="221">
        <v>12</v>
      </c>
      <c r="B21" s="222" t="s">
        <v>262</v>
      </c>
      <c r="C21" s="606">
        <v>1155562693.6667387</v>
      </c>
      <c r="D21" s="607">
        <v>1184610478.7870657</v>
      </c>
      <c r="E21" s="606">
        <v>2340173172.4538045</v>
      </c>
      <c r="F21" s="607">
        <v>17749197.974891305</v>
      </c>
      <c r="G21" s="607">
        <v>13331298.304836955</v>
      </c>
      <c r="H21" s="607">
        <v>31080496.27972826</v>
      </c>
      <c r="I21" s="607">
        <v>20700190.522391297</v>
      </c>
      <c r="J21" s="607">
        <v>135562959.49777171</v>
      </c>
      <c r="K21" s="608">
        <v>156263150.020163</v>
      </c>
    </row>
    <row r="22" spans="1:11" ht="38.25" customHeight="1" thickBot="1">
      <c r="A22" s="223"/>
      <c r="B22" s="224"/>
      <c r="C22" s="224"/>
      <c r="D22" s="224"/>
      <c r="E22" s="224"/>
      <c r="F22" s="804" t="s">
        <v>304</v>
      </c>
      <c r="G22" s="802"/>
      <c r="H22" s="802"/>
      <c r="I22" s="804" t="s">
        <v>269</v>
      </c>
      <c r="J22" s="802"/>
      <c r="K22" s="803"/>
    </row>
    <row r="23" spans="1:11">
      <c r="A23" s="225">
        <v>13</v>
      </c>
      <c r="B23" s="226" t="s">
        <v>254</v>
      </c>
      <c r="C23" s="227"/>
      <c r="D23" s="227"/>
      <c r="E23" s="227"/>
      <c r="F23" s="609">
        <v>325742499.98163038</v>
      </c>
      <c r="G23" s="609">
        <v>333030805.31978261</v>
      </c>
      <c r="H23" s="609">
        <v>658773305.30141282</v>
      </c>
      <c r="I23" s="609">
        <v>322791507.43413049</v>
      </c>
      <c r="J23" s="609">
        <v>215764769.45043489</v>
      </c>
      <c r="K23" s="610">
        <v>538556276.88456511</v>
      </c>
    </row>
    <row r="24" spans="1:11" ht="13.5" thickBot="1">
      <c r="A24" s="228">
        <v>14</v>
      </c>
      <c r="B24" s="229" t="s">
        <v>266</v>
      </c>
      <c r="C24" s="230"/>
      <c r="D24" s="231"/>
      <c r="E24" s="232"/>
      <c r="F24" s="611">
        <v>329524016.6402989</v>
      </c>
      <c r="G24" s="611">
        <v>201492666.04497769</v>
      </c>
      <c r="H24" s="611">
        <v>531016682.68527639</v>
      </c>
      <c r="I24" s="611">
        <v>222259582.70909229</v>
      </c>
      <c r="J24" s="611">
        <v>28528975.929737769</v>
      </c>
      <c r="K24" s="612">
        <v>200779376.2221359</v>
      </c>
    </row>
    <row r="25" spans="1:11" ht="13.5" thickBot="1">
      <c r="A25" s="233">
        <v>15</v>
      </c>
      <c r="B25" s="234" t="s">
        <v>267</v>
      </c>
      <c r="C25" s="235"/>
      <c r="D25" s="235"/>
      <c r="E25" s="235"/>
      <c r="F25" s="613">
        <v>0.97767250190903476</v>
      </c>
      <c r="G25" s="613">
        <v>1.654778626713308</v>
      </c>
      <c r="H25" s="613">
        <v>1.2283510532087381</v>
      </c>
      <c r="I25" s="613">
        <v>1.4392603214763131</v>
      </c>
      <c r="J25" s="613">
        <v>8.0200442630190238</v>
      </c>
      <c r="K25" s="614">
        <v>2.7237549010589932</v>
      </c>
    </row>
    <row r="27" spans="1:11" ht="25.5">
      <c r="B27" s="209"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workbookViewId="0">
      <pane xSplit="1" ySplit="5" topLeftCell="B6" activePane="bottomRight" state="frozen"/>
      <selection pane="topRight" activeCell="B1" sqref="B1"/>
      <selection pane="bottomLeft" activeCell="A5" sqref="A5"/>
      <selection pane="bottomRight" activeCell="I36" sqref="I36"/>
    </sheetView>
  </sheetViews>
  <sheetFormatPr defaultColWidth="9.140625" defaultRowHeight="12.75"/>
  <cols>
    <col min="1" max="1" width="10.5703125" style="17" bestFit="1" customWidth="1"/>
    <col min="2" max="2" width="95" style="17" customWidth="1"/>
    <col min="3" max="3" width="12.5703125" style="17" bestFit="1" customWidth="1"/>
    <col min="4" max="4" width="11.42578125" style="17" customWidth="1"/>
    <col min="5" max="5" width="18.28515625" style="17" bestFit="1" customWidth="1"/>
    <col min="6" max="13" width="12.7109375" style="17" customWidth="1"/>
    <col min="14" max="14" width="31" style="17" bestFit="1" customWidth="1"/>
    <col min="15" max="16384" width="9.140625" style="32"/>
  </cols>
  <sheetData>
    <row r="1" spans="1:14">
      <c r="A1" s="17" t="s">
        <v>30</v>
      </c>
      <c r="B1" s="16" t="str">
        <f>'Info '!C2</f>
        <v>JSC "BASISBANK"</v>
      </c>
    </row>
    <row r="2" spans="1:14" ht="14.25" customHeight="1">
      <c r="A2" s="17" t="s">
        <v>31</v>
      </c>
      <c r="B2" s="571">
        <f>'1. key ratios '!B2</f>
        <v>45291</v>
      </c>
    </row>
    <row r="3" spans="1:14" ht="14.25" customHeight="1"/>
    <row r="4" spans="1:14" ht="13.5" thickBot="1">
      <c r="A4" s="17" t="s">
        <v>162</v>
      </c>
      <c r="B4" s="164" t="s">
        <v>28</v>
      </c>
    </row>
    <row r="5" spans="1:14" s="115" customFormat="1">
      <c r="A5" s="111"/>
      <c r="B5" s="112"/>
      <c r="C5" s="113" t="s">
        <v>0</v>
      </c>
      <c r="D5" s="113" t="s">
        <v>1</v>
      </c>
      <c r="E5" s="113" t="s">
        <v>2</v>
      </c>
      <c r="F5" s="113" t="s">
        <v>3</v>
      </c>
      <c r="G5" s="113" t="s">
        <v>4</v>
      </c>
      <c r="H5" s="113" t="s">
        <v>5</v>
      </c>
      <c r="I5" s="113" t="s">
        <v>8</v>
      </c>
      <c r="J5" s="113" t="s">
        <v>9</v>
      </c>
      <c r="K5" s="113" t="s">
        <v>10</v>
      </c>
      <c r="L5" s="113" t="s">
        <v>11</v>
      </c>
      <c r="M5" s="113" t="s">
        <v>12</v>
      </c>
      <c r="N5" s="114" t="s">
        <v>13</v>
      </c>
    </row>
    <row r="6" spans="1:14" ht="25.5">
      <c r="A6" s="116"/>
      <c r="B6" s="117"/>
      <c r="C6" s="118" t="s">
        <v>161</v>
      </c>
      <c r="D6" s="119" t="s">
        <v>160</v>
      </c>
      <c r="E6" s="120" t="s">
        <v>159</v>
      </c>
      <c r="F6" s="121">
        <v>0</v>
      </c>
      <c r="G6" s="121">
        <v>0.2</v>
      </c>
      <c r="H6" s="121">
        <v>0.35</v>
      </c>
      <c r="I6" s="121">
        <v>0.5</v>
      </c>
      <c r="J6" s="121">
        <v>0.75</v>
      </c>
      <c r="K6" s="121">
        <v>1</v>
      </c>
      <c r="L6" s="121">
        <v>1.5</v>
      </c>
      <c r="M6" s="121">
        <v>2.5</v>
      </c>
      <c r="N6" s="163" t="s">
        <v>168</v>
      </c>
    </row>
    <row r="7" spans="1:14" ht="15">
      <c r="A7" s="122">
        <v>1</v>
      </c>
      <c r="B7" s="123" t="s">
        <v>158</v>
      </c>
      <c r="C7" s="124">
        <f>SUM(C8:C13)</f>
        <v>0</v>
      </c>
      <c r="D7" s="117"/>
      <c r="E7" s="125">
        <f t="shared" ref="E7:M7" si="0">SUM(E8:E13)</f>
        <v>0</v>
      </c>
      <c r="F7" s="126">
        <f>SUM(F8:F13)</f>
        <v>0</v>
      </c>
      <c r="G7" s="126">
        <f t="shared" si="0"/>
        <v>0</v>
      </c>
      <c r="H7" s="126">
        <f t="shared" si="0"/>
        <v>0</v>
      </c>
      <c r="I7" s="126">
        <f t="shared" si="0"/>
        <v>0</v>
      </c>
      <c r="J7" s="126">
        <f t="shared" si="0"/>
        <v>0</v>
      </c>
      <c r="K7" s="126">
        <f t="shared" si="0"/>
        <v>0</v>
      </c>
      <c r="L7" s="126">
        <f t="shared" si="0"/>
        <v>0</v>
      </c>
      <c r="M7" s="126">
        <f t="shared" si="0"/>
        <v>0</v>
      </c>
      <c r="N7" s="127">
        <f>SUM(N8:N13)</f>
        <v>0</v>
      </c>
    </row>
    <row r="8" spans="1:14" ht="14.25">
      <c r="A8" s="122">
        <v>1.1000000000000001</v>
      </c>
      <c r="B8" s="128" t="s">
        <v>156</v>
      </c>
      <c r="C8" s="126">
        <v>0</v>
      </c>
      <c r="D8" s="129">
        <v>0.02</v>
      </c>
      <c r="E8" s="125">
        <f>C8*D8</f>
        <v>0</v>
      </c>
      <c r="F8" s="126"/>
      <c r="G8" s="126"/>
      <c r="H8" s="126"/>
      <c r="I8" s="126"/>
      <c r="J8" s="126"/>
      <c r="K8" s="126"/>
      <c r="L8" s="126"/>
      <c r="M8" s="126"/>
      <c r="N8" s="127">
        <f>SUMPRODUCT($F$6:$M$6,F8:M8)</f>
        <v>0</v>
      </c>
    </row>
    <row r="9" spans="1:14" ht="14.25">
      <c r="A9" s="122">
        <v>1.2</v>
      </c>
      <c r="B9" s="128" t="s">
        <v>155</v>
      </c>
      <c r="C9" s="126">
        <v>0</v>
      </c>
      <c r="D9" s="129">
        <v>0.05</v>
      </c>
      <c r="E9" s="125">
        <f>C9*D9</f>
        <v>0</v>
      </c>
      <c r="F9" s="126"/>
      <c r="G9" s="126"/>
      <c r="H9" s="126"/>
      <c r="I9" s="126"/>
      <c r="J9" s="126"/>
      <c r="K9" s="126"/>
      <c r="L9" s="126"/>
      <c r="M9" s="126"/>
      <c r="N9" s="127">
        <f t="shared" ref="N9:N12" si="1">SUMPRODUCT($F$6:$M$6,F9:M9)</f>
        <v>0</v>
      </c>
    </row>
    <row r="10" spans="1:14" ht="14.25">
      <c r="A10" s="122">
        <v>1.3</v>
      </c>
      <c r="B10" s="128" t="s">
        <v>154</v>
      </c>
      <c r="C10" s="126">
        <v>0</v>
      </c>
      <c r="D10" s="129">
        <v>0.08</v>
      </c>
      <c r="E10" s="125">
        <f>C10*D10</f>
        <v>0</v>
      </c>
      <c r="F10" s="126"/>
      <c r="G10" s="126"/>
      <c r="H10" s="126"/>
      <c r="I10" s="126"/>
      <c r="J10" s="126"/>
      <c r="K10" s="126"/>
      <c r="L10" s="126"/>
      <c r="M10" s="126"/>
      <c r="N10" s="127">
        <f>SUMPRODUCT($F$6:$M$6,F10:M10)</f>
        <v>0</v>
      </c>
    </row>
    <row r="11" spans="1:14" ht="14.25">
      <c r="A11" s="122">
        <v>1.4</v>
      </c>
      <c r="B11" s="128" t="s">
        <v>153</v>
      </c>
      <c r="C11" s="126">
        <v>0</v>
      </c>
      <c r="D11" s="129">
        <v>0.11</v>
      </c>
      <c r="E11" s="125">
        <f>C11*D11</f>
        <v>0</v>
      </c>
      <c r="F11" s="126"/>
      <c r="G11" s="126"/>
      <c r="H11" s="126"/>
      <c r="I11" s="126"/>
      <c r="J11" s="126"/>
      <c r="K11" s="126"/>
      <c r="L11" s="126"/>
      <c r="M11" s="126"/>
      <c r="N11" s="127">
        <f t="shared" si="1"/>
        <v>0</v>
      </c>
    </row>
    <row r="12" spans="1:14" ht="14.25">
      <c r="A12" s="122">
        <v>1.5</v>
      </c>
      <c r="B12" s="128" t="s">
        <v>152</v>
      </c>
      <c r="C12" s="126">
        <v>0</v>
      </c>
      <c r="D12" s="129">
        <v>0.14000000000000001</v>
      </c>
      <c r="E12" s="125">
        <f>C12*D12</f>
        <v>0</v>
      </c>
      <c r="F12" s="126"/>
      <c r="G12" s="126"/>
      <c r="H12" s="126"/>
      <c r="I12" s="126"/>
      <c r="J12" s="126"/>
      <c r="K12" s="126"/>
      <c r="L12" s="126"/>
      <c r="M12" s="126"/>
      <c r="N12" s="127">
        <f t="shared" si="1"/>
        <v>0</v>
      </c>
    </row>
    <row r="13" spans="1:14" ht="14.25">
      <c r="A13" s="122">
        <v>1.6</v>
      </c>
      <c r="B13" s="130" t="s">
        <v>151</v>
      </c>
      <c r="C13" s="126">
        <v>0</v>
      </c>
      <c r="D13" s="131"/>
      <c r="E13" s="126"/>
      <c r="F13" s="126"/>
      <c r="G13" s="126"/>
      <c r="H13" s="126"/>
      <c r="I13" s="126"/>
      <c r="J13" s="126"/>
      <c r="K13" s="126"/>
      <c r="L13" s="126"/>
      <c r="M13" s="126"/>
      <c r="N13" s="127">
        <f>SUMPRODUCT($F$6:$M$6,F13:M13)</f>
        <v>0</v>
      </c>
    </row>
    <row r="14" spans="1:14" ht="15">
      <c r="A14" s="122">
        <v>2</v>
      </c>
      <c r="B14" s="132" t="s">
        <v>157</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4.25">
      <c r="A15" s="122">
        <v>2.1</v>
      </c>
      <c r="B15" s="130" t="s">
        <v>156</v>
      </c>
      <c r="C15" s="126"/>
      <c r="D15" s="129">
        <v>5.0000000000000001E-3</v>
      </c>
      <c r="E15" s="125">
        <f>C15*D15</f>
        <v>0</v>
      </c>
      <c r="F15" s="126"/>
      <c r="G15" s="126"/>
      <c r="H15" s="126"/>
      <c r="I15" s="126"/>
      <c r="J15" s="126"/>
      <c r="K15" s="126"/>
      <c r="L15" s="126"/>
      <c r="M15" s="126"/>
      <c r="N15" s="127">
        <f>SUMPRODUCT($F$6:$M$6,F15:M15)</f>
        <v>0</v>
      </c>
    </row>
    <row r="16" spans="1:14" ht="14.25">
      <c r="A16" s="122">
        <v>2.2000000000000002</v>
      </c>
      <c r="B16" s="130" t="s">
        <v>155</v>
      </c>
      <c r="C16" s="126"/>
      <c r="D16" s="129">
        <v>0.01</v>
      </c>
      <c r="E16" s="125">
        <f>C16*D16</f>
        <v>0</v>
      </c>
      <c r="F16" s="126"/>
      <c r="G16" s="126"/>
      <c r="H16" s="126"/>
      <c r="I16" s="126"/>
      <c r="J16" s="126"/>
      <c r="K16" s="126"/>
      <c r="L16" s="126"/>
      <c r="M16" s="126"/>
      <c r="N16" s="127">
        <f t="shared" ref="N16:N20" si="3">SUMPRODUCT($F$6:$M$6,F16:M16)</f>
        <v>0</v>
      </c>
    </row>
    <row r="17" spans="1:14" ht="14.25">
      <c r="A17" s="122">
        <v>2.2999999999999998</v>
      </c>
      <c r="B17" s="130" t="s">
        <v>154</v>
      </c>
      <c r="C17" s="126"/>
      <c r="D17" s="129">
        <v>0.02</v>
      </c>
      <c r="E17" s="125">
        <f>C17*D17</f>
        <v>0</v>
      </c>
      <c r="F17" s="126"/>
      <c r="G17" s="126"/>
      <c r="H17" s="126"/>
      <c r="I17" s="126"/>
      <c r="J17" s="126"/>
      <c r="K17" s="126"/>
      <c r="L17" s="126"/>
      <c r="M17" s="126"/>
      <c r="N17" s="127">
        <f t="shared" si="3"/>
        <v>0</v>
      </c>
    </row>
    <row r="18" spans="1:14" ht="14.25">
      <c r="A18" s="122">
        <v>2.4</v>
      </c>
      <c r="B18" s="130" t="s">
        <v>153</v>
      </c>
      <c r="C18" s="126"/>
      <c r="D18" s="129">
        <v>0.03</v>
      </c>
      <c r="E18" s="125">
        <f>C18*D18</f>
        <v>0</v>
      </c>
      <c r="F18" s="126"/>
      <c r="G18" s="126"/>
      <c r="H18" s="126"/>
      <c r="I18" s="126"/>
      <c r="J18" s="126"/>
      <c r="K18" s="126"/>
      <c r="L18" s="126"/>
      <c r="M18" s="126"/>
      <c r="N18" s="127">
        <f t="shared" si="3"/>
        <v>0</v>
      </c>
    </row>
    <row r="19" spans="1:14" ht="14.25">
      <c r="A19" s="122">
        <v>2.5</v>
      </c>
      <c r="B19" s="130" t="s">
        <v>152</v>
      </c>
      <c r="C19" s="126"/>
      <c r="D19" s="129">
        <v>0.04</v>
      </c>
      <c r="E19" s="125">
        <f>C19*D19</f>
        <v>0</v>
      </c>
      <c r="F19" s="126"/>
      <c r="G19" s="126"/>
      <c r="H19" s="126"/>
      <c r="I19" s="126"/>
      <c r="J19" s="126"/>
      <c r="K19" s="126"/>
      <c r="L19" s="126"/>
      <c r="M19" s="126"/>
      <c r="N19" s="127">
        <f t="shared" si="3"/>
        <v>0</v>
      </c>
    </row>
    <row r="20" spans="1:14" ht="14.25">
      <c r="A20" s="122">
        <v>2.6</v>
      </c>
      <c r="B20" s="130" t="s">
        <v>151</v>
      </c>
      <c r="C20" s="126"/>
      <c r="D20" s="131"/>
      <c r="E20" s="133"/>
      <c r="F20" s="126"/>
      <c r="G20" s="126"/>
      <c r="H20" s="126"/>
      <c r="I20" s="126"/>
      <c r="J20" s="126"/>
      <c r="K20" s="126"/>
      <c r="L20" s="126"/>
      <c r="M20" s="126"/>
      <c r="N20" s="127">
        <f t="shared" si="3"/>
        <v>0</v>
      </c>
    </row>
    <row r="21" spans="1:14" ht="15.75" thickBot="1">
      <c r="A21" s="134"/>
      <c r="B21" s="135" t="s">
        <v>64</v>
      </c>
      <c r="C21" s="110">
        <f>C14+C7</f>
        <v>0</v>
      </c>
      <c r="D21" s="136"/>
      <c r="E21" s="137">
        <f>E14+E7</f>
        <v>0</v>
      </c>
      <c r="F21" s="138">
        <f>F7+F14</f>
        <v>0</v>
      </c>
      <c r="G21" s="138">
        <f t="shared" ref="G21:L21" si="4">G7+G14</f>
        <v>0</v>
      </c>
      <c r="H21" s="138">
        <f t="shared" si="4"/>
        <v>0</v>
      </c>
      <c r="I21" s="138">
        <f t="shared" si="4"/>
        <v>0</v>
      </c>
      <c r="J21" s="138">
        <f t="shared" si="4"/>
        <v>0</v>
      </c>
      <c r="K21" s="138">
        <f t="shared" si="4"/>
        <v>0</v>
      </c>
      <c r="L21" s="138">
        <f t="shared" si="4"/>
        <v>0</v>
      </c>
      <c r="M21" s="138">
        <f>M7+M14</f>
        <v>0</v>
      </c>
      <c r="N21" s="139">
        <f>N14+N7</f>
        <v>0</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G23" sqref="G23"/>
    </sheetView>
  </sheetViews>
  <sheetFormatPr defaultRowHeight="15"/>
  <cols>
    <col min="1" max="1" width="11.42578125" customWidth="1"/>
    <col min="2" max="2" width="76.85546875" style="261" customWidth="1"/>
    <col min="3" max="3" width="22.85546875" customWidth="1"/>
  </cols>
  <sheetData>
    <row r="1" spans="1:3">
      <c r="A1" s="15" t="s">
        <v>30</v>
      </c>
      <c r="B1" s="16" t="str">
        <f>'Info '!C2</f>
        <v>JSC "BASISBANK"</v>
      </c>
    </row>
    <row r="2" spans="1:3">
      <c r="A2" s="15" t="s">
        <v>31</v>
      </c>
      <c r="B2" s="571">
        <f>'1. key ratios '!B2</f>
        <v>45291</v>
      </c>
    </row>
    <row r="3" spans="1:3">
      <c r="A3" s="17"/>
      <c r="B3"/>
    </row>
    <row r="4" spans="1:3">
      <c r="A4" s="17" t="s">
        <v>308</v>
      </c>
      <c r="B4" t="s">
        <v>309</v>
      </c>
    </row>
    <row r="5" spans="1:3">
      <c r="A5" s="262" t="s">
        <v>310</v>
      </c>
      <c r="B5" s="263"/>
      <c r="C5" s="264"/>
    </row>
    <row r="6" spans="1:3" ht="24">
      <c r="A6" s="265">
        <v>1</v>
      </c>
      <c r="B6" s="266" t="s">
        <v>358</v>
      </c>
      <c r="C6" s="267">
        <v>3527553346.1545253</v>
      </c>
    </row>
    <row r="7" spans="1:3">
      <c r="A7" s="265">
        <v>2</v>
      </c>
      <c r="B7" s="266" t="s">
        <v>311</v>
      </c>
      <c r="C7" s="267">
        <v>-26873283.91</v>
      </c>
    </row>
    <row r="8" spans="1:3" ht="24">
      <c r="A8" s="268">
        <v>3</v>
      </c>
      <c r="B8" s="269" t="s">
        <v>312</v>
      </c>
      <c r="C8" s="267">
        <f>C6+C7</f>
        <v>3500680062.2445254</v>
      </c>
    </row>
    <row r="9" spans="1:3">
      <c r="A9" s="262" t="s">
        <v>313</v>
      </c>
      <c r="B9" s="263"/>
      <c r="C9" s="270"/>
    </row>
    <row r="10" spans="1:3" ht="24">
      <c r="A10" s="271">
        <v>4</v>
      </c>
      <c r="B10" s="272" t="s">
        <v>314</v>
      </c>
      <c r="C10" s="267"/>
    </row>
    <row r="11" spans="1:3">
      <c r="A11" s="271">
        <v>5</v>
      </c>
      <c r="B11" s="273" t="s">
        <v>315</v>
      </c>
      <c r="C11" s="267"/>
    </row>
    <row r="12" spans="1:3">
      <c r="A12" s="271" t="s">
        <v>316</v>
      </c>
      <c r="B12" s="273" t="s">
        <v>317</v>
      </c>
      <c r="C12" s="267"/>
    </row>
    <row r="13" spans="1:3" ht="24">
      <c r="A13" s="274">
        <v>6</v>
      </c>
      <c r="B13" s="272" t="s">
        <v>318</v>
      </c>
      <c r="C13" s="267"/>
    </row>
    <row r="14" spans="1:3">
      <c r="A14" s="274">
        <v>7</v>
      </c>
      <c r="B14" s="275" t="s">
        <v>319</v>
      </c>
      <c r="C14" s="267"/>
    </row>
    <row r="15" spans="1:3">
      <c r="A15" s="276">
        <v>8</v>
      </c>
      <c r="B15" s="277" t="s">
        <v>320</v>
      </c>
      <c r="C15" s="267"/>
    </row>
    <row r="16" spans="1:3">
      <c r="A16" s="274">
        <v>9</v>
      </c>
      <c r="B16" s="275" t="s">
        <v>321</v>
      </c>
      <c r="C16" s="267"/>
    </row>
    <row r="17" spans="1:3">
      <c r="A17" s="274">
        <v>10</v>
      </c>
      <c r="B17" s="275" t="s">
        <v>322</v>
      </c>
      <c r="C17" s="267"/>
    </row>
    <row r="18" spans="1:3">
      <c r="A18" s="278">
        <v>11</v>
      </c>
      <c r="B18" s="279" t="s">
        <v>323</v>
      </c>
      <c r="C18" s="280">
        <f>SUM(C10:C17)</f>
        <v>0</v>
      </c>
    </row>
    <row r="19" spans="1:3">
      <c r="A19" s="281" t="s">
        <v>324</v>
      </c>
      <c r="B19" s="282"/>
      <c r="C19" s="283"/>
    </row>
    <row r="20" spans="1:3" ht="24">
      <c r="A20" s="284">
        <v>12</v>
      </c>
      <c r="B20" s="272" t="s">
        <v>325</v>
      </c>
      <c r="C20" s="267"/>
    </row>
    <row r="21" spans="1:3">
      <c r="A21" s="284">
        <v>13</v>
      </c>
      <c r="B21" s="272" t="s">
        <v>326</v>
      </c>
      <c r="C21" s="267"/>
    </row>
    <row r="22" spans="1:3">
      <c r="A22" s="284">
        <v>14</v>
      </c>
      <c r="B22" s="272" t="s">
        <v>327</v>
      </c>
      <c r="C22" s="267"/>
    </row>
    <row r="23" spans="1:3" ht="24">
      <c r="A23" s="284" t="s">
        <v>328</v>
      </c>
      <c r="B23" s="272" t="s">
        <v>329</v>
      </c>
      <c r="C23" s="267"/>
    </row>
    <row r="24" spans="1:3">
      <c r="A24" s="284">
        <v>15</v>
      </c>
      <c r="B24" s="272" t="s">
        <v>330</v>
      </c>
      <c r="C24" s="267"/>
    </row>
    <row r="25" spans="1:3">
      <c r="A25" s="284" t="s">
        <v>331</v>
      </c>
      <c r="B25" s="272" t="s">
        <v>332</v>
      </c>
      <c r="C25" s="267"/>
    </row>
    <row r="26" spans="1:3">
      <c r="A26" s="285">
        <v>16</v>
      </c>
      <c r="B26" s="286" t="s">
        <v>333</v>
      </c>
      <c r="C26" s="280">
        <f>SUM(C20:C25)</f>
        <v>0</v>
      </c>
    </row>
    <row r="27" spans="1:3">
      <c r="A27" s="262" t="s">
        <v>334</v>
      </c>
      <c r="B27" s="263"/>
      <c r="C27" s="270"/>
    </row>
    <row r="28" spans="1:3">
      <c r="A28" s="287">
        <v>17</v>
      </c>
      <c r="B28" s="273" t="s">
        <v>335</v>
      </c>
      <c r="C28" s="267">
        <v>596771274.68859994</v>
      </c>
    </row>
    <row r="29" spans="1:3">
      <c r="A29" s="287">
        <v>18</v>
      </c>
      <c r="B29" s="273" t="s">
        <v>336</v>
      </c>
      <c r="C29" s="267">
        <v>-256365808.90410995</v>
      </c>
    </row>
    <row r="30" spans="1:3">
      <c r="A30" s="285">
        <v>19</v>
      </c>
      <c r="B30" s="286" t="s">
        <v>337</v>
      </c>
      <c r="C30" s="280">
        <f>C28+C29</f>
        <v>340405465.78448999</v>
      </c>
    </row>
    <row r="31" spans="1:3">
      <c r="A31" s="262" t="s">
        <v>338</v>
      </c>
      <c r="B31" s="263"/>
      <c r="C31" s="270"/>
    </row>
    <row r="32" spans="1:3" ht="24">
      <c r="A32" s="287" t="s">
        <v>339</v>
      </c>
      <c r="B32" s="272" t="s">
        <v>340</v>
      </c>
      <c r="C32" s="288"/>
    </row>
    <row r="33" spans="1:3">
      <c r="A33" s="287" t="s">
        <v>341</v>
      </c>
      <c r="B33" s="273" t="s">
        <v>342</v>
      </c>
      <c r="C33" s="288"/>
    </row>
    <row r="34" spans="1:3">
      <c r="A34" s="262" t="s">
        <v>343</v>
      </c>
      <c r="B34" s="263"/>
      <c r="C34" s="270"/>
    </row>
    <row r="35" spans="1:3">
      <c r="A35" s="289">
        <v>20</v>
      </c>
      <c r="B35" s="290" t="s">
        <v>344</v>
      </c>
      <c r="C35" s="280">
        <f>'1. key ratios '!C9</f>
        <v>476428970.03999996</v>
      </c>
    </row>
    <row r="36" spans="1:3">
      <c r="A36" s="285">
        <v>21</v>
      </c>
      <c r="B36" s="286" t="s">
        <v>345</v>
      </c>
      <c r="C36" s="280">
        <f>C8+C18+C26+C30</f>
        <v>3841085528.0290155</v>
      </c>
    </row>
    <row r="37" spans="1:3">
      <c r="A37" s="262" t="s">
        <v>346</v>
      </c>
      <c r="B37" s="263"/>
      <c r="C37" s="270"/>
    </row>
    <row r="38" spans="1:3">
      <c r="A38" s="285">
        <v>22</v>
      </c>
      <c r="B38" s="286" t="s">
        <v>346</v>
      </c>
      <c r="C38" s="615">
        <f t="shared" ref="C38" si="0">C35/C36</f>
        <v>0.12403498088324812</v>
      </c>
    </row>
    <row r="39" spans="1:3">
      <c r="A39" s="262" t="s">
        <v>347</v>
      </c>
      <c r="B39" s="263"/>
      <c r="C39" s="270"/>
    </row>
    <row r="40" spans="1:3">
      <c r="A40" s="291" t="s">
        <v>348</v>
      </c>
      <c r="B40" s="272" t="s">
        <v>349</v>
      </c>
      <c r="C40" s="288"/>
    </row>
    <row r="41" spans="1:3" ht="24">
      <c r="A41" s="292" t="s">
        <v>350</v>
      </c>
      <c r="B41" s="266" t="s">
        <v>351</v>
      </c>
      <c r="C41" s="288"/>
    </row>
    <row r="43" spans="1:3">
      <c r="B43" s="261" t="s">
        <v>359</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6" activePane="bottomRight" state="frozen"/>
      <selection pane="topRight" activeCell="C1" sqref="C1"/>
      <selection pane="bottomLeft" activeCell="A6" sqref="A6"/>
      <selection pane="bottomRight" activeCell="K32" sqref="K32"/>
    </sheetView>
  </sheetViews>
  <sheetFormatPr defaultRowHeight="15"/>
  <cols>
    <col min="1" max="1" width="8.7109375" style="193"/>
    <col min="2" max="2" width="82.5703125" style="322" customWidth="1"/>
    <col min="3" max="7" width="17.5703125" style="193" customWidth="1"/>
  </cols>
  <sheetData>
    <row r="1" spans="1:7">
      <c r="A1" s="193" t="s">
        <v>30</v>
      </c>
      <c r="B1" s="16" t="str">
        <f>'Info '!C2</f>
        <v>JSC "BASISBANK"</v>
      </c>
    </row>
    <row r="2" spans="1:7">
      <c r="A2" s="193" t="s">
        <v>31</v>
      </c>
      <c r="B2" s="571">
        <f>'1. key ratios '!B2</f>
        <v>45291</v>
      </c>
    </row>
    <row r="4" spans="1:7" ht="15.75" thickBot="1">
      <c r="A4" s="193" t="s">
        <v>409</v>
      </c>
      <c r="B4" s="323" t="s">
        <v>370</v>
      </c>
    </row>
    <row r="5" spans="1:7">
      <c r="A5" s="324"/>
      <c r="B5" s="325"/>
      <c r="C5" s="805" t="s">
        <v>371</v>
      </c>
      <c r="D5" s="805"/>
      <c r="E5" s="805"/>
      <c r="F5" s="805"/>
      <c r="G5" s="806" t="s">
        <v>372</v>
      </c>
    </row>
    <row r="6" spans="1:7">
      <c r="A6" s="326"/>
      <c r="B6" s="327"/>
      <c r="C6" s="328" t="s">
        <v>373</v>
      </c>
      <c r="D6" s="329" t="s">
        <v>374</v>
      </c>
      <c r="E6" s="329" t="s">
        <v>375</v>
      </c>
      <c r="F6" s="329" t="s">
        <v>376</v>
      </c>
      <c r="G6" s="807"/>
    </row>
    <row r="7" spans="1:7">
      <c r="A7" s="330"/>
      <c r="B7" s="331" t="s">
        <v>377</v>
      </c>
      <c r="C7" s="332"/>
      <c r="D7" s="332"/>
      <c r="E7" s="332"/>
      <c r="F7" s="332"/>
      <c r="G7" s="333"/>
    </row>
    <row r="8" spans="1:7">
      <c r="A8" s="334">
        <v>1</v>
      </c>
      <c r="B8" s="335" t="s">
        <v>378</v>
      </c>
      <c r="C8" s="336">
        <f>SUM(C9:C10)</f>
        <v>476428970.04000002</v>
      </c>
      <c r="D8" s="336">
        <f>SUM(D9:D10)</f>
        <v>0</v>
      </c>
      <c r="E8" s="336">
        <f>SUM(E9:E10)</f>
        <v>0</v>
      </c>
      <c r="F8" s="336">
        <f>SUM(F9:F10)</f>
        <v>667902754.18000007</v>
      </c>
      <c r="G8" s="337">
        <f>SUM(G9:G10)</f>
        <v>1144331724.22</v>
      </c>
    </row>
    <row r="9" spans="1:7">
      <c r="A9" s="334">
        <v>2</v>
      </c>
      <c r="B9" s="338" t="s">
        <v>379</v>
      </c>
      <c r="C9" s="336">
        <v>476428970.04000002</v>
      </c>
      <c r="D9" s="336"/>
      <c r="E9" s="336"/>
      <c r="F9" s="336">
        <v>96932951.200000003</v>
      </c>
      <c r="G9" s="337">
        <v>573361921.24000001</v>
      </c>
    </row>
    <row r="10" spans="1:7">
      <c r="A10" s="334">
        <v>3</v>
      </c>
      <c r="B10" s="338" t="s">
        <v>380</v>
      </c>
      <c r="C10" s="616"/>
      <c r="D10" s="616"/>
      <c r="E10" s="616"/>
      <c r="F10" s="336">
        <v>570969802.98000002</v>
      </c>
      <c r="G10" s="337">
        <v>570969802.98000002</v>
      </c>
    </row>
    <row r="11" spans="1:7" ht="14.45" customHeight="1">
      <c r="A11" s="334">
        <v>4</v>
      </c>
      <c r="B11" s="335" t="s">
        <v>381</v>
      </c>
      <c r="C11" s="336">
        <f t="shared" ref="C11:F11" si="0">SUM(C12:C13)</f>
        <v>300913638.94999999</v>
      </c>
      <c r="D11" s="336">
        <f t="shared" si="0"/>
        <v>247620807.87</v>
      </c>
      <c r="E11" s="336">
        <f t="shared" si="0"/>
        <v>267777894.88</v>
      </c>
      <c r="F11" s="336">
        <f t="shared" si="0"/>
        <v>0</v>
      </c>
      <c r="G11" s="337">
        <f>SUM(G12:G13)</f>
        <v>680897657.39999998</v>
      </c>
    </row>
    <row r="12" spans="1:7">
      <c r="A12" s="334">
        <v>5</v>
      </c>
      <c r="B12" s="338" t="s">
        <v>382</v>
      </c>
      <c r="C12" s="336">
        <v>219932171.38999999</v>
      </c>
      <c r="D12" s="340">
        <v>183385674.40000001</v>
      </c>
      <c r="E12" s="336">
        <v>202774346.41</v>
      </c>
      <c r="F12" s="336">
        <v>0</v>
      </c>
      <c r="G12" s="337">
        <v>575787582.39999998</v>
      </c>
    </row>
    <row r="13" spans="1:7">
      <c r="A13" s="334">
        <v>6</v>
      </c>
      <c r="B13" s="338" t="s">
        <v>383</v>
      </c>
      <c r="C13" s="336">
        <v>80981467.560000002</v>
      </c>
      <c r="D13" s="340">
        <v>64235133.469999999</v>
      </c>
      <c r="E13" s="336">
        <v>65003548.469999999</v>
      </c>
      <c r="F13" s="336">
        <v>0</v>
      </c>
      <c r="G13" s="337">
        <v>105110075</v>
      </c>
    </row>
    <row r="14" spans="1:7">
      <c r="A14" s="334">
        <v>7</v>
      </c>
      <c r="B14" s="335" t="s">
        <v>384</v>
      </c>
      <c r="C14" s="336">
        <f t="shared" ref="C14:F14" si="1">SUM(C15:C16)</f>
        <v>476165575.87</v>
      </c>
      <c r="D14" s="336">
        <f t="shared" si="1"/>
        <v>300092813.61000001</v>
      </c>
      <c r="E14" s="336">
        <f t="shared" si="1"/>
        <v>342068370.26999998</v>
      </c>
      <c r="F14" s="336">
        <f t="shared" si="1"/>
        <v>0</v>
      </c>
      <c r="G14" s="337">
        <f>SUM(G15:G16)</f>
        <v>559163380</v>
      </c>
    </row>
    <row r="15" spans="1:7" ht="39">
      <c r="A15" s="334">
        <v>8</v>
      </c>
      <c r="B15" s="338" t="s">
        <v>385</v>
      </c>
      <c r="C15" s="336">
        <v>476165575.87</v>
      </c>
      <c r="D15" s="340">
        <v>300092813.61000001</v>
      </c>
      <c r="E15" s="336">
        <v>253102934.56999999</v>
      </c>
      <c r="F15" s="336">
        <v>0</v>
      </c>
      <c r="G15" s="337">
        <v>514680662</v>
      </c>
    </row>
    <row r="16" spans="1:7" ht="26.25">
      <c r="A16" s="334">
        <v>9</v>
      </c>
      <c r="B16" s="338" t="s">
        <v>386</v>
      </c>
      <c r="C16" s="336">
        <v>0</v>
      </c>
      <c r="D16" s="340">
        <v>0</v>
      </c>
      <c r="E16" s="336">
        <v>88965435.700000003</v>
      </c>
      <c r="F16" s="336">
        <v>0</v>
      </c>
      <c r="G16" s="337">
        <v>44482718</v>
      </c>
    </row>
    <row r="17" spans="1:7">
      <c r="A17" s="334">
        <v>10</v>
      </c>
      <c r="B17" s="335" t="s">
        <v>387</v>
      </c>
      <c r="C17" s="336">
        <v>0</v>
      </c>
      <c r="D17" s="340">
        <v>0</v>
      </c>
      <c r="E17" s="336">
        <v>0</v>
      </c>
      <c r="F17" s="336">
        <v>0</v>
      </c>
      <c r="G17" s="337">
        <v>0</v>
      </c>
    </row>
    <row r="18" spans="1:7">
      <c r="A18" s="334">
        <v>11</v>
      </c>
      <c r="B18" s="335" t="s">
        <v>388</v>
      </c>
      <c r="C18" s="336">
        <f>SUM(C19:C20)</f>
        <v>285758064.52999997</v>
      </c>
      <c r="D18" s="340">
        <f t="shared" ref="D18:G18" si="2">SUM(D19:D20)</f>
        <v>122212244.36</v>
      </c>
      <c r="E18" s="336">
        <f t="shared" si="2"/>
        <v>5886992.75</v>
      </c>
      <c r="F18" s="336">
        <f t="shared" si="2"/>
        <v>6575753.4699999997</v>
      </c>
      <c r="G18" s="337">
        <f t="shared" si="2"/>
        <v>0</v>
      </c>
    </row>
    <row r="19" spans="1:7">
      <c r="A19" s="334">
        <v>12</v>
      </c>
      <c r="B19" s="338" t="s">
        <v>389</v>
      </c>
      <c r="C19" s="616"/>
      <c r="D19" s="340">
        <v>0</v>
      </c>
      <c r="E19" s="336">
        <v>0</v>
      </c>
      <c r="F19" s="336">
        <v>0</v>
      </c>
      <c r="G19" s="337">
        <v>0</v>
      </c>
    </row>
    <row r="20" spans="1:7">
      <c r="A20" s="334">
        <v>13</v>
      </c>
      <c r="B20" s="338" t="s">
        <v>390</v>
      </c>
      <c r="C20" s="336">
        <v>285758064.52999997</v>
      </c>
      <c r="D20" s="336">
        <v>122212244.36</v>
      </c>
      <c r="E20" s="336">
        <v>5886992.75</v>
      </c>
      <c r="F20" s="336">
        <v>6575753.4699999997</v>
      </c>
      <c r="G20" s="337">
        <v>0</v>
      </c>
    </row>
    <row r="21" spans="1:7">
      <c r="A21" s="341">
        <v>14</v>
      </c>
      <c r="B21" s="342" t="s">
        <v>391</v>
      </c>
      <c r="C21" s="616"/>
      <c r="D21" s="616"/>
      <c r="E21" s="616"/>
      <c r="F21" s="616"/>
      <c r="G21" s="343">
        <f>SUM(G8,G11,G14,G17,G18)</f>
        <v>2384392761.6199999</v>
      </c>
    </row>
    <row r="22" spans="1:7">
      <c r="A22" s="344"/>
      <c r="B22" s="345" t="s">
        <v>392</v>
      </c>
      <c r="C22" s="346"/>
      <c r="D22" s="347"/>
      <c r="E22" s="346"/>
      <c r="F22" s="346"/>
      <c r="G22" s="348"/>
    </row>
    <row r="23" spans="1:7">
      <c r="A23" s="334">
        <v>15</v>
      </c>
      <c r="B23" s="335" t="s">
        <v>393</v>
      </c>
      <c r="C23" s="349">
        <v>554946619.36000001</v>
      </c>
      <c r="D23" s="350">
        <v>118189834.29000001</v>
      </c>
      <c r="E23" s="349">
        <v>8839800</v>
      </c>
      <c r="F23" s="349">
        <v>211686455.15999997</v>
      </c>
      <c r="G23" s="337">
        <v>29447582.050000001</v>
      </c>
    </row>
    <row r="24" spans="1:7">
      <c r="A24" s="334">
        <v>16</v>
      </c>
      <c r="B24" s="335" t="s">
        <v>394</v>
      </c>
      <c r="C24" s="336">
        <f>SUM(C25:C27,C29,C31)</f>
        <v>209661714.84999999</v>
      </c>
      <c r="D24" s="340">
        <f t="shared" ref="D24:G24" si="3">SUM(D25:D27,D29,D31)</f>
        <v>264489012.96000004</v>
      </c>
      <c r="E24" s="336">
        <f t="shared" si="3"/>
        <v>313079969.25</v>
      </c>
      <c r="F24" s="336">
        <f t="shared" si="3"/>
        <v>1506079934.8</v>
      </c>
      <c r="G24" s="337">
        <f t="shared" si="3"/>
        <v>1631339582.8199999</v>
      </c>
    </row>
    <row r="25" spans="1:7">
      <c r="A25" s="334">
        <v>17</v>
      </c>
      <c r="B25" s="338" t="s">
        <v>395</v>
      </c>
      <c r="C25" s="336">
        <v>0</v>
      </c>
      <c r="D25" s="340">
        <v>319233.86</v>
      </c>
      <c r="E25" s="336">
        <v>0</v>
      </c>
      <c r="F25" s="336">
        <v>0</v>
      </c>
      <c r="G25" s="337">
        <v>31923.39</v>
      </c>
    </row>
    <row r="26" spans="1:7" ht="26.25">
      <c r="A26" s="334">
        <v>18</v>
      </c>
      <c r="B26" s="338" t="s">
        <v>396</v>
      </c>
      <c r="C26" s="336">
        <v>8485539.0299999993</v>
      </c>
      <c r="D26" s="340">
        <v>872794.94</v>
      </c>
      <c r="E26" s="336">
        <v>58022821.710000001</v>
      </c>
      <c r="F26" s="336">
        <v>22063199.82</v>
      </c>
      <c r="G26" s="337">
        <v>52481377.909999996</v>
      </c>
    </row>
    <row r="27" spans="1:7">
      <c r="A27" s="334">
        <v>19</v>
      </c>
      <c r="B27" s="338" t="s">
        <v>397</v>
      </c>
      <c r="C27" s="336">
        <v>195741003.68000001</v>
      </c>
      <c r="D27" s="340">
        <v>243291491.18000001</v>
      </c>
      <c r="E27" s="336">
        <v>237886127.63999999</v>
      </c>
      <c r="F27" s="336">
        <v>1243651633.27</v>
      </c>
      <c r="G27" s="337">
        <v>1395563188.51</v>
      </c>
    </row>
    <row r="28" spans="1:7">
      <c r="A28" s="334">
        <v>20</v>
      </c>
      <c r="B28" s="351" t="s">
        <v>398</v>
      </c>
      <c r="C28" s="336">
        <v>0</v>
      </c>
      <c r="D28" s="340">
        <v>0</v>
      </c>
      <c r="E28" s="336">
        <v>0</v>
      </c>
      <c r="F28" s="336">
        <v>0</v>
      </c>
      <c r="G28" s="337">
        <v>0</v>
      </c>
    </row>
    <row r="29" spans="1:7">
      <c r="A29" s="334">
        <v>21</v>
      </c>
      <c r="B29" s="338" t="s">
        <v>399</v>
      </c>
      <c r="C29" s="336">
        <v>5435172.1399999997</v>
      </c>
      <c r="D29" s="340">
        <v>15209252.359999999</v>
      </c>
      <c r="E29" s="336">
        <v>15599503.470000001</v>
      </c>
      <c r="F29" s="336">
        <v>222914503.75999999</v>
      </c>
      <c r="G29" s="337">
        <v>163017491.25999999</v>
      </c>
    </row>
    <row r="30" spans="1:7">
      <c r="A30" s="334">
        <v>22</v>
      </c>
      <c r="B30" s="351" t="s">
        <v>398</v>
      </c>
      <c r="C30" s="336">
        <v>152649538.25999999</v>
      </c>
      <c r="D30" s="340">
        <v>15379107.48</v>
      </c>
      <c r="E30" s="336">
        <v>15599503.77</v>
      </c>
      <c r="F30" s="336">
        <v>222914504.05000001</v>
      </c>
      <c r="G30" s="337">
        <v>170403688.22999999</v>
      </c>
    </row>
    <row r="31" spans="1:7">
      <c r="A31" s="334">
        <v>23</v>
      </c>
      <c r="B31" s="338" t="s">
        <v>400</v>
      </c>
      <c r="C31" s="336">
        <v>0</v>
      </c>
      <c r="D31" s="340">
        <v>4796240.62</v>
      </c>
      <c r="E31" s="336">
        <v>1571516.43</v>
      </c>
      <c r="F31" s="336">
        <v>17450597.950000003</v>
      </c>
      <c r="G31" s="337">
        <v>20245601.75</v>
      </c>
    </row>
    <row r="32" spans="1:7">
      <c r="A32" s="334">
        <v>24</v>
      </c>
      <c r="B32" s="335" t="s">
        <v>401</v>
      </c>
      <c r="C32" s="336">
        <v>0</v>
      </c>
      <c r="D32" s="340">
        <v>0</v>
      </c>
      <c r="E32" s="336">
        <v>0</v>
      </c>
      <c r="F32" s="336">
        <v>0</v>
      </c>
      <c r="G32" s="337">
        <v>0</v>
      </c>
    </row>
    <row r="33" spans="1:7">
      <c r="A33" s="334">
        <v>25</v>
      </c>
      <c r="B33" s="335" t="s">
        <v>402</v>
      </c>
      <c r="C33" s="336">
        <f>SUM(C34:C35)</f>
        <v>3002197.77</v>
      </c>
      <c r="D33" s="336">
        <f>SUM(D34:D35)</f>
        <v>29277299.350000001</v>
      </c>
      <c r="E33" s="336">
        <f>SUM(E34:E35)</f>
        <v>11890876.58</v>
      </c>
      <c r="F33" s="336">
        <f>SUM(F34:F35)</f>
        <v>274426013.30000001</v>
      </c>
      <c r="G33" s="337">
        <f>SUM(G34:G35)</f>
        <v>322136990.87999988</v>
      </c>
    </row>
    <row r="34" spans="1:7">
      <c r="A34" s="334">
        <v>26</v>
      </c>
      <c r="B34" s="338" t="s">
        <v>403</v>
      </c>
      <c r="C34" s="616"/>
      <c r="D34" s="340">
        <v>0</v>
      </c>
      <c r="E34" s="336">
        <v>0</v>
      </c>
      <c r="F34" s="336">
        <v>0</v>
      </c>
      <c r="G34" s="337">
        <v>0</v>
      </c>
    </row>
    <row r="35" spans="1:7">
      <c r="A35" s="334">
        <v>27</v>
      </c>
      <c r="B35" s="338" t="s">
        <v>404</v>
      </c>
      <c r="C35" s="336">
        <v>3002197.77</v>
      </c>
      <c r="D35" s="340">
        <v>29277299.350000001</v>
      </c>
      <c r="E35" s="336">
        <v>11890876.58</v>
      </c>
      <c r="F35" s="336">
        <v>274426013.30000001</v>
      </c>
      <c r="G35" s="337">
        <v>322136990.87999988</v>
      </c>
    </row>
    <row r="36" spans="1:7">
      <c r="A36" s="334">
        <v>28</v>
      </c>
      <c r="B36" s="335" t="s">
        <v>405</v>
      </c>
      <c r="C36" s="336">
        <v>316369308.38999999</v>
      </c>
      <c r="D36" s="340">
        <v>73247328.609999999</v>
      </c>
      <c r="E36" s="336">
        <v>47925305.299999997</v>
      </c>
      <c r="F36" s="336">
        <v>159228992.27668306</v>
      </c>
      <c r="G36" s="337">
        <v>51707910.144804157</v>
      </c>
    </row>
    <row r="37" spans="1:7">
      <c r="A37" s="341">
        <v>29</v>
      </c>
      <c r="B37" s="342" t="s">
        <v>406</v>
      </c>
      <c r="C37" s="339"/>
      <c r="D37" s="339"/>
      <c r="E37" s="339"/>
      <c r="F37" s="339"/>
      <c r="G37" s="343">
        <f>SUM(G23:G24,G32:G33,G36)</f>
        <v>2034632065.894804</v>
      </c>
    </row>
    <row r="38" spans="1:7">
      <c r="A38" s="330"/>
      <c r="B38" s="352"/>
      <c r="C38" s="353"/>
      <c r="D38" s="353"/>
      <c r="E38" s="353"/>
      <c r="F38" s="353"/>
      <c r="G38" s="354"/>
    </row>
    <row r="39" spans="1:7" ht="15.75" thickBot="1">
      <c r="A39" s="355">
        <v>30</v>
      </c>
      <c r="B39" s="356" t="s">
        <v>407</v>
      </c>
      <c r="C39" s="230"/>
      <c r="D39" s="231"/>
      <c r="E39" s="231"/>
      <c r="F39" s="232"/>
      <c r="G39" s="357">
        <f>IFERROR(G21/G37,0)</f>
        <v>1.171903658449114</v>
      </c>
    </row>
    <row r="42" spans="1:7" ht="39">
      <c r="B42" s="322" t="s">
        <v>408</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R41" sqref="R41"/>
    </sheetView>
  </sheetViews>
  <sheetFormatPr defaultColWidth="9.140625" defaultRowHeight="14.25"/>
  <cols>
    <col min="1" max="1" width="9.5703125" style="16" bestFit="1" customWidth="1"/>
    <col min="2" max="2" width="86" style="16" customWidth="1"/>
    <col min="3" max="3" width="16.7109375" style="16" customWidth="1"/>
    <col min="4" max="6" width="15.140625" style="17" customWidth="1"/>
    <col min="7" max="7" width="15.140625" style="17" hidden="1" customWidth="1"/>
    <col min="8" max="8" width="6.7109375" style="18" customWidth="1"/>
    <col min="9" max="11" width="15.140625" style="18" hidden="1" customWidth="1"/>
    <col min="12" max="12" width="20" style="18" customWidth="1"/>
    <col min="13" max="13" width="6.7109375" style="18" customWidth="1"/>
    <col min="14" max="16384" width="9.140625" style="18"/>
  </cols>
  <sheetData>
    <row r="1" spans="1:14">
      <c r="A1" s="15" t="s">
        <v>30</v>
      </c>
      <c r="B1" s="16" t="str">
        <f>'Info '!C2</f>
        <v>JSC "BASISBANK"</v>
      </c>
    </row>
    <row r="2" spans="1:14">
      <c r="A2" s="15" t="s">
        <v>31</v>
      </c>
      <c r="B2" s="571">
        <v>45291</v>
      </c>
      <c r="C2" s="19"/>
      <c r="D2" s="20"/>
      <c r="E2" s="20"/>
      <c r="F2" s="20"/>
      <c r="G2" s="20"/>
      <c r="H2" s="21"/>
    </row>
    <row r="3" spans="1:14" ht="15" thickBot="1">
      <c r="A3" s="15"/>
      <c r="B3" s="19"/>
      <c r="C3" s="19"/>
      <c r="D3" s="20"/>
      <c r="E3" s="20"/>
      <c r="F3" s="20"/>
      <c r="G3" s="20"/>
      <c r="H3" s="21"/>
    </row>
    <row r="4" spans="1:14" ht="15" customHeight="1" thickBot="1">
      <c r="A4" s="22" t="s">
        <v>93</v>
      </c>
      <c r="B4" s="23" t="s">
        <v>92</v>
      </c>
      <c r="C4" s="23"/>
      <c r="D4" s="11" t="s">
        <v>687</v>
      </c>
      <c r="E4" s="10"/>
      <c r="F4" s="10"/>
      <c r="G4" s="9"/>
      <c r="H4" s="21"/>
      <c r="I4" s="8" t="s">
        <v>688</v>
      </c>
      <c r="J4" s="7"/>
      <c r="K4" s="7"/>
      <c r="L4" s="6"/>
    </row>
    <row r="5" spans="1:14" ht="15">
      <c r="A5" s="24" t="s">
        <v>6</v>
      </c>
      <c r="B5" s="25"/>
      <c r="C5" s="315" t="str">
        <f>INT((MONTH($B$2))/3)&amp;"Q"&amp;"-"&amp;YEAR($B$2)</f>
        <v>4Q-2023</v>
      </c>
      <c r="D5" s="315" t="str">
        <f>IF(INT(MONTH($B$2))=3,"4"&amp;"Q"&amp;"-"&amp;YEAR($B$2)-1,IF(INT(MONTH($B$2))=6,"1"&amp;"Q"&amp;"-"&amp;YEAR($B$2),IF(INT(MONTH($B$2))=9,"2"&amp;"Q"&amp;"-"&amp;YEAR($B$2),IF(INT(MONTH($B$2))=12,"3"&amp;"Q"&amp;"-"&amp;YEAR($B$2),0))))</f>
        <v>3Q-2023</v>
      </c>
      <c r="E5" s="315" t="str">
        <f>IF(INT(MONTH($B$2))=3,"3"&amp;"Q"&amp;"-"&amp;YEAR($B$2)-1,IF(INT(MONTH($B$2))=6,"4"&amp;"Q"&amp;"-"&amp;YEAR($B$2)-1,IF(INT(MONTH($B$2))=9,"1"&amp;"Q"&amp;"-"&amp;YEAR($B$2),IF(INT(MONTH($B$2))=12,"2"&amp;"Q"&amp;"-"&amp;YEAR($B$2),0))))</f>
        <v>2Q-2023</v>
      </c>
      <c r="F5" s="718" t="str">
        <f>IF(INT(MONTH($B$2))=3,"2"&amp;"Q"&amp;"-"&amp;YEAR($B$2)-1,IF(INT(MONTH($B$2))=6,"3"&amp;"Q"&amp;"-"&amp;YEAR($B$2)-1,IF(INT(MONTH($B$2))=9,"4"&amp;"Q"&amp;"-"&amp;YEAR($B$2)-1,IF(INT(MONTH($B$2))=12,"1"&amp;"Q"&amp;"-"&amp;YEAR($B$2),0))))</f>
        <v>1Q-2023</v>
      </c>
      <c r="G5" s="719" t="str">
        <f>IF(INT(MONTH($B$2))=3,"1"&amp;"Q"&amp;"-"&amp;YEAR($B$2)-1,IF(INT(MONTH($B$2))=6,"2"&amp;"Q"&amp;"-"&amp;YEAR($B$2)-1,IF(INT(MONTH($B$2))=9,"3"&amp;"Q"&amp;"-"&amp;YEAR($B$2)-1,IF(INT(MONTH($B$2))=12,"4"&amp;"Q"&amp;"-"&amp;YEAR($B$2)-1,0))))</f>
        <v>4Q-2022</v>
      </c>
      <c r="H5" s="720"/>
      <c r="I5" s="721" t="str">
        <f>D5</f>
        <v>3Q-2023</v>
      </c>
      <c r="J5" s="718" t="str">
        <f t="shared" ref="J5:L5" si="0">E5</f>
        <v>2Q-2023</v>
      </c>
      <c r="K5" s="718" t="str">
        <f t="shared" si="0"/>
        <v>1Q-2023</v>
      </c>
      <c r="L5" s="719" t="str">
        <f t="shared" si="0"/>
        <v>4Q-2022</v>
      </c>
    </row>
    <row r="6" spans="1:14" ht="15">
      <c r="B6" s="147" t="s">
        <v>91</v>
      </c>
      <c r="C6" s="317"/>
      <c r="D6" s="317"/>
      <c r="E6" s="317"/>
      <c r="F6" s="722"/>
      <c r="G6" s="723"/>
      <c r="H6"/>
      <c r="I6" s="724"/>
      <c r="J6" s="722"/>
      <c r="K6" s="722"/>
      <c r="L6" s="723"/>
    </row>
    <row r="7" spans="1:14" ht="15">
      <c r="A7" s="26"/>
      <c r="B7" s="148" t="s">
        <v>89</v>
      </c>
      <c r="C7" s="317"/>
      <c r="D7" s="317"/>
      <c r="E7" s="317"/>
      <c r="F7" s="722"/>
      <c r="G7" s="723"/>
      <c r="H7"/>
      <c r="I7" s="724"/>
      <c r="J7" s="722"/>
      <c r="K7" s="722"/>
      <c r="L7" s="723"/>
    </row>
    <row r="8" spans="1:14" ht="15">
      <c r="A8" s="318">
        <v>1</v>
      </c>
      <c r="B8" s="27" t="s">
        <v>360</v>
      </c>
      <c r="C8" s="28">
        <v>476428970.03999996</v>
      </c>
      <c r="D8" s="29">
        <v>453154210.89000005</v>
      </c>
      <c r="E8" s="29">
        <v>445115335.93825936</v>
      </c>
      <c r="F8" s="725">
        <v>429272896.98155671</v>
      </c>
      <c r="G8" s="726"/>
      <c r="H8"/>
      <c r="I8" s="727"/>
      <c r="J8" s="728"/>
      <c r="K8" s="728"/>
      <c r="L8" s="726">
        <v>353868369.53200006</v>
      </c>
      <c r="N8" s="180"/>
    </row>
    <row r="9" spans="1:14" ht="15">
      <c r="A9" s="318">
        <v>2</v>
      </c>
      <c r="B9" s="27" t="s">
        <v>361</v>
      </c>
      <c r="C9" s="28">
        <v>476428970.03999996</v>
      </c>
      <c r="D9" s="29">
        <v>453154210.89000005</v>
      </c>
      <c r="E9" s="29">
        <v>445115335.93825936</v>
      </c>
      <c r="F9" s="725">
        <v>429272896.98155671</v>
      </c>
      <c r="G9" s="726"/>
      <c r="H9"/>
      <c r="I9" s="727"/>
      <c r="J9" s="728"/>
      <c r="K9" s="728"/>
      <c r="L9" s="726">
        <v>353868369.53200006</v>
      </c>
    </row>
    <row r="10" spans="1:14" ht="15">
      <c r="A10" s="318">
        <v>3</v>
      </c>
      <c r="B10" s="27" t="s">
        <v>142</v>
      </c>
      <c r="C10" s="28">
        <v>573361921.24000001</v>
      </c>
      <c r="D10" s="29">
        <v>534751119.29000008</v>
      </c>
      <c r="E10" s="29">
        <v>521874873.93825936</v>
      </c>
      <c r="F10" s="725">
        <v>504197472.98155671</v>
      </c>
      <c r="G10" s="726"/>
      <c r="H10"/>
      <c r="I10" s="727"/>
      <c r="J10" s="728"/>
      <c r="K10" s="728"/>
      <c r="L10" s="726">
        <v>436746681.14451784</v>
      </c>
    </row>
    <row r="11" spans="1:14" ht="15">
      <c r="A11" s="318">
        <v>4</v>
      </c>
      <c r="B11" s="27" t="s">
        <v>363</v>
      </c>
      <c r="C11" s="28">
        <v>368524978.06736279</v>
      </c>
      <c r="D11" s="29">
        <v>341302614.29620999</v>
      </c>
      <c r="E11" s="29">
        <v>325364451.34217179</v>
      </c>
      <c r="F11" s="725">
        <v>306903183.16884702</v>
      </c>
      <c r="G11" s="726"/>
      <c r="H11"/>
      <c r="I11" s="727"/>
      <c r="J11" s="728"/>
      <c r="K11" s="728"/>
      <c r="L11" s="726">
        <v>248652141.11535713</v>
      </c>
    </row>
    <row r="12" spans="1:14" ht="15">
      <c r="A12" s="318">
        <v>5</v>
      </c>
      <c r="B12" s="27" t="s">
        <v>364</v>
      </c>
      <c r="C12" s="28">
        <v>442485079.25660384</v>
      </c>
      <c r="D12" s="29">
        <v>408828981.37057674</v>
      </c>
      <c r="E12" s="29">
        <v>389479131.5761655</v>
      </c>
      <c r="F12" s="725">
        <v>367956986.64638191</v>
      </c>
      <c r="G12" s="726"/>
      <c r="H12"/>
      <c r="I12" s="727"/>
      <c r="J12" s="728"/>
      <c r="K12" s="728"/>
      <c r="L12" s="726">
        <v>309104892.09775269</v>
      </c>
    </row>
    <row r="13" spans="1:14" ht="15">
      <c r="A13" s="318">
        <v>6</v>
      </c>
      <c r="B13" s="27" t="s">
        <v>362</v>
      </c>
      <c r="C13" s="28">
        <v>540631473.86406767</v>
      </c>
      <c r="D13" s="29">
        <v>498428854.0397352</v>
      </c>
      <c r="E13" s="29">
        <v>474572995.43655455</v>
      </c>
      <c r="F13" s="725">
        <v>448989062.99321705</v>
      </c>
      <c r="G13" s="726"/>
      <c r="H13"/>
      <c r="I13" s="727"/>
      <c r="J13" s="728"/>
      <c r="K13" s="728"/>
      <c r="L13" s="726">
        <v>405940588.30038774</v>
      </c>
    </row>
    <row r="14" spans="1:14" ht="15">
      <c r="A14" s="26"/>
      <c r="B14" s="147" t="s">
        <v>366</v>
      </c>
      <c r="C14" s="317"/>
      <c r="D14" s="317"/>
      <c r="E14" s="317"/>
      <c r="F14" s="598"/>
      <c r="G14" s="723"/>
      <c r="H14"/>
      <c r="I14" s="724"/>
      <c r="J14" s="722"/>
      <c r="K14" s="722"/>
      <c r="L14" s="723"/>
    </row>
    <row r="15" spans="1:14" ht="15" customHeight="1">
      <c r="A15" s="318">
        <v>7</v>
      </c>
      <c r="B15" s="27" t="s">
        <v>365</v>
      </c>
      <c r="C15" s="207">
        <v>3155793562.1569538</v>
      </c>
      <c r="D15" s="29">
        <v>2847680770.9680362</v>
      </c>
      <c r="E15" s="29">
        <v>2783281499.5093827</v>
      </c>
      <c r="F15" s="725">
        <v>2652872730.29913</v>
      </c>
      <c r="G15" s="726"/>
      <c r="H15"/>
      <c r="I15" s="727"/>
      <c r="J15" s="728"/>
      <c r="K15" s="728"/>
      <c r="L15" s="726">
        <v>2707679752.2420011</v>
      </c>
    </row>
    <row r="16" spans="1:14" ht="15">
      <c r="A16" s="26"/>
      <c r="B16" s="147" t="s">
        <v>367</v>
      </c>
      <c r="C16" s="317"/>
      <c r="D16" s="317"/>
      <c r="E16" s="317"/>
      <c r="F16" s="722"/>
      <c r="G16" s="723"/>
      <c r="H16"/>
      <c r="I16" s="724"/>
      <c r="J16" s="722"/>
      <c r="K16" s="722"/>
      <c r="L16" s="723"/>
    </row>
    <row r="17" spans="1:12" s="30" customFormat="1" ht="15">
      <c r="A17" s="318"/>
      <c r="B17" s="148" t="s">
        <v>354</v>
      </c>
      <c r="C17" s="317"/>
      <c r="D17" s="317"/>
      <c r="E17" s="317"/>
      <c r="F17" s="722"/>
      <c r="G17" s="723"/>
      <c r="H17" s="729"/>
      <c r="I17" s="724"/>
      <c r="J17" s="722"/>
      <c r="K17" s="722"/>
      <c r="L17" s="723"/>
    </row>
    <row r="18" spans="1:12" ht="15">
      <c r="A18" s="24">
        <v>8</v>
      </c>
      <c r="B18" s="27" t="s">
        <v>360</v>
      </c>
      <c r="C18" s="580">
        <v>0.15096962480472437</v>
      </c>
      <c r="D18" s="581">
        <v>0.15913097265321474</v>
      </c>
      <c r="E18" s="581">
        <v>0.15992465584840096</v>
      </c>
      <c r="F18" s="730">
        <v>0.16181435772576741</v>
      </c>
      <c r="G18" s="731"/>
      <c r="H18"/>
      <c r="I18" s="732"/>
      <c r="J18" s="733"/>
      <c r="K18" s="733"/>
      <c r="L18" s="734">
        <v>0.13069062884522867</v>
      </c>
    </row>
    <row r="19" spans="1:12" ht="15" customHeight="1">
      <c r="A19" s="24">
        <v>9</v>
      </c>
      <c r="B19" s="27" t="s">
        <v>361</v>
      </c>
      <c r="C19" s="580">
        <v>0.15096962480472437</v>
      </c>
      <c r="D19" s="581">
        <v>0.15913097265321474</v>
      </c>
      <c r="E19" s="581">
        <v>0.15992465584840096</v>
      </c>
      <c r="F19" s="730">
        <v>0.16181435772576741</v>
      </c>
      <c r="G19" s="731"/>
      <c r="H19"/>
      <c r="I19" s="732"/>
      <c r="J19" s="733"/>
      <c r="K19" s="733"/>
      <c r="L19" s="734">
        <v>0.13069062884522867</v>
      </c>
    </row>
    <row r="20" spans="1:12" ht="15">
      <c r="A20" s="24">
        <v>10</v>
      </c>
      <c r="B20" s="27" t="s">
        <v>142</v>
      </c>
      <c r="C20" s="580">
        <v>0.18168549683209087</v>
      </c>
      <c r="D20" s="581">
        <v>0.18778478428543013</v>
      </c>
      <c r="E20" s="581">
        <v>0.18750344657205956</v>
      </c>
      <c r="F20" s="730">
        <v>0.19005716603853248</v>
      </c>
      <c r="G20" s="731"/>
      <c r="H20"/>
      <c r="I20" s="732"/>
      <c r="J20" s="733"/>
      <c r="K20" s="733"/>
      <c r="L20" s="734">
        <v>0.16129923813290134</v>
      </c>
    </row>
    <row r="21" spans="1:12" ht="15">
      <c r="A21" s="24">
        <v>11</v>
      </c>
      <c r="B21" s="27" t="s">
        <v>363</v>
      </c>
      <c r="C21" s="580">
        <v>0.11677727671624996</v>
      </c>
      <c r="D21" s="581">
        <v>0.11985283525308496</v>
      </c>
      <c r="E21" s="581">
        <v>0.11689958468071761</v>
      </c>
      <c r="F21" s="730">
        <v>0.115687111433439</v>
      </c>
      <c r="G21" s="731"/>
      <c r="H21"/>
      <c r="I21" s="732"/>
      <c r="J21" s="733"/>
      <c r="K21" s="733"/>
      <c r="L21" s="734">
        <v>9.1832182483718494E-2</v>
      </c>
    </row>
    <row r="22" spans="1:12" ht="15">
      <c r="A22" s="24">
        <v>12</v>
      </c>
      <c r="B22" s="27" t="s">
        <v>364</v>
      </c>
      <c r="C22" s="580">
        <v>0.1402135692786475</v>
      </c>
      <c r="D22" s="581">
        <v>0.14356559398741878</v>
      </c>
      <c r="E22" s="581">
        <v>0.13993522812723763</v>
      </c>
      <c r="F22" s="730">
        <v>0.13870133400816864</v>
      </c>
      <c r="G22" s="731"/>
      <c r="H22"/>
      <c r="I22" s="732"/>
      <c r="J22" s="733"/>
      <c r="K22" s="733"/>
      <c r="L22" s="734">
        <v>0.11415858608899705</v>
      </c>
    </row>
    <row r="23" spans="1:12" ht="15">
      <c r="A23" s="24">
        <v>13</v>
      </c>
      <c r="B23" s="27" t="s">
        <v>362</v>
      </c>
      <c r="C23" s="580">
        <v>0.17131395422917062</v>
      </c>
      <c r="D23" s="581">
        <v>0.17502975021680539</v>
      </c>
      <c r="E23" s="581">
        <v>0.17050844318844821</v>
      </c>
      <c r="F23" s="730">
        <v>0.16924636371176027</v>
      </c>
      <c r="G23" s="731"/>
      <c r="H23"/>
      <c r="I23" s="732"/>
      <c r="J23" s="733"/>
      <c r="K23" s="733"/>
      <c r="L23" s="734">
        <v>0.14992193517873101</v>
      </c>
    </row>
    <row r="24" spans="1:12" ht="15">
      <c r="A24" s="26"/>
      <c r="B24" s="147" t="s">
        <v>88</v>
      </c>
      <c r="C24" s="317"/>
      <c r="D24" s="317"/>
      <c r="E24" s="317"/>
      <c r="F24" s="722"/>
      <c r="G24" s="723"/>
      <c r="H24"/>
      <c r="I24" s="724"/>
      <c r="J24" s="722"/>
      <c r="K24" s="722"/>
      <c r="L24" s="735"/>
    </row>
    <row r="25" spans="1:12" ht="15" customHeight="1">
      <c r="A25" s="319">
        <v>14</v>
      </c>
      <c r="B25" s="27" t="s">
        <v>87</v>
      </c>
      <c r="C25" s="577">
        <v>9.8211175855056995E-2</v>
      </c>
      <c r="D25" s="578">
        <v>9.7355388790294525E-2</v>
      </c>
      <c r="E25" s="578">
        <v>9.5775556145357515E-2</v>
      </c>
      <c r="F25" s="736">
        <v>9.7250282539715349E-2</v>
      </c>
      <c r="G25" s="737"/>
      <c r="H25"/>
      <c r="I25" s="738"/>
      <c r="J25" s="739"/>
      <c r="K25" s="739"/>
      <c r="L25" s="740">
        <v>9.1266188127651721E-2</v>
      </c>
    </row>
    <row r="26" spans="1:12" ht="15">
      <c r="A26" s="319">
        <v>15</v>
      </c>
      <c r="B26" s="27" t="s">
        <v>86</v>
      </c>
      <c r="C26" s="577">
        <v>5.4247427594864069E-2</v>
      </c>
      <c r="D26" s="578">
        <v>5.4186647043338358E-2</v>
      </c>
      <c r="E26" s="578">
        <v>5.3520754469327213E-2</v>
      </c>
      <c r="F26" s="736">
        <v>5.4181945783370683E-2</v>
      </c>
      <c r="G26" s="737"/>
      <c r="H26"/>
      <c r="I26" s="738"/>
      <c r="J26" s="739"/>
      <c r="K26" s="739"/>
      <c r="L26" s="740">
        <v>4.937120260348446E-2</v>
      </c>
    </row>
    <row r="27" spans="1:12" ht="15">
      <c r="A27" s="319">
        <v>16</v>
      </c>
      <c r="B27" s="27" t="s">
        <v>85</v>
      </c>
      <c r="C27" s="577">
        <v>2.4338494608996581E-2</v>
      </c>
      <c r="D27" s="578">
        <v>2.1806802432076708E-2</v>
      </c>
      <c r="E27" s="578">
        <v>2.1822665246928108E-2</v>
      </c>
      <c r="F27" s="736">
        <v>2.3060328584408905E-2</v>
      </c>
      <c r="G27" s="737"/>
      <c r="H27"/>
      <c r="I27" s="738"/>
      <c r="J27" s="739"/>
      <c r="K27" s="739"/>
      <c r="L27" s="740">
        <v>5.0387587857642226E-2</v>
      </c>
    </row>
    <row r="28" spans="1:12" ht="15">
      <c r="A28" s="319">
        <v>17</v>
      </c>
      <c r="B28" s="27" t="s">
        <v>84</v>
      </c>
      <c r="C28" s="577">
        <v>4.3963748260192934E-2</v>
      </c>
      <c r="D28" s="578">
        <v>4.3168741746956167E-2</v>
      </c>
      <c r="E28" s="578">
        <v>4.225480167603031E-2</v>
      </c>
      <c r="F28" s="736">
        <v>4.3068336756344673E-2</v>
      </c>
      <c r="G28" s="737"/>
      <c r="H28"/>
      <c r="I28" s="738"/>
      <c r="J28" s="739"/>
      <c r="K28" s="739"/>
      <c r="L28" s="740">
        <v>4.1894985524167254E-2</v>
      </c>
    </row>
    <row r="29" spans="1:12" ht="15">
      <c r="A29" s="319">
        <v>18</v>
      </c>
      <c r="B29" s="27" t="s">
        <v>166</v>
      </c>
      <c r="C29" s="577">
        <v>2.2515049406805765E-2</v>
      </c>
      <c r="D29" s="578">
        <v>1.9907761911036083E-2</v>
      </c>
      <c r="E29" s="578">
        <v>2.0036965276823311E-2</v>
      </c>
      <c r="F29" s="736">
        <v>1.8635486704430649E-2</v>
      </c>
      <c r="G29" s="737"/>
      <c r="H29"/>
      <c r="I29" s="738"/>
      <c r="J29" s="739"/>
      <c r="K29" s="739"/>
      <c r="L29" s="740">
        <v>1.9922541555318751E-2</v>
      </c>
    </row>
    <row r="30" spans="1:12" ht="15">
      <c r="A30" s="319">
        <v>19</v>
      </c>
      <c r="B30" s="27" t="s">
        <v>167</v>
      </c>
      <c r="C30" s="577">
        <v>0.15227680314405592</v>
      </c>
      <c r="D30" s="578">
        <v>0.13406327033247054</v>
      </c>
      <c r="E30" s="578">
        <v>0.13604871275995889</v>
      </c>
      <c r="F30" s="736">
        <v>0.12867660233168166</v>
      </c>
      <c r="G30" s="737"/>
      <c r="H30"/>
      <c r="I30" s="738"/>
      <c r="J30" s="739"/>
      <c r="K30" s="739"/>
      <c r="L30" s="740">
        <v>0.162431595069993</v>
      </c>
    </row>
    <row r="31" spans="1:12" ht="15">
      <c r="A31" s="26"/>
      <c r="B31" s="147" t="s">
        <v>229</v>
      </c>
      <c r="C31" s="317"/>
      <c r="D31" s="317"/>
      <c r="E31" s="317"/>
      <c r="F31" s="741"/>
      <c r="G31" s="723"/>
      <c r="H31"/>
      <c r="I31" s="724"/>
      <c r="J31" s="722"/>
      <c r="K31" s="722"/>
      <c r="L31" s="735"/>
    </row>
    <row r="32" spans="1:12" ht="15">
      <c r="A32" s="319">
        <v>20</v>
      </c>
      <c r="B32" s="27" t="s">
        <v>83</v>
      </c>
      <c r="C32" s="577">
        <v>3.6423211350659464E-2</v>
      </c>
      <c r="D32" s="578">
        <v>3.7242193833393861E-2</v>
      </c>
      <c r="E32" s="578">
        <v>3.6603522915351565E-2</v>
      </c>
      <c r="F32" s="736">
        <v>3.858266334059815E-2</v>
      </c>
      <c r="G32" s="737"/>
      <c r="H32"/>
      <c r="I32" s="738"/>
      <c r="J32" s="739"/>
      <c r="K32" s="739"/>
      <c r="L32" s="740">
        <v>3.3318541790872701E-2</v>
      </c>
    </row>
    <row r="33" spans="1:12" ht="15" customHeight="1">
      <c r="A33" s="319">
        <v>21</v>
      </c>
      <c r="B33" s="27" t="s">
        <v>697</v>
      </c>
      <c r="C33" s="577">
        <v>1.3021104553201712E-2</v>
      </c>
      <c r="D33" s="578">
        <v>1.329917257424631E-2</v>
      </c>
      <c r="E33" s="578">
        <v>1.4909994646560983E-2</v>
      </c>
      <c r="F33" s="736">
        <v>1.6273993068893832E-2</v>
      </c>
      <c r="G33" s="737"/>
      <c r="H33"/>
      <c r="I33" s="738"/>
      <c r="J33" s="739"/>
      <c r="K33" s="739"/>
      <c r="L33" s="740">
        <v>3.6136499929468366E-2</v>
      </c>
    </row>
    <row r="34" spans="1:12" ht="15">
      <c r="A34" s="319">
        <v>22</v>
      </c>
      <c r="B34" s="27" t="s">
        <v>82</v>
      </c>
      <c r="C34" s="577">
        <v>0.47768658995782459</v>
      </c>
      <c r="D34" s="578">
        <v>0.4895533411455909</v>
      </c>
      <c r="E34" s="578">
        <v>0.49800161154736583</v>
      </c>
      <c r="F34" s="736">
        <v>0.4632643707926784</v>
      </c>
      <c r="G34" s="737"/>
      <c r="H34"/>
      <c r="I34" s="738"/>
      <c r="J34" s="739"/>
      <c r="K34" s="739"/>
      <c r="L34" s="740">
        <v>0.46920009887067432</v>
      </c>
    </row>
    <row r="35" spans="1:12" ht="15" customHeight="1">
      <c r="A35" s="319">
        <v>23</v>
      </c>
      <c r="B35" s="27" t="s">
        <v>81</v>
      </c>
      <c r="C35" s="577">
        <v>0.44708031131754566</v>
      </c>
      <c r="D35" s="578">
        <v>0.44100488039545699</v>
      </c>
      <c r="E35" s="578">
        <v>0.44537867759907968</v>
      </c>
      <c r="F35" s="736">
        <v>0.42704763400868972</v>
      </c>
      <c r="G35" s="737"/>
      <c r="H35"/>
      <c r="I35" s="738"/>
      <c r="J35" s="739"/>
      <c r="K35" s="739"/>
      <c r="L35" s="740">
        <v>0.44182227044422084</v>
      </c>
    </row>
    <row r="36" spans="1:12" ht="15">
      <c r="A36" s="319">
        <v>24</v>
      </c>
      <c r="B36" s="27" t="s">
        <v>80</v>
      </c>
      <c r="C36" s="577">
        <v>0.19101772653178514</v>
      </c>
      <c r="D36" s="578">
        <v>9.6988480949989228E-2</v>
      </c>
      <c r="E36" s="578">
        <v>7.6122517113249674E-2</v>
      </c>
      <c r="F36" s="736">
        <v>-2.517338370007453E-2</v>
      </c>
      <c r="G36" s="737"/>
      <c r="H36"/>
      <c r="I36" s="738"/>
      <c r="J36" s="739"/>
      <c r="K36" s="739"/>
      <c r="L36" s="740">
        <v>0.65486642979395582</v>
      </c>
    </row>
    <row r="37" spans="1:12" ht="15" customHeight="1">
      <c r="A37" s="26"/>
      <c r="B37" s="147" t="s">
        <v>230</v>
      </c>
      <c r="C37" s="317"/>
      <c r="D37" s="317"/>
      <c r="E37" s="317"/>
      <c r="F37" s="741"/>
      <c r="G37" s="723"/>
      <c r="H37"/>
      <c r="I37" s="724"/>
      <c r="J37" s="722"/>
      <c r="K37" s="722"/>
      <c r="L37" s="735"/>
    </row>
    <row r="38" spans="1:12" ht="15" customHeight="1">
      <c r="A38" s="319">
        <v>25</v>
      </c>
      <c r="B38" s="27" t="s">
        <v>79</v>
      </c>
      <c r="C38" s="577">
        <v>0.15956233480727589</v>
      </c>
      <c r="D38" s="578">
        <v>0.1891602333928139</v>
      </c>
      <c r="E38" s="578">
        <v>0.21283484054922294</v>
      </c>
      <c r="F38" s="742">
        <v>0.22852586682782783</v>
      </c>
      <c r="G38" s="743"/>
      <c r="H38"/>
      <c r="I38" s="744"/>
      <c r="J38" s="745"/>
      <c r="K38" s="745"/>
      <c r="L38" s="746">
        <v>0.21468270272784282</v>
      </c>
    </row>
    <row r="39" spans="1:12" ht="15" customHeight="1">
      <c r="A39" s="319">
        <v>26</v>
      </c>
      <c r="B39" s="27" t="s">
        <v>78</v>
      </c>
      <c r="C39" s="577">
        <v>0.52432271008236597</v>
      </c>
      <c r="D39" s="578">
        <v>0.53288711483076001</v>
      </c>
      <c r="E39" s="578">
        <v>0.54280657846636404</v>
      </c>
      <c r="F39" s="742">
        <v>0.52401909535378832</v>
      </c>
      <c r="G39" s="743"/>
      <c r="H39"/>
      <c r="I39" s="744"/>
      <c r="J39" s="745"/>
      <c r="K39" s="745"/>
      <c r="L39" s="746">
        <v>0.53686488733228444</v>
      </c>
    </row>
    <row r="40" spans="1:12" ht="15" customHeight="1">
      <c r="A40" s="319">
        <v>27</v>
      </c>
      <c r="B40" s="27" t="s">
        <v>77</v>
      </c>
      <c r="C40" s="577">
        <v>0.2220491231543272</v>
      </c>
      <c r="D40" s="578">
        <v>0.24273818892988661</v>
      </c>
      <c r="E40" s="578">
        <v>0.25144611573216824</v>
      </c>
      <c r="F40" s="742">
        <v>0.26450615024787827</v>
      </c>
      <c r="G40" s="743"/>
      <c r="H40"/>
      <c r="I40" s="744"/>
      <c r="J40" s="745"/>
      <c r="K40" s="745"/>
      <c r="L40" s="746">
        <v>0.2896285036871184</v>
      </c>
    </row>
    <row r="41" spans="1:12" ht="15" customHeight="1">
      <c r="A41" s="320"/>
      <c r="B41" s="147" t="s">
        <v>271</v>
      </c>
      <c r="C41" s="317"/>
      <c r="D41" s="317"/>
      <c r="E41" s="317"/>
      <c r="F41" s="722"/>
      <c r="G41" s="723"/>
      <c r="H41"/>
      <c r="I41" s="724"/>
      <c r="J41" s="722"/>
      <c r="K41" s="722"/>
      <c r="L41" s="723"/>
    </row>
    <row r="42" spans="1:12" ht="15">
      <c r="A42" s="319">
        <v>28</v>
      </c>
      <c r="B42" s="27" t="s">
        <v>254</v>
      </c>
      <c r="C42" s="655">
        <v>658773305.30141282</v>
      </c>
      <c r="D42" s="582">
        <v>693418691.63684762</v>
      </c>
      <c r="E42" s="582">
        <v>653298128.05857146</v>
      </c>
      <c r="F42" s="745">
        <v>730656890.64891779</v>
      </c>
      <c r="G42" s="743"/>
      <c r="H42"/>
      <c r="I42" s="744"/>
      <c r="J42" s="745"/>
      <c r="K42" s="745"/>
      <c r="L42" s="743">
        <v>726302301.68641913</v>
      </c>
    </row>
    <row r="43" spans="1:12" ht="15" customHeight="1">
      <c r="A43" s="319">
        <v>29</v>
      </c>
      <c r="B43" s="27" t="s">
        <v>266</v>
      </c>
      <c r="C43" s="655">
        <v>531016682.68527639</v>
      </c>
      <c r="D43" s="582">
        <v>553633699.96863961</v>
      </c>
      <c r="E43" s="582">
        <v>543844990.14697814</v>
      </c>
      <c r="F43" s="739">
        <v>565012263.88243473</v>
      </c>
      <c r="G43" s="737"/>
      <c r="H43"/>
      <c r="I43" s="738"/>
      <c r="J43" s="739"/>
      <c r="K43" s="739"/>
      <c r="L43" s="737">
        <v>569761251.71734321</v>
      </c>
    </row>
    <row r="44" spans="1:12" ht="15" customHeight="1">
      <c r="A44" s="358">
        <v>30</v>
      </c>
      <c r="B44" s="359" t="s">
        <v>255</v>
      </c>
      <c r="C44" s="656">
        <v>1.2283510532087381</v>
      </c>
      <c r="D44" s="579">
        <v>1.2549761314975569</v>
      </c>
      <c r="E44" s="579">
        <v>1.2046968252518779</v>
      </c>
      <c r="F44" s="742">
        <v>1.2952764870190561</v>
      </c>
      <c r="G44" s="743"/>
      <c r="H44"/>
      <c r="I44" s="744"/>
      <c r="J44" s="745"/>
      <c r="K44" s="745"/>
      <c r="L44" s="746">
        <v>1.2747485012314166</v>
      </c>
    </row>
    <row r="45" spans="1:12" ht="15" customHeight="1">
      <c r="A45" s="358"/>
      <c r="B45" s="147" t="s">
        <v>370</v>
      </c>
      <c r="C45" s="317"/>
      <c r="D45" s="317"/>
      <c r="E45" s="317"/>
      <c r="F45" s="722"/>
      <c r="G45" s="723"/>
      <c r="H45"/>
      <c r="I45" s="724"/>
      <c r="J45" s="722"/>
      <c r="K45" s="722"/>
      <c r="L45" s="723"/>
    </row>
    <row r="46" spans="1:12" ht="15" customHeight="1">
      <c r="A46" s="358">
        <v>31</v>
      </c>
      <c r="B46" s="359" t="s">
        <v>377</v>
      </c>
      <c r="C46" s="657">
        <v>2236886567.776</v>
      </c>
      <c r="D46" s="583">
        <v>2236886567.776</v>
      </c>
      <c r="E46" s="583">
        <v>2072090070.0900011</v>
      </c>
      <c r="F46" s="747">
        <v>2033624664.8786902</v>
      </c>
      <c r="G46" s="748"/>
      <c r="H46"/>
      <c r="I46" s="749"/>
      <c r="J46" s="747"/>
      <c r="K46" s="747"/>
      <c r="L46" s="748">
        <v>1987353357.9511101</v>
      </c>
    </row>
    <row r="47" spans="1:12" ht="15" customHeight="1">
      <c r="A47" s="358">
        <v>32</v>
      </c>
      <c r="B47" s="359" t="s">
        <v>392</v>
      </c>
      <c r="C47" s="657">
        <v>1869814470.9814999</v>
      </c>
      <c r="D47" s="583">
        <v>1869814470.9814999</v>
      </c>
      <c r="E47" s="583">
        <v>1852086892.4175873</v>
      </c>
      <c r="F47" s="747">
        <v>1740059699.9054127</v>
      </c>
      <c r="G47" s="748"/>
      <c r="H47"/>
      <c r="I47" s="749"/>
      <c r="J47" s="747"/>
      <c r="K47" s="747"/>
      <c r="L47" s="748">
        <v>1636363690.754997</v>
      </c>
    </row>
    <row r="48" spans="1:12" ht="15.75" thickBot="1">
      <c r="A48" s="321">
        <v>33</v>
      </c>
      <c r="B48" s="149" t="s">
        <v>410</v>
      </c>
      <c r="C48" s="658">
        <v>1.1963147159738352</v>
      </c>
      <c r="D48" s="584">
        <v>1.1963147159738352</v>
      </c>
      <c r="E48" s="584">
        <v>1.1187866393164938</v>
      </c>
      <c r="F48" s="750">
        <v>1.1687097086319713</v>
      </c>
      <c r="G48" s="751"/>
      <c r="H48"/>
      <c r="I48" s="752"/>
      <c r="J48" s="753"/>
      <c r="K48" s="753"/>
      <c r="L48" s="754">
        <v>1.2144936783791451</v>
      </c>
    </row>
    <row r="49" spans="1:2">
      <c r="A49" s="31"/>
    </row>
    <row r="50" spans="1:2">
      <c r="B50" s="209"/>
    </row>
    <row r="51" spans="1:2" ht="51">
      <c r="B51" s="209" t="s">
        <v>270</v>
      </c>
    </row>
    <row r="53" spans="1:2">
      <c r="B53" s="20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B36" sqref="B36"/>
    </sheetView>
  </sheetViews>
  <sheetFormatPr defaultColWidth="9.140625" defaultRowHeight="12.75"/>
  <cols>
    <col min="1" max="1" width="11.85546875" style="422" bestFit="1" customWidth="1"/>
    <col min="2" max="2" width="105.140625" style="422" bestFit="1" customWidth="1"/>
    <col min="3" max="4" width="15.28515625" style="422" bestFit="1" customWidth="1"/>
    <col min="5" max="5" width="17.7109375" style="422" bestFit="1" customWidth="1"/>
    <col min="6" max="6" width="16.85546875" style="422" bestFit="1" customWidth="1"/>
    <col min="7" max="7" width="30.42578125" style="422" customWidth="1"/>
    <col min="8" max="8" width="16.85546875" style="422" bestFit="1" customWidth="1"/>
    <col min="9" max="16384" width="9.140625" style="422"/>
  </cols>
  <sheetData>
    <row r="1" spans="1:8" ht="13.5">
      <c r="A1" s="360" t="s">
        <v>30</v>
      </c>
      <c r="B1" s="431" t="str">
        <f>'Info '!C2</f>
        <v>JSC "BASISBANK"</v>
      </c>
    </row>
    <row r="2" spans="1:8">
      <c r="A2" s="361" t="s">
        <v>31</v>
      </c>
      <c r="B2" s="619">
        <f>'1. key ratios '!B2</f>
        <v>45291</v>
      </c>
    </row>
    <row r="3" spans="1:8">
      <c r="A3" s="362" t="s">
        <v>413</v>
      </c>
    </row>
    <row r="5" spans="1:8" ht="12" customHeight="1">
      <c r="A5" s="808" t="s">
        <v>414</v>
      </c>
      <c r="B5" s="809"/>
      <c r="C5" s="814" t="s">
        <v>415</v>
      </c>
      <c r="D5" s="815"/>
      <c r="E5" s="815"/>
      <c r="F5" s="815"/>
      <c r="G5" s="815"/>
      <c r="H5" s="816"/>
    </row>
    <row r="6" spans="1:8">
      <c r="A6" s="810"/>
      <c r="B6" s="811"/>
      <c r="C6" s="817"/>
      <c r="D6" s="818"/>
      <c r="E6" s="818"/>
      <c r="F6" s="818"/>
      <c r="G6" s="818"/>
      <c r="H6" s="819"/>
    </row>
    <row r="7" spans="1:8">
      <c r="A7" s="812"/>
      <c r="B7" s="813"/>
      <c r="C7" s="430" t="s">
        <v>416</v>
      </c>
      <c r="D7" s="430" t="s">
        <v>417</v>
      </c>
      <c r="E7" s="430" t="s">
        <v>418</v>
      </c>
      <c r="F7" s="430" t="s">
        <v>419</v>
      </c>
      <c r="G7" s="430" t="s">
        <v>420</v>
      </c>
      <c r="H7" s="430" t="s">
        <v>64</v>
      </c>
    </row>
    <row r="8" spans="1:8">
      <c r="A8" s="426">
        <v>1</v>
      </c>
      <c r="B8" s="425" t="s">
        <v>51</v>
      </c>
      <c r="C8" s="617">
        <v>243511535.28560001</v>
      </c>
      <c r="D8" s="617">
        <v>131088367.99070001</v>
      </c>
      <c r="E8" s="617">
        <v>156288678.63</v>
      </c>
      <c r="F8" s="617">
        <v>31889852.0295</v>
      </c>
      <c r="G8" s="617">
        <v>0</v>
      </c>
      <c r="H8" s="618">
        <f t="shared" ref="H8:H21" si="0">SUM(C8:G8)</f>
        <v>562778433.93579996</v>
      </c>
    </row>
    <row r="9" spans="1:8">
      <c r="A9" s="426">
        <v>2</v>
      </c>
      <c r="B9" s="425" t="s">
        <v>52</v>
      </c>
      <c r="C9" s="617">
        <v>0</v>
      </c>
      <c r="D9" s="617">
        <v>0</v>
      </c>
      <c r="E9" s="617">
        <v>0</v>
      </c>
      <c r="F9" s="617">
        <v>0</v>
      </c>
      <c r="G9" s="617">
        <v>0</v>
      </c>
      <c r="H9" s="618">
        <f t="shared" si="0"/>
        <v>0</v>
      </c>
    </row>
    <row r="10" spans="1:8">
      <c r="A10" s="426">
        <v>3</v>
      </c>
      <c r="B10" s="425" t="s">
        <v>164</v>
      </c>
      <c r="C10" s="617">
        <v>0</v>
      </c>
      <c r="D10" s="617">
        <v>28262076.981800001</v>
      </c>
      <c r="E10" s="617">
        <v>119774.81880000001</v>
      </c>
      <c r="F10" s="617">
        <v>1155048.1061</v>
      </c>
      <c r="G10" s="617">
        <v>0</v>
      </c>
      <c r="H10" s="618">
        <f t="shared" si="0"/>
        <v>29536899.9067</v>
      </c>
    </row>
    <row r="11" spans="1:8">
      <c r="A11" s="426">
        <v>4</v>
      </c>
      <c r="B11" s="425" t="s">
        <v>53</v>
      </c>
      <c r="C11" s="617">
        <v>0</v>
      </c>
      <c r="D11" s="617">
        <v>0</v>
      </c>
      <c r="E11" s="617">
        <v>0</v>
      </c>
      <c r="F11" s="617">
        <v>0</v>
      </c>
      <c r="G11" s="617">
        <v>0</v>
      </c>
      <c r="H11" s="618">
        <f t="shared" si="0"/>
        <v>0</v>
      </c>
    </row>
    <row r="12" spans="1:8">
      <c r="A12" s="426">
        <v>5</v>
      </c>
      <c r="B12" s="425" t="s">
        <v>54</v>
      </c>
      <c r="C12" s="617">
        <v>0</v>
      </c>
      <c r="D12" s="617">
        <v>0</v>
      </c>
      <c r="E12" s="617">
        <v>0</v>
      </c>
      <c r="F12" s="617">
        <v>0</v>
      </c>
      <c r="G12" s="617">
        <v>0</v>
      </c>
      <c r="H12" s="618">
        <f t="shared" si="0"/>
        <v>0</v>
      </c>
    </row>
    <row r="13" spans="1:8">
      <c r="A13" s="426">
        <v>6</v>
      </c>
      <c r="B13" s="425" t="s">
        <v>55</v>
      </c>
      <c r="C13" s="617">
        <v>161359019.97279999</v>
      </c>
      <c r="D13" s="617">
        <v>296734.2905</v>
      </c>
      <c r="E13" s="617">
        <v>0</v>
      </c>
      <c r="F13" s="617">
        <v>0</v>
      </c>
      <c r="G13" s="617">
        <v>0</v>
      </c>
      <c r="H13" s="618">
        <f t="shared" si="0"/>
        <v>161655754.26329997</v>
      </c>
    </row>
    <row r="14" spans="1:8">
      <c r="A14" s="426">
        <v>7</v>
      </c>
      <c r="B14" s="425" t="s">
        <v>56</v>
      </c>
      <c r="C14" s="617">
        <v>2995540.3949157903</v>
      </c>
      <c r="D14" s="617">
        <v>336384428.79247481</v>
      </c>
      <c r="E14" s="617">
        <v>416638304.42730594</v>
      </c>
      <c r="F14" s="617">
        <v>651278712.04865873</v>
      </c>
      <c r="G14" s="617">
        <v>0</v>
      </c>
      <c r="H14" s="618">
        <f t="shared" si="0"/>
        <v>1407296985.6633554</v>
      </c>
    </row>
    <row r="15" spans="1:8">
      <c r="A15" s="426">
        <v>8</v>
      </c>
      <c r="B15" s="427" t="s">
        <v>57</v>
      </c>
      <c r="C15" s="617">
        <v>2934636.3377324985</v>
      </c>
      <c r="D15" s="617">
        <v>48210335.21990329</v>
      </c>
      <c r="E15" s="617">
        <v>190264689.39222869</v>
      </c>
      <c r="F15" s="617">
        <v>192442603.62612858</v>
      </c>
      <c r="G15" s="617">
        <v>0</v>
      </c>
      <c r="H15" s="618">
        <f t="shared" si="0"/>
        <v>433852264.57599306</v>
      </c>
    </row>
    <row r="16" spans="1:8">
      <c r="A16" s="426">
        <v>9</v>
      </c>
      <c r="B16" s="425" t="s">
        <v>58</v>
      </c>
      <c r="C16" s="617">
        <v>217887.99744096969</v>
      </c>
      <c r="D16" s="617">
        <v>5806483.9087573485</v>
      </c>
      <c r="E16" s="617">
        <v>80102182.947508827</v>
      </c>
      <c r="F16" s="617">
        <v>263303815.15999109</v>
      </c>
      <c r="G16" s="617">
        <v>0</v>
      </c>
      <c r="H16" s="618">
        <f t="shared" si="0"/>
        <v>349430370.01369822</v>
      </c>
    </row>
    <row r="17" spans="1:8">
      <c r="A17" s="426">
        <v>10</v>
      </c>
      <c r="B17" s="429" t="s">
        <v>428</v>
      </c>
      <c r="C17" s="617">
        <v>0</v>
      </c>
      <c r="D17" s="617"/>
      <c r="E17" s="617">
        <v>0</v>
      </c>
      <c r="F17" s="617">
        <v>35283239.433912084</v>
      </c>
      <c r="G17" s="617">
        <v>0</v>
      </c>
      <c r="H17" s="618">
        <f t="shared" si="0"/>
        <v>35283239.433912084</v>
      </c>
    </row>
    <row r="18" spans="1:8">
      <c r="A18" s="426">
        <v>11</v>
      </c>
      <c r="B18" s="425" t="s">
        <v>60</v>
      </c>
      <c r="C18" s="617">
        <v>0</v>
      </c>
      <c r="D18" s="617">
        <v>0</v>
      </c>
      <c r="E18" s="617">
        <v>0</v>
      </c>
      <c r="F18" s="617">
        <v>0</v>
      </c>
      <c r="G18" s="617">
        <v>0</v>
      </c>
      <c r="H18" s="618">
        <f t="shared" si="0"/>
        <v>0</v>
      </c>
    </row>
    <row r="19" spans="1:8">
      <c r="A19" s="426">
        <v>12</v>
      </c>
      <c r="B19" s="425" t="s">
        <v>61</v>
      </c>
      <c r="C19" s="617">
        <v>1E-3</v>
      </c>
      <c r="D19" s="617">
        <v>30947899.210599996</v>
      </c>
      <c r="E19" s="617">
        <v>0</v>
      </c>
      <c r="F19" s="617">
        <v>0</v>
      </c>
      <c r="G19" s="617">
        <v>0</v>
      </c>
      <c r="H19" s="618">
        <f t="shared" si="0"/>
        <v>30947899.211599994</v>
      </c>
    </row>
    <row r="20" spans="1:8">
      <c r="A20" s="428">
        <v>13</v>
      </c>
      <c r="B20" s="427" t="s">
        <v>144</v>
      </c>
      <c r="C20" s="617">
        <v>0</v>
      </c>
      <c r="D20" s="617">
        <v>0</v>
      </c>
      <c r="E20" s="617">
        <v>0</v>
      </c>
      <c r="F20" s="617">
        <v>0</v>
      </c>
      <c r="G20" s="617">
        <v>0</v>
      </c>
      <c r="H20" s="618">
        <f t="shared" si="0"/>
        <v>0</v>
      </c>
    </row>
    <row r="21" spans="1:8">
      <c r="A21" s="426">
        <v>14</v>
      </c>
      <c r="B21" s="425" t="s">
        <v>63</v>
      </c>
      <c r="C21" s="617">
        <v>805786.59401120269</v>
      </c>
      <c r="D21" s="617">
        <v>33337851.846455358</v>
      </c>
      <c r="E21" s="617">
        <v>110927857.93625228</v>
      </c>
      <c r="F21" s="617">
        <v>157104748.8579675</v>
      </c>
      <c r="G21" s="617">
        <v>223005207.998101</v>
      </c>
      <c r="H21" s="618">
        <f t="shared" si="0"/>
        <v>525181453.23278737</v>
      </c>
    </row>
    <row r="22" spans="1:8">
      <c r="A22" s="424">
        <v>15</v>
      </c>
      <c r="B22" s="423" t="s">
        <v>64</v>
      </c>
      <c r="C22" s="618">
        <f>SUM(C18:C21)+SUM(C8:C16)</f>
        <v>411824406.58350044</v>
      </c>
      <c r="D22" s="618">
        <f t="shared" ref="D22:H22" si="1">SUM(D18:D21)+SUM(D8:D16)</f>
        <v>614334178.24119067</v>
      </c>
      <c r="E22" s="618">
        <f t="shared" si="1"/>
        <v>954341488.15209568</v>
      </c>
      <c r="F22" s="618">
        <f t="shared" si="1"/>
        <v>1297174779.8283458</v>
      </c>
      <c r="G22" s="618">
        <f t="shared" si="1"/>
        <v>223005207.998101</v>
      </c>
      <c r="H22" s="618">
        <f t="shared" si="1"/>
        <v>3500680060.8032341</v>
      </c>
    </row>
    <row r="26" spans="1:8" ht="25.5">
      <c r="B26" s="366" t="s">
        <v>515</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B26" sqref="B26"/>
    </sheetView>
  </sheetViews>
  <sheetFormatPr defaultColWidth="9.140625" defaultRowHeight="12.75"/>
  <cols>
    <col min="1" max="1" width="11.85546875" style="432" bestFit="1" customWidth="1"/>
    <col min="2" max="2" width="86.85546875" style="422" customWidth="1"/>
    <col min="3" max="4" width="31.5703125" style="422" customWidth="1"/>
    <col min="5" max="5" width="15.140625" style="363" bestFit="1" customWidth="1"/>
    <col min="6" max="6" width="11.85546875" style="363" bestFit="1" customWidth="1"/>
    <col min="7" max="7" width="21.5703125" style="422" bestFit="1" customWidth="1"/>
    <col min="8" max="8" width="25.140625" style="422" customWidth="1"/>
    <col min="9" max="16384" width="9.140625" style="422"/>
  </cols>
  <sheetData>
    <row r="1" spans="1:8" ht="13.5">
      <c r="A1" s="360" t="s">
        <v>30</v>
      </c>
      <c r="B1" s="431" t="str">
        <f>'Info '!C2</f>
        <v>JSC "BASISBANK"</v>
      </c>
      <c r="C1" s="445"/>
      <c r="D1" s="445"/>
      <c r="E1" s="445"/>
      <c r="F1" s="445"/>
      <c r="G1" s="445"/>
      <c r="H1" s="445"/>
    </row>
    <row r="2" spans="1:8">
      <c r="A2" s="361" t="s">
        <v>31</v>
      </c>
      <c r="B2" s="619">
        <f>'1. key ratios '!B2</f>
        <v>45291</v>
      </c>
      <c r="C2" s="445"/>
      <c r="D2" s="445"/>
      <c r="E2" s="445"/>
      <c r="F2" s="445"/>
      <c r="G2" s="445"/>
      <c r="H2" s="445"/>
    </row>
    <row r="3" spans="1:8">
      <c r="A3" s="362" t="s">
        <v>421</v>
      </c>
      <c r="B3" s="445"/>
      <c r="C3" s="445"/>
      <c r="D3" s="445"/>
      <c r="E3" s="445"/>
      <c r="F3" s="445"/>
      <c r="G3" s="445"/>
      <c r="H3" s="445"/>
    </row>
    <row r="4" spans="1:8">
      <c r="A4" s="446"/>
      <c r="B4" s="445"/>
      <c r="C4" s="444" t="s">
        <v>0</v>
      </c>
      <c r="D4" s="444" t="s">
        <v>1</v>
      </c>
      <c r="E4" s="444" t="s">
        <v>2</v>
      </c>
      <c r="F4" s="444" t="s">
        <v>3</v>
      </c>
      <c r="G4" s="444" t="s">
        <v>4</v>
      </c>
      <c r="H4" s="444" t="s">
        <v>5</v>
      </c>
    </row>
    <row r="5" spans="1:8" ht="33.950000000000003" customHeight="1">
      <c r="A5" s="808" t="s">
        <v>422</v>
      </c>
      <c r="B5" s="809"/>
      <c r="C5" s="822" t="s">
        <v>423</v>
      </c>
      <c r="D5" s="822"/>
      <c r="E5" s="822" t="s">
        <v>660</v>
      </c>
      <c r="F5" s="820" t="s">
        <v>424</v>
      </c>
      <c r="G5" s="820" t="s">
        <v>425</v>
      </c>
      <c r="H5" s="442" t="s">
        <v>659</v>
      </c>
    </row>
    <row r="6" spans="1:8" ht="25.5">
      <c r="A6" s="812"/>
      <c r="B6" s="813"/>
      <c r="C6" s="443" t="s">
        <v>426</v>
      </c>
      <c r="D6" s="443" t="s">
        <v>427</v>
      </c>
      <c r="E6" s="822"/>
      <c r="F6" s="821"/>
      <c r="G6" s="821"/>
      <c r="H6" s="442" t="s">
        <v>658</v>
      </c>
    </row>
    <row r="7" spans="1:8">
      <c r="A7" s="440">
        <v>1</v>
      </c>
      <c r="B7" s="425" t="s">
        <v>51</v>
      </c>
      <c r="C7" s="620">
        <v>0</v>
      </c>
      <c r="D7" s="620">
        <v>563619420.26540005</v>
      </c>
      <c r="E7" s="621">
        <v>625945.97960000008</v>
      </c>
      <c r="F7" s="621">
        <v>0</v>
      </c>
      <c r="G7" s="620">
        <v>0</v>
      </c>
      <c r="H7" s="622">
        <f>C7+D7-E7-F7</f>
        <v>562993474.2858001</v>
      </c>
    </row>
    <row r="8" spans="1:8">
      <c r="A8" s="440">
        <v>2</v>
      </c>
      <c r="B8" s="425" t="s">
        <v>52</v>
      </c>
      <c r="C8" s="620">
        <v>0</v>
      </c>
      <c r="D8" s="620">
        <v>0</v>
      </c>
      <c r="E8" s="621">
        <v>0</v>
      </c>
      <c r="F8" s="621">
        <v>0</v>
      </c>
      <c r="G8" s="620">
        <v>0</v>
      </c>
      <c r="H8" s="622">
        <f t="shared" ref="H8:H20" si="0">C8+D8-E8-F8</f>
        <v>0</v>
      </c>
    </row>
    <row r="9" spans="1:8">
      <c r="A9" s="440">
        <v>3</v>
      </c>
      <c r="B9" s="425" t="s">
        <v>164</v>
      </c>
      <c r="C9" s="620">
        <v>0</v>
      </c>
      <c r="D9" s="620">
        <v>29637167.970399998</v>
      </c>
      <c r="E9" s="621">
        <v>100268.06369999998</v>
      </c>
      <c r="F9" s="621">
        <v>0</v>
      </c>
      <c r="G9" s="620">
        <v>0</v>
      </c>
      <c r="H9" s="622">
        <f t="shared" si="0"/>
        <v>29536899.906699996</v>
      </c>
    </row>
    <row r="10" spans="1:8">
      <c r="A10" s="440">
        <v>4</v>
      </c>
      <c r="B10" s="425" t="s">
        <v>53</v>
      </c>
      <c r="C10" s="620">
        <v>0</v>
      </c>
      <c r="D10" s="620">
        <v>0</v>
      </c>
      <c r="E10" s="621">
        <v>0</v>
      </c>
      <c r="F10" s="621">
        <v>0</v>
      </c>
      <c r="G10" s="620">
        <v>0</v>
      </c>
      <c r="H10" s="622">
        <f t="shared" si="0"/>
        <v>0</v>
      </c>
    </row>
    <row r="11" spans="1:8">
      <c r="A11" s="440">
        <v>5</v>
      </c>
      <c r="B11" s="425" t="s">
        <v>54</v>
      </c>
      <c r="C11" s="620">
        <v>0</v>
      </c>
      <c r="D11" s="620">
        <v>0</v>
      </c>
      <c r="E11" s="621">
        <v>0</v>
      </c>
      <c r="F11" s="621">
        <v>0</v>
      </c>
      <c r="G11" s="620">
        <v>0</v>
      </c>
      <c r="H11" s="622">
        <f t="shared" si="0"/>
        <v>0</v>
      </c>
    </row>
    <row r="12" spans="1:8">
      <c r="A12" s="440">
        <v>6</v>
      </c>
      <c r="B12" s="425" t="s">
        <v>55</v>
      </c>
      <c r="C12" s="620">
        <v>0</v>
      </c>
      <c r="D12" s="620">
        <v>161878630.97369999</v>
      </c>
      <c r="E12" s="621">
        <v>222876.71039999998</v>
      </c>
      <c r="F12" s="621">
        <v>0</v>
      </c>
      <c r="G12" s="620">
        <v>0</v>
      </c>
      <c r="H12" s="622">
        <f t="shared" si="0"/>
        <v>161655754.2633</v>
      </c>
    </row>
    <row r="13" spans="1:8">
      <c r="A13" s="440">
        <v>7</v>
      </c>
      <c r="B13" s="425" t="s">
        <v>56</v>
      </c>
      <c r="C13" s="620">
        <v>21169206.152600002</v>
      </c>
      <c r="D13" s="620">
        <v>1395598027.512893</v>
      </c>
      <c r="E13" s="621">
        <v>9470248.0021372978</v>
      </c>
      <c r="F13" s="621">
        <v>0</v>
      </c>
      <c r="G13" s="620">
        <v>0</v>
      </c>
      <c r="H13" s="622">
        <f t="shared" si="0"/>
        <v>1407296985.6633558</v>
      </c>
    </row>
    <row r="14" spans="1:8">
      <c r="A14" s="440">
        <v>8</v>
      </c>
      <c r="B14" s="427" t="s">
        <v>57</v>
      </c>
      <c r="C14" s="620">
        <v>34227681.212273657</v>
      </c>
      <c r="D14" s="620">
        <v>411563303.31069064</v>
      </c>
      <c r="E14" s="621">
        <v>11938719.946973015</v>
      </c>
      <c r="F14" s="621">
        <v>0</v>
      </c>
      <c r="G14" s="620">
        <v>4384164.3359803054</v>
      </c>
      <c r="H14" s="622">
        <f t="shared" si="0"/>
        <v>433852264.57599127</v>
      </c>
    </row>
    <row r="15" spans="1:8">
      <c r="A15" s="440">
        <v>9</v>
      </c>
      <c r="B15" s="425" t="s">
        <v>58</v>
      </c>
      <c r="C15" s="620">
        <v>21627531.683466401</v>
      </c>
      <c r="D15" s="620">
        <v>333395851.51649845</v>
      </c>
      <c r="E15" s="621">
        <v>5593013.1862662416</v>
      </c>
      <c r="F15" s="621">
        <v>0</v>
      </c>
      <c r="G15" s="620">
        <v>0</v>
      </c>
      <c r="H15" s="622">
        <f t="shared" si="0"/>
        <v>349430370.01369858</v>
      </c>
    </row>
    <row r="16" spans="1:8">
      <c r="A16" s="440">
        <v>10</v>
      </c>
      <c r="B16" s="429" t="s">
        <v>428</v>
      </c>
      <c r="C16" s="620">
        <v>44541948.811699972</v>
      </c>
      <c r="D16" s="620">
        <v>2558374.1055001044</v>
      </c>
      <c r="E16" s="621">
        <v>11817083.483287886</v>
      </c>
      <c r="F16" s="621">
        <v>0</v>
      </c>
      <c r="G16" s="620">
        <v>0</v>
      </c>
      <c r="H16" s="622">
        <f t="shared" si="0"/>
        <v>35283239.433912188</v>
      </c>
    </row>
    <row r="17" spans="1:8">
      <c r="A17" s="440">
        <v>11</v>
      </c>
      <c r="B17" s="425" t="s">
        <v>60</v>
      </c>
      <c r="C17" s="620">
        <v>0</v>
      </c>
      <c r="D17" s="620">
        <v>0</v>
      </c>
      <c r="E17" s="621">
        <v>0</v>
      </c>
      <c r="F17" s="621">
        <v>0</v>
      </c>
      <c r="G17" s="620">
        <v>0</v>
      </c>
      <c r="H17" s="622">
        <f t="shared" si="0"/>
        <v>0</v>
      </c>
    </row>
    <row r="18" spans="1:8">
      <c r="A18" s="440">
        <v>12</v>
      </c>
      <c r="B18" s="425" t="s">
        <v>61</v>
      </c>
      <c r="C18" s="620">
        <v>0</v>
      </c>
      <c r="D18" s="620">
        <v>31011744.117000002</v>
      </c>
      <c r="E18" s="621">
        <v>63844.905399999996</v>
      </c>
      <c r="F18" s="621">
        <v>0</v>
      </c>
      <c r="G18" s="620">
        <v>16545.42952732</v>
      </c>
      <c r="H18" s="622">
        <f t="shared" si="0"/>
        <v>30947899.211600002</v>
      </c>
    </row>
    <row r="19" spans="1:8">
      <c r="A19" s="441">
        <v>13</v>
      </c>
      <c r="B19" s="427" t="s">
        <v>144</v>
      </c>
      <c r="C19" s="620">
        <v>0</v>
      </c>
      <c r="D19" s="620">
        <v>0</v>
      </c>
      <c r="E19" s="621">
        <v>0</v>
      </c>
      <c r="F19" s="621">
        <v>0</v>
      </c>
      <c r="G19" s="620">
        <v>0</v>
      </c>
      <c r="H19" s="622">
        <f t="shared" si="0"/>
        <v>0</v>
      </c>
    </row>
    <row r="20" spans="1:8">
      <c r="A20" s="440">
        <v>14</v>
      </c>
      <c r="B20" s="425" t="s">
        <v>63</v>
      </c>
      <c r="C20" s="620">
        <v>17366038.729159988</v>
      </c>
      <c r="D20" s="620">
        <v>541335634.12241006</v>
      </c>
      <c r="E20" s="621">
        <v>6861974.6187893301</v>
      </c>
      <c r="F20" s="621">
        <v>0</v>
      </c>
      <c r="G20" s="620">
        <v>0</v>
      </c>
      <c r="H20" s="622">
        <f t="shared" si="0"/>
        <v>551839698.23278069</v>
      </c>
    </row>
    <row r="21" spans="1:8" s="437" customFormat="1">
      <c r="A21" s="439">
        <v>15</v>
      </c>
      <c r="B21" s="438" t="s">
        <v>64</v>
      </c>
      <c r="C21" s="623">
        <f t="shared" ref="C21:H21" si="1">SUM(C7:C15)+SUM(C17:C20)</f>
        <v>94390457.777500063</v>
      </c>
      <c r="D21" s="623">
        <f t="shared" si="1"/>
        <v>3468039779.7889924</v>
      </c>
      <c r="E21" s="623">
        <f t="shared" si="1"/>
        <v>34876891.413265884</v>
      </c>
      <c r="F21" s="623">
        <f t="shared" si="1"/>
        <v>0</v>
      </c>
      <c r="G21" s="623">
        <f t="shared" si="1"/>
        <v>4400709.7655076254</v>
      </c>
      <c r="H21" s="622">
        <f t="shared" si="1"/>
        <v>3527553346.1532264</v>
      </c>
    </row>
    <row r="22" spans="1:8">
      <c r="A22" s="436">
        <v>16</v>
      </c>
      <c r="B22" s="435" t="s">
        <v>429</v>
      </c>
      <c r="C22" s="620">
        <v>92068138.595899984</v>
      </c>
      <c r="D22" s="620">
        <v>2435664457.7514701</v>
      </c>
      <c r="E22" s="621">
        <v>32913870.387366202</v>
      </c>
      <c r="F22" s="621">
        <v>0</v>
      </c>
      <c r="G22" s="620">
        <v>4400709.7655076254</v>
      </c>
      <c r="H22" s="622">
        <f>C22+D22-E22-F22</f>
        <v>2494818725.9600039</v>
      </c>
    </row>
    <row r="23" spans="1:8">
      <c r="A23" s="436">
        <v>17</v>
      </c>
      <c r="B23" s="435" t="s">
        <v>430</v>
      </c>
      <c r="C23" s="620">
        <v>0</v>
      </c>
      <c r="D23" s="620">
        <v>378608806.31999993</v>
      </c>
      <c r="E23" s="621">
        <v>440546.62930000003</v>
      </c>
      <c r="F23" s="621">
        <v>0</v>
      </c>
      <c r="G23" s="620">
        <v>0</v>
      </c>
      <c r="H23" s="622">
        <f>C23+D23-E23-F23</f>
        <v>378168259.69069993</v>
      </c>
    </row>
    <row r="25" spans="1:8">
      <c r="E25" s="422"/>
      <c r="F25" s="422"/>
    </row>
    <row r="26" spans="1:8" ht="42.6" customHeight="1">
      <c r="B26" s="366" t="s">
        <v>515</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90" zoomScaleNormal="90" workbookViewId="0">
      <selection activeCell="I31" sqref="I31"/>
    </sheetView>
  </sheetViews>
  <sheetFormatPr defaultColWidth="9.140625" defaultRowHeight="12.75"/>
  <cols>
    <col min="1" max="1" width="11" style="422" bestFit="1" customWidth="1"/>
    <col min="2" max="2" width="93.42578125" style="422" customWidth="1"/>
    <col min="3" max="4" width="35" style="422" customWidth="1"/>
    <col min="5" max="5" width="15.140625" style="422" bestFit="1" customWidth="1"/>
    <col min="6" max="6" width="11.85546875" style="422" bestFit="1" customWidth="1"/>
    <col min="7" max="7" width="22" style="422" customWidth="1"/>
    <col min="8" max="8" width="19.85546875" style="422" customWidth="1"/>
    <col min="9" max="16384" width="9.140625" style="422"/>
  </cols>
  <sheetData>
    <row r="1" spans="1:8" ht="13.5">
      <c r="A1" s="360" t="s">
        <v>30</v>
      </c>
      <c r="B1" s="431" t="str">
        <f>'Info '!C2</f>
        <v>JSC "BASISBANK"</v>
      </c>
      <c r="C1" s="445"/>
      <c r="D1" s="445"/>
      <c r="E1" s="445"/>
      <c r="F1" s="445"/>
      <c r="G1" s="445"/>
      <c r="H1" s="445"/>
    </row>
    <row r="2" spans="1:8">
      <c r="A2" s="361" t="s">
        <v>31</v>
      </c>
      <c r="B2" s="619">
        <f>'1. key ratios '!B2</f>
        <v>45291</v>
      </c>
      <c r="C2" s="445"/>
      <c r="D2" s="445"/>
      <c r="E2" s="445"/>
      <c r="F2" s="445"/>
      <c r="G2" s="445"/>
      <c r="H2" s="445"/>
    </row>
    <row r="3" spans="1:8">
      <c r="A3" s="362" t="s">
        <v>431</v>
      </c>
      <c r="B3" s="445"/>
      <c r="C3" s="445"/>
      <c r="D3" s="445"/>
      <c r="E3" s="445"/>
      <c r="F3" s="445"/>
      <c r="G3" s="445"/>
      <c r="H3" s="445"/>
    </row>
    <row r="4" spans="1:8">
      <c r="A4" s="446"/>
      <c r="B4" s="445"/>
      <c r="C4" s="444" t="s">
        <v>0</v>
      </c>
      <c r="D4" s="444" t="s">
        <v>1</v>
      </c>
      <c r="E4" s="444" t="s">
        <v>2</v>
      </c>
      <c r="F4" s="444" t="s">
        <v>3</v>
      </c>
      <c r="G4" s="444" t="s">
        <v>4</v>
      </c>
      <c r="H4" s="444" t="s">
        <v>5</v>
      </c>
    </row>
    <row r="5" spans="1:8" ht="41.45" customHeight="1">
      <c r="A5" s="808" t="s">
        <v>422</v>
      </c>
      <c r="B5" s="809"/>
      <c r="C5" s="822" t="s">
        <v>423</v>
      </c>
      <c r="D5" s="822"/>
      <c r="E5" s="822" t="s">
        <v>660</v>
      </c>
      <c r="F5" s="820" t="s">
        <v>424</v>
      </c>
      <c r="G5" s="820" t="s">
        <v>425</v>
      </c>
      <c r="H5" s="442" t="s">
        <v>659</v>
      </c>
    </row>
    <row r="6" spans="1:8" ht="25.5">
      <c r="A6" s="812"/>
      <c r="B6" s="813"/>
      <c r="C6" s="443" t="s">
        <v>426</v>
      </c>
      <c r="D6" s="443" t="s">
        <v>427</v>
      </c>
      <c r="E6" s="822"/>
      <c r="F6" s="821"/>
      <c r="G6" s="821"/>
      <c r="H6" s="442" t="s">
        <v>658</v>
      </c>
    </row>
    <row r="7" spans="1:8">
      <c r="A7" s="433">
        <v>1</v>
      </c>
      <c r="B7" s="451" t="s">
        <v>519</v>
      </c>
      <c r="C7" s="620">
        <v>2721748.9769000001</v>
      </c>
      <c r="D7" s="620">
        <v>656534925.01269984</v>
      </c>
      <c r="E7" s="620">
        <v>1734700.5008743079</v>
      </c>
      <c r="F7" s="620">
        <v>0</v>
      </c>
      <c r="G7" s="620">
        <v>441477.35031618999</v>
      </c>
      <c r="H7" s="622">
        <f t="shared" ref="H7:H34" si="0">C7+D7-E7-F7</f>
        <v>657521973.48872554</v>
      </c>
    </row>
    <row r="8" spans="1:8">
      <c r="A8" s="433">
        <v>2</v>
      </c>
      <c r="B8" s="451" t="s">
        <v>432</v>
      </c>
      <c r="C8" s="620">
        <v>1780704.6858000001</v>
      </c>
      <c r="D8" s="620">
        <v>324412660.76239973</v>
      </c>
      <c r="E8" s="620">
        <v>1270475.4919955921</v>
      </c>
      <c r="F8" s="620">
        <v>0</v>
      </c>
      <c r="G8" s="620">
        <v>210122.95394941</v>
      </c>
      <c r="H8" s="622">
        <f t="shared" si="0"/>
        <v>324922889.95620418</v>
      </c>
    </row>
    <row r="9" spans="1:8">
      <c r="A9" s="433">
        <v>3</v>
      </c>
      <c r="B9" s="451" t="s">
        <v>433</v>
      </c>
      <c r="C9" s="620">
        <v>0</v>
      </c>
      <c r="D9" s="620">
        <v>92467.189899999998</v>
      </c>
      <c r="E9" s="620">
        <v>17.672570211983196</v>
      </c>
      <c r="F9" s="620">
        <v>0</v>
      </c>
      <c r="G9" s="620">
        <v>0</v>
      </c>
      <c r="H9" s="622">
        <f t="shared" si="0"/>
        <v>92449.51732978801</v>
      </c>
    </row>
    <row r="10" spans="1:8">
      <c r="A10" s="433">
        <v>4</v>
      </c>
      <c r="B10" s="451" t="s">
        <v>520</v>
      </c>
      <c r="C10" s="620">
        <v>5427843.9448000006</v>
      </c>
      <c r="D10" s="620">
        <v>176179866.15669885</v>
      </c>
      <c r="E10" s="620">
        <v>1831086.4427166786</v>
      </c>
      <c r="F10" s="620">
        <v>0</v>
      </c>
      <c r="G10" s="620">
        <v>102892.35539506002</v>
      </c>
      <c r="H10" s="622">
        <f t="shared" si="0"/>
        <v>179776623.65878215</v>
      </c>
    </row>
    <row r="11" spans="1:8">
      <c r="A11" s="433">
        <v>5</v>
      </c>
      <c r="B11" s="451" t="s">
        <v>434</v>
      </c>
      <c r="C11" s="620">
        <v>2158187.8004999999</v>
      </c>
      <c r="D11" s="620">
        <v>210497870.73489961</v>
      </c>
      <c r="E11" s="620">
        <v>942457.06044765119</v>
      </c>
      <c r="F11" s="620">
        <v>0</v>
      </c>
      <c r="G11" s="620">
        <v>5136.4154466399996</v>
      </c>
      <c r="H11" s="622">
        <f t="shared" si="0"/>
        <v>211713601.47495195</v>
      </c>
    </row>
    <row r="12" spans="1:8">
      <c r="A12" s="433">
        <v>6</v>
      </c>
      <c r="B12" s="451" t="s">
        <v>435</v>
      </c>
      <c r="C12" s="620">
        <v>5248074.1691000005</v>
      </c>
      <c r="D12" s="620">
        <v>116075918.33169989</v>
      </c>
      <c r="E12" s="620">
        <v>1057444.5739842393</v>
      </c>
      <c r="F12" s="620">
        <v>0</v>
      </c>
      <c r="G12" s="620">
        <v>0</v>
      </c>
      <c r="H12" s="622">
        <f t="shared" si="0"/>
        <v>120266547.92681566</v>
      </c>
    </row>
    <row r="13" spans="1:8">
      <c r="A13" s="433">
        <v>7</v>
      </c>
      <c r="B13" s="451" t="s">
        <v>436</v>
      </c>
      <c r="C13" s="620">
        <v>675853.01319999993</v>
      </c>
      <c r="D13" s="620">
        <v>74928016.386600003</v>
      </c>
      <c r="E13" s="620">
        <v>389228.78554880118</v>
      </c>
      <c r="F13" s="620">
        <v>0</v>
      </c>
      <c r="G13" s="620">
        <v>45037.655875490003</v>
      </c>
      <c r="H13" s="622">
        <f t="shared" si="0"/>
        <v>75214640.614251196</v>
      </c>
    </row>
    <row r="14" spans="1:8">
      <c r="A14" s="433">
        <v>8</v>
      </c>
      <c r="B14" s="451" t="s">
        <v>437</v>
      </c>
      <c r="C14" s="620">
        <v>708150.63269999996</v>
      </c>
      <c r="D14" s="620">
        <v>113555548.16379988</v>
      </c>
      <c r="E14" s="620">
        <v>351050.1061397657</v>
      </c>
      <c r="F14" s="620">
        <v>0</v>
      </c>
      <c r="G14" s="620">
        <v>83327.868712630006</v>
      </c>
      <c r="H14" s="622">
        <f t="shared" si="0"/>
        <v>113912648.69036011</v>
      </c>
    </row>
    <row r="15" spans="1:8">
      <c r="A15" s="433">
        <v>9</v>
      </c>
      <c r="B15" s="451" t="s">
        <v>438</v>
      </c>
      <c r="C15" s="620">
        <v>587520.0673</v>
      </c>
      <c r="D15" s="620">
        <v>87667081.43039979</v>
      </c>
      <c r="E15" s="620">
        <v>933602.22217256401</v>
      </c>
      <c r="F15" s="620">
        <v>0</v>
      </c>
      <c r="G15" s="620">
        <v>7347.3292077699998</v>
      </c>
      <c r="H15" s="622">
        <f t="shared" si="0"/>
        <v>87320999.275527239</v>
      </c>
    </row>
    <row r="16" spans="1:8">
      <c r="A16" s="433">
        <v>10</v>
      </c>
      <c r="B16" s="451" t="s">
        <v>439</v>
      </c>
      <c r="C16" s="620">
        <v>221986.37790000002</v>
      </c>
      <c r="D16" s="620">
        <v>11239852.76679999</v>
      </c>
      <c r="E16" s="620">
        <v>18300.456844962784</v>
      </c>
      <c r="F16" s="620">
        <v>0</v>
      </c>
      <c r="G16" s="620">
        <v>2612.7009484700002</v>
      </c>
      <c r="H16" s="622">
        <f t="shared" si="0"/>
        <v>11443538.687855028</v>
      </c>
    </row>
    <row r="17" spans="1:9">
      <c r="A17" s="433">
        <v>11</v>
      </c>
      <c r="B17" s="451" t="s">
        <v>440</v>
      </c>
      <c r="C17" s="620">
        <v>105173.66009999999</v>
      </c>
      <c r="D17" s="620">
        <v>14371493.217700001</v>
      </c>
      <c r="E17" s="620">
        <v>56577.25449361038</v>
      </c>
      <c r="F17" s="620">
        <v>0</v>
      </c>
      <c r="G17" s="620">
        <v>0</v>
      </c>
      <c r="H17" s="622">
        <f t="shared" si="0"/>
        <v>14420089.62330639</v>
      </c>
    </row>
    <row r="18" spans="1:9">
      <c r="A18" s="433">
        <v>12</v>
      </c>
      <c r="B18" s="451" t="s">
        <v>441</v>
      </c>
      <c r="C18" s="620">
        <v>938705.00530000008</v>
      </c>
      <c r="D18" s="620">
        <v>100501181.69489969</v>
      </c>
      <c r="E18" s="620">
        <v>794678.0261372868</v>
      </c>
      <c r="F18" s="620">
        <v>0</v>
      </c>
      <c r="G18" s="620">
        <v>160682.43640519</v>
      </c>
      <c r="H18" s="622">
        <f t="shared" si="0"/>
        <v>100645208.6740624</v>
      </c>
    </row>
    <row r="19" spans="1:9">
      <c r="A19" s="433">
        <v>13</v>
      </c>
      <c r="B19" s="451" t="s">
        <v>442</v>
      </c>
      <c r="C19" s="620">
        <v>793933.21730000002</v>
      </c>
      <c r="D19" s="620">
        <v>27788873.620399989</v>
      </c>
      <c r="E19" s="620">
        <v>315061.97994889563</v>
      </c>
      <c r="F19" s="620">
        <v>0</v>
      </c>
      <c r="G19" s="620">
        <v>122472.01289757001</v>
      </c>
      <c r="H19" s="622">
        <f t="shared" si="0"/>
        <v>28267744.857751094</v>
      </c>
    </row>
    <row r="20" spans="1:9">
      <c r="A20" s="433">
        <v>14</v>
      </c>
      <c r="B20" s="451" t="s">
        <v>443</v>
      </c>
      <c r="C20" s="620">
        <v>23024786.406199977</v>
      </c>
      <c r="D20" s="620">
        <v>136228839.80739981</v>
      </c>
      <c r="E20" s="620">
        <v>6635275.229326942</v>
      </c>
      <c r="F20" s="620">
        <v>0</v>
      </c>
      <c r="G20" s="620">
        <v>0</v>
      </c>
      <c r="H20" s="622">
        <f t="shared" si="0"/>
        <v>152618350.98427287</v>
      </c>
    </row>
    <row r="21" spans="1:9">
      <c r="A21" s="433">
        <v>15</v>
      </c>
      <c r="B21" s="451" t="s">
        <v>444</v>
      </c>
      <c r="C21" s="620">
        <v>3331367.0555999996</v>
      </c>
      <c r="D21" s="620">
        <v>35244032.523900002</v>
      </c>
      <c r="E21" s="620">
        <v>857716.41816112841</v>
      </c>
      <c r="F21" s="620">
        <v>0</v>
      </c>
      <c r="G21" s="620">
        <v>5034.2708268400002</v>
      </c>
      <c r="H21" s="622">
        <f t="shared" si="0"/>
        <v>37717683.161338873</v>
      </c>
    </row>
    <row r="22" spans="1:9">
      <c r="A22" s="433">
        <v>16</v>
      </c>
      <c r="B22" s="451" t="s">
        <v>445</v>
      </c>
      <c r="C22" s="620">
        <v>38055.2526</v>
      </c>
      <c r="D22" s="620">
        <v>24044359.835700002</v>
      </c>
      <c r="E22" s="620">
        <v>83670.753577285781</v>
      </c>
      <c r="F22" s="620">
        <v>0</v>
      </c>
      <c r="G22" s="620">
        <v>29470.049436099995</v>
      </c>
      <c r="H22" s="622">
        <f t="shared" si="0"/>
        <v>23998744.334722716</v>
      </c>
    </row>
    <row r="23" spans="1:9">
      <c r="A23" s="433">
        <v>17</v>
      </c>
      <c r="B23" s="451" t="s">
        <v>523</v>
      </c>
      <c r="C23" s="620">
        <v>371429.1495</v>
      </c>
      <c r="D23" s="620">
        <v>7160432.8087999998</v>
      </c>
      <c r="E23" s="620">
        <v>109016.89628156369</v>
      </c>
      <c r="F23" s="620">
        <v>0</v>
      </c>
      <c r="G23" s="620">
        <v>0</v>
      </c>
      <c r="H23" s="622">
        <f t="shared" si="0"/>
        <v>7422845.0620184364</v>
      </c>
    </row>
    <row r="24" spans="1:9">
      <c r="A24" s="433">
        <v>18</v>
      </c>
      <c r="B24" s="451" t="s">
        <v>446</v>
      </c>
      <c r="C24" s="620">
        <v>1021536.6825999999</v>
      </c>
      <c r="D24" s="620">
        <v>162947907.38559979</v>
      </c>
      <c r="E24" s="620">
        <v>970062.30258051236</v>
      </c>
      <c r="F24" s="620">
        <v>0</v>
      </c>
      <c r="G24" s="620">
        <v>56496.498696719995</v>
      </c>
      <c r="H24" s="622">
        <f t="shared" si="0"/>
        <v>162999381.76561928</v>
      </c>
    </row>
    <row r="25" spans="1:9">
      <c r="A25" s="433">
        <v>19</v>
      </c>
      <c r="B25" s="451" t="s">
        <v>447</v>
      </c>
      <c r="C25" s="620">
        <v>0</v>
      </c>
      <c r="D25" s="620">
        <v>12306459.428699989</v>
      </c>
      <c r="E25" s="620">
        <v>17607.236194960475</v>
      </c>
      <c r="F25" s="620">
        <v>0</v>
      </c>
      <c r="G25" s="620">
        <v>0</v>
      </c>
      <c r="H25" s="622">
        <f t="shared" si="0"/>
        <v>12288852.192505028</v>
      </c>
    </row>
    <row r="26" spans="1:9">
      <c r="A26" s="433">
        <v>20</v>
      </c>
      <c r="B26" s="451" t="s">
        <v>522</v>
      </c>
      <c r="C26" s="620">
        <v>1139838.8801</v>
      </c>
      <c r="D26" s="620">
        <v>145289954.8278999</v>
      </c>
      <c r="E26" s="620">
        <v>634005.97693802428</v>
      </c>
      <c r="F26" s="620">
        <v>0</v>
      </c>
      <c r="G26" s="620">
        <v>84511.994064809987</v>
      </c>
      <c r="H26" s="622">
        <f t="shared" si="0"/>
        <v>145795787.73106188</v>
      </c>
      <c r="I26" s="448"/>
    </row>
    <row r="27" spans="1:9">
      <c r="A27" s="433">
        <v>21</v>
      </c>
      <c r="B27" s="451" t="s">
        <v>448</v>
      </c>
      <c r="C27" s="620">
        <v>581536.36979999999</v>
      </c>
      <c r="D27" s="620">
        <v>21315997.110499989</v>
      </c>
      <c r="E27" s="620">
        <v>194126.43855462852</v>
      </c>
      <c r="F27" s="620">
        <v>0</v>
      </c>
      <c r="G27" s="620">
        <v>9844.2377627999995</v>
      </c>
      <c r="H27" s="622">
        <f t="shared" si="0"/>
        <v>21703407.041745361</v>
      </c>
      <c r="I27" s="448"/>
    </row>
    <row r="28" spans="1:9">
      <c r="A28" s="433">
        <v>22</v>
      </c>
      <c r="B28" s="451" t="s">
        <v>449</v>
      </c>
      <c r="C28" s="620">
        <v>334731.74959999998</v>
      </c>
      <c r="D28" s="620">
        <v>7002768.9469999997</v>
      </c>
      <c r="E28" s="620">
        <v>116164.81674347879</v>
      </c>
      <c r="F28" s="620">
        <v>0</v>
      </c>
      <c r="G28" s="620">
        <v>70505.600608649998</v>
      </c>
      <c r="H28" s="622">
        <f t="shared" si="0"/>
        <v>7221335.8798565203</v>
      </c>
      <c r="I28" s="448"/>
    </row>
    <row r="29" spans="1:9">
      <c r="A29" s="433">
        <v>23</v>
      </c>
      <c r="B29" s="451" t="s">
        <v>450</v>
      </c>
      <c r="C29" s="620">
        <v>7714086.2200000007</v>
      </c>
      <c r="D29" s="620">
        <v>318256963.55269897</v>
      </c>
      <c r="E29" s="620">
        <v>2978206.8094353485</v>
      </c>
      <c r="F29" s="620">
        <v>0</v>
      </c>
      <c r="G29" s="620">
        <v>962075.04771307984</v>
      </c>
      <c r="H29" s="622">
        <f t="shared" si="0"/>
        <v>322992842.96326363</v>
      </c>
      <c r="I29" s="448"/>
    </row>
    <row r="30" spans="1:9">
      <c r="A30" s="433">
        <v>24</v>
      </c>
      <c r="B30" s="451" t="s">
        <v>521</v>
      </c>
      <c r="C30" s="620">
        <v>3961238.2792000002</v>
      </c>
      <c r="D30" s="620">
        <v>131333912.28340001</v>
      </c>
      <c r="E30" s="620">
        <v>1055038.0665880758</v>
      </c>
      <c r="F30" s="620">
        <v>0</v>
      </c>
      <c r="G30" s="620">
        <v>24663.14088305</v>
      </c>
      <c r="H30" s="622">
        <f t="shared" si="0"/>
        <v>134240112.49601194</v>
      </c>
      <c r="I30" s="448"/>
    </row>
    <row r="31" spans="1:9">
      <c r="A31" s="433">
        <v>25</v>
      </c>
      <c r="B31" s="451" t="s">
        <v>451</v>
      </c>
      <c r="C31" s="620">
        <v>9390924.2758000009</v>
      </c>
      <c r="D31" s="620">
        <v>122775705.66289999</v>
      </c>
      <c r="E31" s="620">
        <v>2963210.3221781324</v>
      </c>
      <c r="F31" s="620">
        <v>0</v>
      </c>
      <c r="G31" s="620">
        <v>741570.10330265027</v>
      </c>
      <c r="H31" s="622">
        <f t="shared" si="0"/>
        <v>129203419.61652187</v>
      </c>
      <c r="I31" s="448"/>
    </row>
    <row r="32" spans="1:9">
      <c r="A32" s="433">
        <v>26</v>
      </c>
      <c r="B32" s="451" t="s">
        <v>518</v>
      </c>
      <c r="C32" s="620">
        <v>19790726.723999988</v>
      </c>
      <c r="D32" s="620">
        <v>182292555.9127031</v>
      </c>
      <c r="E32" s="620">
        <v>7785196.8575911084</v>
      </c>
      <c r="F32" s="620">
        <v>0</v>
      </c>
      <c r="G32" s="620">
        <v>1235429.7430585101</v>
      </c>
      <c r="H32" s="622">
        <f t="shared" si="0"/>
        <v>194298085.77911195</v>
      </c>
      <c r="I32" s="448"/>
    </row>
    <row r="33" spans="1:9">
      <c r="A33" s="433">
        <v>27</v>
      </c>
      <c r="B33" s="434" t="s">
        <v>452</v>
      </c>
      <c r="C33" s="620">
        <v>2322319.6332999999</v>
      </c>
      <c r="D33" s="620">
        <v>247994134.19457099</v>
      </c>
      <c r="E33" s="620">
        <v>782913.18640000001</v>
      </c>
      <c r="F33" s="620">
        <v>0</v>
      </c>
      <c r="G33" s="620">
        <v>0</v>
      </c>
      <c r="H33" s="622">
        <f t="shared" si="0"/>
        <v>249533540.641471</v>
      </c>
      <c r="I33" s="448"/>
    </row>
    <row r="34" spans="1:9">
      <c r="A34" s="433">
        <v>28</v>
      </c>
      <c r="B34" s="450" t="s">
        <v>64</v>
      </c>
      <c r="C34" s="623">
        <f>SUM(C7:C33)</f>
        <v>94390458.229199976</v>
      </c>
      <c r="D34" s="623">
        <f>SUM(D7:D33)</f>
        <v>3468039779.7506695</v>
      </c>
      <c r="E34" s="623">
        <f>SUM(E7:E33)</f>
        <v>34876891.884425759</v>
      </c>
      <c r="F34" s="623">
        <f>SUM(F7:F33)</f>
        <v>0</v>
      </c>
      <c r="G34" s="623">
        <f>SUM(G7:G33)</f>
        <v>4400709.7655076301</v>
      </c>
      <c r="H34" s="622">
        <f t="shared" si="0"/>
        <v>3527553346.0954437</v>
      </c>
      <c r="I34" s="448"/>
    </row>
    <row r="35" spans="1:9">
      <c r="A35" s="448"/>
      <c r="B35" s="448"/>
      <c r="C35" s="448"/>
      <c r="D35" s="448"/>
      <c r="E35" s="448"/>
      <c r="F35" s="448"/>
      <c r="G35" s="448"/>
      <c r="H35" s="448"/>
      <c r="I35" s="448"/>
    </row>
    <row r="36" spans="1:9">
      <c r="A36" s="448"/>
      <c r="B36" s="449"/>
      <c r="C36" s="448"/>
      <c r="D36" s="448"/>
      <c r="E36" s="448"/>
      <c r="F36" s="448"/>
      <c r="G36" s="448"/>
      <c r="H36" s="448"/>
      <c r="I36" s="44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D30" sqref="D30"/>
    </sheetView>
  </sheetViews>
  <sheetFormatPr defaultColWidth="9.140625" defaultRowHeight="12.75"/>
  <cols>
    <col min="1" max="1" width="11.85546875" style="422" bestFit="1" customWidth="1"/>
    <col min="2" max="2" width="108" style="422" bestFit="1" customWidth="1"/>
    <col min="3" max="3" width="35.5703125" style="422" customWidth="1"/>
    <col min="4" max="4" width="38.42578125" style="363" customWidth="1"/>
    <col min="5" max="16384" width="9.140625" style="422"/>
  </cols>
  <sheetData>
    <row r="1" spans="1:4" ht="13.5">
      <c r="A1" s="360" t="s">
        <v>30</v>
      </c>
      <c r="B1" s="431" t="str">
        <f>'Info '!C2</f>
        <v>JSC "BASISBANK"</v>
      </c>
      <c r="D1" s="422"/>
    </row>
    <row r="2" spans="1:4">
      <c r="A2" s="361" t="s">
        <v>31</v>
      </c>
      <c r="B2" s="619">
        <f>'1. key ratios '!B2</f>
        <v>45291</v>
      </c>
      <c r="D2" s="422"/>
    </row>
    <row r="3" spans="1:4">
      <c r="A3" s="362" t="s">
        <v>453</v>
      </c>
      <c r="D3" s="422"/>
    </row>
    <row r="5" spans="1:4">
      <c r="A5" s="823" t="s">
        <v>667</v>
      </c>
      <c r="B5" s="823"/>
      <c r="C5" s="430" t="s">
        <v>470</v>
      </c>
      <c r="D5" s="430" t="s">
        <v>511</v>
      </c>
    </row>
    <row r="6" spans="1:4">
      <c r="A6" s="458">
        <v>1</v>
      </c>
      <c r="B6" s="452" t="s">
        <v>666</v>
      </c>
      <c r="C6" s="617">
        <v>30962754.712901674</v>
      </c>
      <c r="D6" s="617">
        <v>615270.24055934942</v>
      </c>
    </row>
    <row r="7" spans="1:4">
      <c r="A7" s="455">
        <v>2</v>
      </c>
      <c r="B7" s="452" t="s">
        <v>665</v>
      </c>
      <c r="C7" s="617">
        <f>SUM(C8:C9)</f>
        <v>8689741.1475810818</v>
      </c>
      <c r="D7" s="617">
        <f>SUM(D8:D9)</f>
        <v>10053.548101738676</v>
      </c>
    </row>
    <row r="8" spans="1:4">
      <c r="A8" s="457">
        <v>2.1</v>
      </c>
      <c r="B8" s="456" t="s">
        <v>526</v>
      </c>
      <c r="C8" s="617">
        <v>3128800.027039025</v>
      </c>
      <c r="D8" s="617">
        <v>10053.548101738676</v>
      </c>
    </row>
    <row r="9" spans="1:4">
      <c r="A9" s="457">
        <v>2.2000000000000002</v>
      </c>
      <c r="B9" s="456" t="s">
        <v>524</v>
      </c>
      <c r="C9" s="617">
        <v>5560941.1205420569</v>
      </c>
      <c r="D9" s="617">
        <v>0</v>
      </c>
    </row>
    <row r="10" spans="1:4">
      <c r="A10" s="458">
        <v>3</v>
      </c>
      <c r="B10" s="452" t="s">
        <v>664</v>
      </c>
      <c r="C10" s="617">
        <f>SUM(C11:C13)</f>
        <v>6856355.2884451794</v>
      </c>
      <c r="D10" s="617">
        <f>SUM(D11:D13)</f>
        <v>294219.6391372481</v>
      </c>
    </row>
    <row r="11" spans="1:4">
      <c r="A11" s="457">
        <v>3.1</v>
      </c>
      <c r="B11" s="456" t="s">
        <v>455</v>
      </c>
      <c r="C11" s="617">
        <v>4400709.7655076217</v>
      </c>
      <c r="D11" s="617">
        <v>0</v>
      </c>
    </row>
    <row r="12" spans="1:4">
      <c r="A12" s="457">
        <v>3.2</v>
      </c>
      <c r="B12" s="456" t="s">
        <v>663</v>
      </c>
      <c r="C12" s="617">
        <v>1537330.86938196</v>
      </c>
      <c r="D12" s="617">
        <v>294219.6391372481</v>
      </c>
    </row>
    <row r="13" spans="1:4">
      <c r="A13" s="457">
        <v>3.3</v>
      </c>
      <c r="B13" s="456" t="s">
        <v>525</v>
      </c>
      <c r="C13" s="617">
        <v>918314.65355559695</v>
      </c>
      <c r="D13" s="617">
        <v>0</v>
      </c>
    </row>
    <row r="14" spans="1:4">
      <c r="A14" s="455">
        <v>4</v>
      </c>
      <c r="B14" s="454" t="s">
        <v>662</v>
      </c>
      <c r="C14" s="617">
        <v>117729.89328125805</v>
      </c>
      <c r="D14" s="617">
        <v>0</v>
      </c>
    </row>
    <row r="15" spans="1:4">
      <c r="A15" s="453">
        <v>5</v>
      </c>
      <c r="B15" s="452" t="s">
        <v>661</v>
      </c>
      <c r="C15" s="618">
        <f>C6+C7-C10+C14</f>
        <v>32913870.465318833</v>
      </c>
      <c r="D15" s="618">
        <f>D6+D7-D10+D14</f>
        <v>331104.14952383999</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90" zoomScaleNormal="90" workbookViewId="0">
      <selection activeCell="D35" sqref="D35"/>
    </sheetView>
  </sheetViews>
  <sheetFormatPr defaultColWidth="9.140625" defaultRowHeight="12.75"/>
  <cols>
    <col min="1" max="1" width="11.85546875" style="422" bestFit="1" customWidth="1"/>
    <col min="2" max="2" width="128.85546875" style="422" bestFit="1" customWidth="1"/>
    <col min="3" max="3" width="37" style="422" customWidth="1"/>
    <col min="4" max="4" width="50.5703125" style="422" customWidth="1"/>
    <col min="5" max="16384" width="9.140625" style="422"/>
  </cols>
  <sheetData>
    <row r="1" spans="1:4" ht="13.5">
      <c r="A1" s="360" t="s">
        <v>30</v>
      </c>
      <c r="B1" s="431" t="str">
        <f>'Info '!C2</f>
        <v>JSC "BASISBANK"</v>
      </c>
    </row>
    <row r="2" spans="1:4">
      <c r="A2" s="361" t="s">
        <v>31</v>
      </c>
      <c r="B2" s="619">
        <f>'1. key ratios '!B2</f>
        <v>45291</v>
      </c>
    </row>
    <row r="3" spans="1:4">
      <c r="A3" s="362" t="s">
        <v>457</v>
      </c>
    </row>
    <row r="4" spans="1:4">
      <c r="A4" s="362"/>
    </row>
    <row r="5" spans="1:4" ht="15" customHeight="1">
      <c r="A5" s="824" t="s">
        <v>527</v>
      </c>
      <c r="B5" s="825"/>
      <c r="C5" s="828" t="s">
        <v>458</v>
      </c>
      <c r="D5" s="828" t="s">
        <v>459</v>
      </c>
    </row>
    <row r="6" spans="1:4">
      <c r="A6" s="826"/>
      <c r="B6" s="827"/>
      <c r="C6" s="828"/>
      <c r="D6" s="828"/>
    </row>
    <row r="7" spans="1:4">
      <c r="A7" s="460">
        <v>1</v>
      </c>
      <c r="B7" s="423" t="s">
        <v>454</v>
      </c>
      <c r="C7" s="617">
        <v>86706214.725800186</v>
      </c>
      <c r="D7" s="624"/>
    </row>
    <row r="8" spans="1:4">
      <c r="A8" s="462">
        <v>2</v>
      </c>
      <c r="B8" s="462" t="s">
        <v>460</v>
      </c>
      <c r="C8" s="617">
        <v>19976730.976411279</v>
      </c>
      <c r="D8" s="624"/>
    </row>
    <row r="9" spans="1:4">
      <c r="A9" s="462">
        <v>3</v>
      </c>
      <c r="B9" s="463" t="s">
        <v>670</v>
      </c>
      <c r="C9" s="617">
        <v>366241.71377730864</v>
      </c>
      <c r="D9" s="624"/>
    </row>
    <row r="10" spans="1:4">
      <c r="A10" s="462">
        <v>4</v>
      </c>
      <c r="B10" s="462" t="s">
        <v>461</v>
      </c>
      <c r="C10" s="617">
        <f>SUM(C11:C17)</f>
        <v>14981048.915984929</v>
      </c>
      <c r="D10" s="624"/>
    </row>
    <row r="11" spans="1:4">
      <c r="A11" s="462">
        <v>5</v>
      </c>
      <c r="B11" s="461" t="s">
        <v>669</v>
      </c>
      <c r="C11" s="617">
        <v>4722727.875400003</v>
      </c>
      <c r="D11" s="624"/>
    </row>
    <row r="12" spans="1:4">
      <c r="A12" s="462">
        <v>6</v>
      </c>
      <c r="B12" s="461" t="s">
        <v>462</v>
      </c>
      <c r="C12" s="617">
        <v>5604215.5670772996</v>
      </c>
      <c r="D12" s="624"/>
    </row>
    <row r="13" spans="1:4">
      <c r="A13" s="462">
        <v>7</v>
      </c>
      <c r="B13" s="461" t="s">
        <v>465</v>
      </c>
      <c r="C13" s="617">
        <v>4400709.7655076263</v>
      </c>
      <c r="D13" s="624"/>
    </row>
    <row r="14" spans="1:4">
      <c r="A14" s="462">
        <v>8</v>
      </c>
      <c r="B14" s="461" t="s">
        <v>463</v>
      </c>
      <c r="C14" s="617">
        <v>253395.70799999998</v>
      </c>
      <c r="D14" s="625">
        <v>253395.70799999998</v>
      </c>
    </row>
    <row r="15" spans="1:4">
      <c r="A15" s="462">
        <v>9</v>
      </c>
      <c r="B15" s="461" t="s">
        <v>464</v>
      </c>
      <c r="C15" s="617">
        <v>0</v>
      </c>
      <c r="D15" s="625">
        <v>0</v>
      </c>
    </row>
    <row r="16" spans="1:4">
      <c r="A16" s="462">
        <v>10</v>
      </c>
      <c r="B16" s="461" t="s">
        <v>466</v>
      </c>
      <c r="C16" s="617">
        <v>0</v>
      </c>
      <c r="D16" s="625">
        <v>0</v>
      </c>
    </row>
    <row r="17" spans="1:4">
      <c r="A17" s="462">
        <v>11</v>
      </c>
      <c r="B17" s="461" t="s">
        <v>668</v>
      </c>
      <c r="C17" s="617">
        <v>0</v>
      </c>
      <c r="D17" s="624"/>
    </row>
    <row r="18" spans="1:4">
      <c r="A18" s="460">
        <v>12</v>
      </c>
      <c r="B18" s="459" t="s">
        <v>456</v>
      </c>
      <c r="C18" s="618">
        <f>C7+C8+C9-C10</f>
        <v>92068138.500003844</v>
      </c>
      <c r="D18" s="624"/>
    </row>
    <row r="21" spans="1:4">
      <c r="B21" s="360"/>
    </row>
    <row r="22" spans="1:4">
      <c r="B22" s="361"/>
    </row>
    <row r="23" spans="1:4">
      <c r="B23" s="3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90" zoomScaleNormal="90" workbookViewId="0">
      <selection activeCell="I31" sqref="I31"/>
    </sheetView>
  </sheetViews>
  <sheetFormatPr defaultColWidth="9.140625" defaultRowHeight="12.75"/>
  <cols>
    <col min="1" max="1" width="11.85546875" style="445" bestFit="1" customWidth="1"/>
    <col min="2" max="2" width="63.85546875" style="445" customWidth="1"/>
    <col min="3" max="3" width="15.5703125" style="445" customWidth="1"/>
    <col min="4" max="18" width="22.28515625" style="445" customWidth="1"/>
    <col min="19" max="19" width="23.28515625" style="445" bestFit="1" customWidth="1"/>
    <col min="20" max="26" width="22.28515625" style="445" customWidth="1"/>
    <col min="27" max="27" width="23.28515625" style="445" bestFit="1" customWidth="1"/>
    <col min="28" max="28" width="20" style="445" customWidth="1"/>
    <col min="29" max="16384" width="9.140625" style="445"/>
  </cols>
  <sheetData>
    <row r="1" spans="1:28" ht="13.5">
      <c r="A1" s="360" t="s">
        <v>30</v>
      </c>
      <c r="B1" s="431" t="str">
        <f>'Info '!C2</f>
        <v>JSC "BASISBANK"</v>
      </c>
    </row>
    <row r="2" spans="1:28">
      <c r="A2" s="361" t="s">
        <v>31</v>
      </c>
      <c r="B2" s="619">
        <f>'1. key ratios '!B2</f>
        <v>45291</v>
      </c>
      <c r="C2" s="446"/>
    </row>
    <row r="3" spans="1:28">
      <c r="A3" s="362" t="s">
        <v>467</v>
      </c>
    </row>
    <row r="5" spans="1:28" ht="15" customHeight="1">
      <c r="A5" s="830" t="s">
        <v>682</v>
      </c>
      <c r="B5" s="831"/>
      <c r="C5" s="836" t="s">
        <v>468</v>
      </c>
      <c r="D5" s="837"/>
      <c r="E5" s="837"/>
      <c r="F5" s="837"/>
      <c r="G5" s="837"/>
      <c r="H5" s="837"/>
      <c r="I5" s="837"/>
      <c r="J5" s="837"/>
      <c r="K5" s="837"/>
      <c r="L5" s="837"/>
      <c r="M5" s="837"/>
      <c r="N5" s="837"/>
      <c r="O5" s="837"/>
      <c r="P5" s="837"/>
      <c r="Q5" s="837"/>
      <c r="R5" s="837"/>
      <c r="S5" s="837"/>
      <c r="T5" s="475"/>
      <c r="U5" s="475"/>
      <c r="V5" s="475"/>
      <c r="W5" s="475"/>
      <c r="X5" s="475"/>
      <c r="Y5" s="475"/>
      <c r="Z5" s="475"/>
      <c r="AA5" s="474"/>
      <c r="AB5" s="467"/>
    </row>
    <row r="6" spans="1:28" ht="12" customHeight="1">
      <c r="A6" s="832"/>
      <c r="B6" s="833"/>
      <c r="C6" s="838" t="s">
        <v>64</v>
      </c>
      <c r="D6" s="840" t="s">
        <v>681</v>
      </c>
      <c r="E6" s="840"/>
      <c r="F6" s="840"/>
      <c r="G6" s="840"/>
      <c r="H6" s="840" t="s">
        <v>680</v>
      </c>
      <c r="I6" s="840"/>
      <c r="J6" s="840"/>
      <c r="K6" s="840"/>
      <c r="L6" s="473"/>
      <c r="M6" s="841" t="s">
        <v>679</v>
      </c>
      <c r="N6" s="841"/>
      <c r="O6" s="841"/>
      <c r="P6" s="841"/>
      <c r="Q6" s="841"/>
      <c r="R6" s="841"/>
      <c r="S6" s="821"/>
      <c r="T6" s="472"/>
      <c r="U6" s="829" t="s">
        <v>678</v>
      </c>
      <c r="V6" s="829"/>
      <c r="W6" s="829"/>
      <c r="X6" s="829"/>
      <c r="Y6" s="829"/>
      <c r="Z6" s="829"/>
      <c r="AA6" s="822"/>
      <c r="AB6" s="471"/>
    </row>
    <row r="7" spans="1:28">
      <c r="A7" s="834"/>
      <c r="B7" s="835"/>
      <c r="C7" s="839"/>
      <c r="D7" s="470"/>
      <c r="E7" s="468" t="s">
        <v>469</v>
      </c>
      <c r="F7" s="442" t="s">
        <v>676</v>
      </c>
      <c r="G7" s="444" t="s">
        <v>677</v>
      </c>
      <c r="H7" s="446"/>
      <c r="I7" s="468" t="s">
        <v>469</v>
      </c>
      <c r="J7" s="442" t="s">
        <v>676</v>
      </c>
      <c r="K7" s="444" t="s">
        <v>677</v>
      </c>
      <c r="L7" s="469"/>
      <c r="M7" s="468" t="s">
        <v>469</v>
      </c>
      <c r="N7" s="468" t="s">
        <v>676</v>
      </c>
      <c r="O7" s="468" t="s">
        <v>675</v>
      </c>
      <c r="P7" s="468" t="s">
        <v>674</v>
      </c>
      <c r="Q7" s="468" t="s">
        <v>673</v>
      </c>
      <c r="R7" s="442" t="s">
        <v>672</v>
      </c>
      <c r="S7" s="468" t="s">
        <v>671</v>
      </c>
      <c r="T7" s="469"/>
      <c r="U7" s="468" t="s">
        <v>469</v>
      </c>
      <c r="V7" s="468" t="s">
        <v>676</v>
      </c>
      <c r="W7" s="468" t="s">
        <v>675</v>
      </c>
      <c r="X7" s="468" t="s">
        <v>674</v>
      </c>
      <c r="Y7" s="468" t="s">
        <v>673</v>
      </c>
      <c r="Z7" s="442" t="s">
        <v>672</v>
      </c>
      <c r="AA7" s="468" t="s">
        <v>671</v>
      </c>
      <c r="AB7" s="467"/>
    </row>
    <row r="8" spans="1:28">
      <c r="A8" s="466">
        <v>1</v>
      </c>
      <c r="B8" s="438" t="s">
        <v>470</v>
      </c>
      <c r="C8" s="623">
        <f>SUM(C9:C14)</f>
        <v>2527732596.3799996</v>
      </c>
      <c r="D8" s="623">
        <f t="shared" ref="D8:AA8" si="0">SUM(D9:D14)</f>
        <v>2328232522.2342997</v>
      </c>
      <c r="E8" s="623">
        <f t="shared" si="0"/>
        <v>19006174.413199998</v>
      </c>
      <c r="F8" s="623">
        <f t="shared" si="0"/>
        <v>7.9099999975045243E-2</v>
      </c>
      <c r="G8" s="623">
        <f t="shared" si="0"/>
        <v>0.42909999997495429</v>
      </c>
      <c r="H8" s="623">
        <f t="shared" si="0"/>
        <v>107431935.54980007</v>
      </c>
      <c r="I8" s="623">
        <f t="shared" si="0"/>
        <v>5279067.630199994</v>
      </c>
      <c r="J8" s="623">
        <f t="shared" si="0"/>
        <v>9696297.2119000126</v>
      </c>
      <c r="K8" s="623">
        <f t="shared" si="0"/>
        <v>0</v>
      </c>
      <c r="L8" s="623">
        <f t="shared" si="0"/>
        <v>92068138.595899984</v>
      </c>
      <c r="M8" s="623">
        <f t="shared" si="0"/>
        <v>4257726.7910999991</v>
      </c>
      <c r="N8" s="623">
        <f t="shared" si="0"/>
        <v>7587521.0255999994</v>
      </c>
      <c r="O8" s="623">
        <f t="shared" si="0"/>
        <v>14897258.347899998</v>
      </c>
      <c r="P8" s="623">
        <f t="shared" si="0"/>
        <v>12443187.7751</v>
      </c>
      <c r="Q8" s="623">
        <f t="shared" si="0"/>
        <v>14116324.887499994</v>
      </c>
      <c r="R8" s="623">
        <f t="shared" si="0"/>
        <v>1761021.6155999999</v>
      </c>
      <c r="S8" s="623">
        <f t="shared" si="0"/>
        <v>97503.69</v>
      </c>
      <c r="T8" s="623">
        <f t="shared" si="0"/>
        <v>0</v>
      </c>
      <c r="U8" s="623">
        <f t="shared" si="0"/>
        <v>0</v>
      </c>
      <c r="V8" s="623">
        <f t="shared" si="0"/>
        <v>0</v>
      </c>
      <c r="W8" s="623">
        <f t="shared" si="0"/>
        <v>0</v>
      </c>
      <c r="X8" s="623">
        <f t="shared" si="0"/>
        <v>0</v>
      </c>
      <c r="Y8" s="623">
        <f t="shared" si="0"/>
        <v>0</v>
      </c>
      <c r="Z8" s="623">
        <f t="shared" si="0"/>
        <v>0</v>
      </c>
      <c r="AA8" s="623">
        <f t="shared" si="0"/>
        <v>0</v>
      </c>
      <c r="AB8" s="464"/>
    </row>
    <row r="9" spans="1:28">
      <c r="A9" s="433">
        <v>1.1000000000000001</v>
      </c>
      <c r="B9" s="465" t="s">
        <v>471</v>
      </c>
      <c r="C9" s="626">
        <v>0</v>
      </c>
      <c r="D9" s="620">
        <v>0</v>
      </c>
      <c r="E9" s="620">
        <v>0</v>
      </c>
      <c r="F9" s="620">
        <v>0</v>
      </c>
      <c r="G9" s="620">
        <v>0</v>
      </c>
      <c r="H9" s="620">
        <v>0</v>
      </c>
      <c r="I9" s="620">
        <v>0</v>
      </c>
      <c r="J9" s="620">
        <v>0</v>
      </c>
      <c r="K9" s="620">
        <v>0</v>
      </c>
      <c r="L9" s="620">
        <v>0</v>
      </c>
      <c r="M9" s="620">
        <v>0</v>
      </c>
      <c r="N9" s="620">
        <v>0</v>
      </c>
      <c r="O9" s="620">
        <v>0</v>
      </c>
      <c r="P9" s="620">
        <v>0</v>
      </c>
      <c r="Q9" s="620">
        <v>0</v>
      </c>
      <c r="R9" s="620">
        <v>0</v>
      </c>
      <c r="S9" s="620">
        <v>0</v>
      </c>
      <c r="T9" s="620">
        <v>0</v>
      </c>
      <c r="U9" s="620">
        <v>0</v>
      </c>
      <c r="V9" s="620">
        <v>0</v>
      </c>
      <c r="W9" s="620">
        <v>0</v>
      </c>
      <c r="X9" s="620">
        <v>0</v>
      </c>
      <c r="Y9" s="620">
        <v>0</v>
      </c>
      <c r="Z9" s="620">
        <v>0</v>
      </c>
      <c r="AA9" s="620">
        <v>0</v>
      </c>
      <c r="AB9" s="464"/>
    </row>
    <row r="10" spans="1:28">
      <c r="A10" s="433">
        <v>1.2</v>
      </c>
      <c r="B10" s="465" t="s">
        <v>472</v>
      </c>
      <c r="C10" s="626">
        <v>0</v>
      </c>
      <c r="D10" s="620">
        <v>0</v>
      </c>
      <c r="E10" s="620">
        <v>0</v>
      </c>
      <c r="F10" s="620">
        <v>0</v>
      </c>
      <c r="G10" s="620">
        <v>0</v>
      </c>
      <c r="H10" s="620">
        <v>0</v>
      </c>
      <c r="I10" s="620">
        <v>0</v>
      </c>
      <c r="J10" s="620">
        <v>0</v>
      </c>
      <c r="K10" s="620">
        <v>0</v>
      </c>
      <c r="L10" s="620">
        <v>0</v>
      </c>
      <c r="M10" s="620">
        <v>0</v>
      </c>
      <c r="N10" s="620">
        <v>0</v>
      </c>
      <c r="O10" s="620">
        <v>0</v>
      </c>
      <c r="P10" s="620">
        <v>0</v>
      </c>
      <c r="Q10" s="620">
        <v>0</v>
      </c>
      <c r="R10" s="620">
        <v>0</v>
      </c>
      <c r="S10" s="620">
        <v>0</v>
      </c>
      <c r="T10" s="620">
        <v>0</v>
      </c>
      <c r="U10" s="620">
        <v>0</v>
      </c>
      <c r="V10" s="620">
        <v>0</v>
      </c>
      <c r="W10" s="620">
        <v>0</v>
      </c>
      <c r="X10" s="620">
        <v>0</v>
      </c>
      <c r="Y10" s="620">
        <v>0</v>
      </c>
      <c r="Z10" s="620">
        <v>0</v>
      </c>
      <c r="AA10" s="620">
        <v>0</v>
      </c>
      <c r="AB10" s="464"/>
    </row>
    <row r="11" spans="1:28">
      <c r="A11" s="433">
        <v>1.3</v>
      </c>
      <c r="B11" s="465" t="s">
        <v>473</v>
      </c>
      <c r="C11" s="626">
        <v>0</v>
      </c>
      <c r="D11" s="620">
        <v>0</v>
      </c>
      <c r="E11" s="620">
        <v>0</v>
      </c>
      <c r="F11" s="620">
        <v>0</v>
      </c>
      <c r="G11" s="620">
        <v>0</v>
      </c>
      <c r="H11" s="620">
        <v>0</v>
      </c>
      <c r="I11" s="620">
        <v>0</v>
      </c>
      <c r="J11" s="620">
        <v>0</v>
      </c>
      <c r="K11" s="620">
        <v>0</v>
      </c>
      <c r="L11" s="620">
        <v>0</v>
      </c>
      <c r="M11" s="620">
        <v>0</v>
      </c>
      <c r="N11" s="620">
        <v>0</v>
      </c>
      <c r="O11" s="620">
        <v>0</v>
      </c>
      <c r="P11" s="620">
        <v>0</v>
      </c>
      <c r="Q11" s="620">
        <v>0</v>
      </c>
      <c r="R11" s="620">
        <v>0</v>
      </c>
      <c r="S11" s="620">
        <v>0</v>
      </c>
      <c r="T11" s="620">
        <v>0</v>
      </c>
      <c r="U11" s="620">
        <v>0</v>
      </c>
      <c r="V11" s="620">
        <v>0</v>
      </c>
      <c r="W11" s="620">
        <v>0</v>
      </c>
      <c r="X11" s="620">
        <v>0</v>
      </c>
      <c r="Y11" s="620">
        <v>0</v>
      </c>
      <c r="Z11" s="620">
        <v>0</v>
      </c>
      <c r="AA11" s="620">
        <v>0</v>
      </c>
      <c r="AB11" s="464"/>
    </row>
    <row r="12" spans="1:28">
      <c r="A12" s="433">
        <v>1.4</v>
      </c>
      <c r="B12" s="465" t="s">
        <v>474</v>
      </c>
      <c r="C12" s="626">
        <v>78409516.184799984</v>
      </c>
      <c r="D12" s="620">
        <v>78409516.184799984</v>
      </c>
      <c r="E12" s="620">
        <v>0</v>
      </c>
      <c r="F12" s="620">
        <v>0</v>
      </c>
      <c r="G12" s="620">
        <v>0</v>
      </c>
      <c r="H12" s="620">
        <v>0</v>
      </c>
      <c r="I12" s="620">
        <v>0</v>
      </c>
      <c r="J12" s="620">
        <v>0</v>
      </c>
      <c r="K12" s="620">
        <v>0</v>
      </c>
      <c r="L12" s="620">
        <v>0</v>
      </c>
      <c r="M12" s="620">
        <v>0</v>
      </c>
      <c r="N12" s="620">
        <v>0</v>
      </c>
      <c r="O12" s="620">
        <v>0</v>
      </c>
      <c r="P12" s="620">
        <v>0</v>
      </c>
      <c r="Q12" s="620">
        <v>0</v>
      </c>
      <c r="R12" s="620">
        <v>0</v>
      </c>
      <c r="S12" s="620">
        <v>0</v>
      </c>
      <c r="T12" s="620">
        <v>0</v>
      </c>
      <c r="U12" s="620">
        <v>0</v>
      </c>
      <c r="V12" s="620">
        <v>0</v>
      </c>
      <c r="W12" s="620">
        <v>0</v>
      </c>
      <c r="X12" s="620">
        <v>0</v>
      </c>
      <c r="Y12" s="620">
        <v>0</v>
      </c>
      <c r="Z12" s="620">
        <v>0</v>
      </c>
      <c r="AA12" s="620">
        <v>0</v>
      </c>
      <c r="AB12" s="464"/>
    </row>
    <row r="13" spans="1:28">
      <c r="A13" s="433">
        <v>1.5</v>
      </c>
      <c r="B13" s="465" t="s">
        <v>475</v>
      </c>
      <c r="C13" s="626">
        <v>1447799413.4081998</v>
      </c>
      <c r="D13" s="620">
        <v>1356183722.3909998</v>
      </c>
      <c r="E13" s="620">
        <v>6951701.0542000001</v>
      </c>
      <c r="F13" s="620">
        <v>2.8599999999999959E-2</v>
      </c>
      <c r="G13" s="620">
        <v>2.8599999999999959E-2</v>
      </c>
      <c r="H13" s="620">
        <v>65658530.562100008</v>
      </c>
      <c r="I13" s="620">
        <v>241495.74599999998</v>
      </c>
      <c r="J13" s="620">
        <v>468558.3799</v>
      </c>
      <c r="K13" s="620">
        <v>0</v>
      </c>
      <c r="L13" s="620">
        <v>25957160.455099985</v>
      </c>
      <c r="M13" s="620">
        <v>284781.4976</v>
      </c>
      <c r="N13" s="620">
        <v>3624667.3433999997</v>
      </c>
      <c r="O13" s="620">
        <v>2332723.9802000001</v>
      </c>
      <c r="P13" s="620">
        <v>3906683.3864000002</v>
      </c>
      <c r="Q13" s="620">
        <v>280839.69540000003</v>
      </c>
      <c r="R13" s="620">
        <v>93311.551000000007</v>
      </c>
      <c r="S13" s="620">
        <v>97503.69</v>
      </c>
      <c r="T13" s="620">
        <v>0</v>
      </c>
      <c r="U13" s="620">
        <v>0</v>
      </c>
      <c r="V13" s="620">
        <v>0</v>
      </c>
      <c r="W13" s="620">
        <v>0</v>
      </c>
      <c r="X13" s="620">
        <v>0</v>
      </c>
      <c r="Y13" s="620">
        <v>0</v>
      </c>
      <c r="Z13" s="620">
        <v>0</v>
      </c>
      <c r="AA13" s="620">
        <v>0</v>
      </c>
      <c r="AB13" s="464"/>
    </row>
    <row r="14" spans="1:28">
      <c r="A14" s="433">
        <v>1.6</v>
      </c>
      <c r="B14" s="465" t="s">
        <v>476</v>
      </c>
      <c r="C14" s="626">
        <v>1001523666.7869998</v>
      </c>
      <c r="D14" s="620">
        <v>893639283.65849972</v>
      </c>
      <c r="E14" s="620">
        <v>12054473.358999999</v>
      </c>
      <c r="F14" s="620">
        <v>5.0499999975045284E-2</v>
      </c>
      <c r="G14" s="620">
        <v>0.40049999997495433</v>
      </c>
      <c r="H14" s="620">
        <v>41773404.98770006</v>
      </c>
      <c r="I14" s="620">
        <v>5037571.8841999937</v>
      </c>
      <c r="J14" s="620">
        <v>9227738.8320000134</v>
      </c>
      <c r="K14" s="620">
        <v>0</v>
      </c>
      <c r="L14" s="620">
        <v>66110978.140799999</v>
      </c>
      <c r="M14" s="620">
        <v>3972945.2934999992</v>
      </c>
      <c r="N14" s="620">
        <v>3962853.6821999997</v>
      </c>
      <c r="O14" s="620">
        <v>12564534.367699997</v>
      </c>
      <c r="P14" s="620">
        <v>8536504.3887000009</v>
      </c>
      <c r="Q14" s="620">
        <v>13835485.192099994</v>
      </c>
      <c r="R14" s="620">
        <v>1667710.0645999999</v>
      </c>
      <c r="S14" s="620">
        <v>0</v>
      </c>
      <c r="T14" s="620">
        <v>0</v>
      </c>
      <c r="U14" s="620">
        <v>0</v>
      </c>
      <c r="V14" s="620">
        <v>0</v>
      </c>
      <c r="W14" s="620">
        <v>0</v>
      </c>
      <c r="X14" s="620">
        <v>0</v>
      </c>
      <c r="Y14" s="620">
        <v>0</v>
      </c>
      <c r="Z14" s="620">
        <v>0</v>
      </c>
      <c r="AA14" s="620">
        <v>0</v>
      </c>
      <c r="AB14" s="464"/>
    </row>
    <row r="15" spans="1:28">
      <c r="A15" s="466">
        <v>2</v>
      </c>
      <c r="B15" s="450" t="s">
        <v>477</v>
      </c>
      <c r="C15" s="623">
        <f t="shared" ref="C15:AA15" si="1">SUM(C16:C21)</f>
        <v>378608806.31999993</v>
      </c>
      <c r="D15" s="623">
        <f t="shared" si="1"/>
        <v>378608806.31999993</v>
      </c>
      <c r="E15" s="623">
        <f t="shared" si="1"/>
        <v>0</v>
      </c>
      <c r="F15" s="623">
        <f t="shared" si="1"/>
        <v>0</v>
      </c>
      <c r="G15" s="623">
        <f t="shared" si="1"/>
        <v>0</v>
      </c>
      <c r="H15" s="623">
        <f t="shared" si="1"/>
        <v>0</v>
      </c>
      <c r="I15" s="623">
        <f t="shared" si="1"/>
        <v>0</v>
      </c>
      <c r="J15" s="623">
        <f t="shared" si="1"/>
        <v>0</v>
      </c>
      <c r="K15" s="623">
        <f t="shared" si="1"/>
        <v>0</v>
      </c>
      <c r="L15" s="623">
        <f t="shared" si="1"/>
        <v>0</v>
      </c>
      <c r="M15" s="623">
        <f t="shared" si="1"/>
        <v>0</v>
      </c>
      <c r="N15" s="623">
        <f t="shared" si="1"/>
        <v>0</v>
      </c>
      <c r="O15" s="623">
        <f t="shared" si="1"/>
        <v>0</v>
      </c>
      <c r="P15" s="623">
        <f t="shared" si="1"/>
        <v>0</v>
      </c>
      <c r="Q15" s="623">
        <f t="shared" si="1"/>
        <v>0</v>
      </c>
      <c r="R15" s="623">
        <f t="shared" si="1"/>
        <v>0</v>
      </c>
      <c r="S15" s="623">
        <f t="shared" si="1"/>
        <v>0</v>
      </c>
      <c r="T15" s="623">
        <f t="shared" si="1"/>
        <v>0</v>
      </c>
      <c r="U15" s="623">
        <f t="shared" si="1"/>
        <v>0</v>
      </c>
      <c r="V15" s="623">
        <f t="shared" si="1"/>
        <v>0</v>
      </c>
      <c r="W15" s="623">
        <f t="shared" si="1"/>
        <v>0</v>
      </c>
      <c r="X15" s="623">
        <f t="shared" si="1"/>
        <v>0</v>
      </c>
      <c r="Y15" s="623">
        <f t="shared" si="1"/>
        <v>0</v>
      </c>
      <c r="Z15" s="623">
        <f t="shared" si="1"/>
        <v>0</v>
      </c>
      <c r="AA15" s="623">
        <f t="shared" si="1"/>
        <v>0</v>
      </c>
      <c r="AB15" s="464"/>
    </row>
    <row r="16" spans="1:28">
      <c r="A16" s="433">
        <v>2.1</v>
      </c>
      <c r="B16" s="465" t="s">
        <v>471</v>
      </c>
      <c r="C16" s="626">
        <v>0</v>
      </c>
      <c r="D16" s="620">
        <v>0</v>
      </c>
      <c r="E16" s="620">
        <v>0</v>
      </c>
      <c r="F16" s="620">
        <v>0</v>
      </c>
      <c r="G16" s="620">
        <v>0</v>
      </c>
      <c r="H16" s="620">
        <v>0</v>
      </c>
      <c r="I16" s="620">
        <v>0</v>
      </c>
      <c r="J16" s="620">
        <v>0</v>
      </c>
      <c r="K16" s="620">
        <v>0</v>
      </c>
      <c r="L16" s="620">
        <v>0</v>
      </c>
      <c r="M16" s="620">
        <v>0</v>
      </c>
      <c r="N16" s="620">
        <v>0</v>
      </c>
      <c r="O16" s="620">
        <v>0</v>
      </c>
      <c r="P16" s="620">
        <v>0</v>
      </c>
      <c r="Q16" s="620">
        <v>0</v>
      </c>
      <c r="R16" s="620">
        <v>0</v>
      </c>
      <c r="S16" s="620">
        <v>0</v>
      </c>
      <c r="T16" s="620">
        <v>0</v>
      </c>
      <c r="U16" s="620">
        <v>0</v>
      </c>
      <c r="V16" s="620">
        <v>0</v>
      </c>
      <c r="W16" s="620">
        <v>0</v>
      </c>
      <c r="X16" s="620">
        <v>0</v>
      </c>
      <c r="Y16" s="620">
        <v>0</v>
      </c>
      <c r="Z16" s="620">
        <v>0</v>
      </c>
      <c r="AA16" s="620">
        <v>0</v>
      </c>
      <c r="AB16" s="464"/>
    </row>
    <row r="17" spans="1:28">
      <c r="A17" s="433">
        <v>2.2000000000000002</v>
      </c>
      <c r="B17" s="465" t="s">
        <v>472</v>
      </c>
      <c r="C17" s="626">
        <v>319591381.4199999</v>
      </c>
      <c r="D17" s="620">
        <v>319591381.4199999</v>
      </c>
      <c r="E17" s="620">
        <v>0</v>
      </c>
      <c r="F17" s="620">
        <v>0</v>
      </c>
      <c r="G17" s="620">
        <v>0</v>
      </c>
      <c r="H17" s="620">
        <v>0</v>
      </c>
      <c r="I17" s="620">
        <v>0</v>
      </c>
      <c r="J17" s="620">
        <v>0</v>
      </c>
      <c r="K17" s="620">
        <v>0</v>
      </c>
      <c r="L17" s="620">
        <v>0</v>
      </c>
      <c r="M17" s="620">
        <v>0</v>
      </c>
      <c r="N17" s="620">
        <v>0</v>
      </c>
      <c r="O17" s="620">
        <v>0</v>
      </c>
      <c r="P17" s="620">
        <v>0</v>
      </c>
      <c r="Q17" s="620">
        <v>0</v>
      </c>
      <c r="R17" s="620">
        <v>0</v>
      </c>
      <c r="S17" s="620">
        <v>0</v>
      </c>
      <c r="T17" s="620">
        <v>0</v>
      </c>
      <c r="U17" s="620">
        <v>0</v>
      </c>
      <c r="V17" s="620">
        <v>0</v>
      </c>
      <c r="W17" s="620">
        <v>0</v>
      </c>
      <c r="X17" s="620">
        <v>0</v>
      </c>
      <c r="Y17" s="620">
        <v>0</v>
      </c>
      <c r="Z17" s="620">
        <v>0</v>
      </c>
      <c r="AA17" s="620">
        <v>0</v>
      </c>
      <c r="AB17" s="464"/>
    </row>
    <row r="18" spans="1:28">
      <c r="A18" s="433">
        <v>2.2999999999999998</v>
      </c>
      <c r="B18" s="465" t="s">
        <v>473</v>
      </c>
      <c r="C18" s="626">
        <v>0</v>
      </c>
      <c r="D18" s="620">
        <v>0</v>
      </c>
      <c r="E18" s="620">
        <v>0</v>
      </c>
      <c r="F18" s="620">
        <v>0</v>
      </c>
      <c r="G18" s="620">
        <v>0</v>
      </c>
      <c r="H18" s="620">
        <v>0</v>
      </c>
      <c r="I18" s="620">
        <v>0</v>
      </c>
      <c r="J18" s="620">
        <v>0</v>
      </c>
      <c r="K18" s="620">
        <v>0</v>
      </c>
      <c r="L18" s="620">
        <v>0</v>
      </c>
      <c r="M18" s="620">
        <v>0</v>
      </c>
      <c r="N18" s="620">
        <v>0</v>
      </c>
      <c r="O18" s="620">
        <v>0</v>
      </c>
      <c r="P18" s="620">
        <v>0</v>
      </c>
      <c r="Q18" s="620">
        <v>0</v>
      </c>
      <c r="R18" s="620">
        <v>0</v>
      </c>
      <c r="S18" s="620">
        <v>0</v>
      </c>
      <c r="T18" s="620">
        <v>0</v>
      </c>
      <c r="U18" s="620">
        <v>0</v>
      </c>
      <c r="V18" s="620">
        <v>0</v>
      </c>
      <c r="W18" s="620">
        <v>0</v>
      </c>
      <c r="X18" s="620">
        <v>0</v>
      </c>
      <c r="Y18" s="620">
        <v>0</v>
      </c>
      <c r="Z18" s="620">
        <v>0</v>
      </c>
      <c r="AA18" s="620">
        <v>0</v>
      </c>
      <c r="AB18" s="464"/>
    </row>
    <row r="19" spans="1:28">
      <c r="A19" s="433">
        <v>2.4</v>
      </c>
      <c r="B19" s="465" t="s">
        <v>474</v>
      </c>
      <c r="C19" s="626">
        <v>28349644.419999998</v>
      </c>
      <c r="D19" s="620">
        <v>28349644.419999998</v>
      </c>
      <c r="E19" s="620">
        <v>0</v>
      </c>
      <c r="F19" s="620">
        <v>0</v>
      </c>
      <c r="G19" s="620">
        <v>0</v>
      </c>
      <c r="H19" s="620">
        <v>0</v>
      </c>
      <c r="I19" s="620">
        <v>0</v>
      </c>
      <c r="J19" s="620">
        <v>0</v>
      </c>
      <c r="K19" s="620">
        <v>0</v>
      </c>
      <c r="L19" s="620">
        <v>0</v>
      </c>
      <c r="M19" s="620">
        <v>0</v>
      </c>
      <c r="N19" s="620">
        <v>0</v>
      </c>
      <c r="O19" s="620">
        <v>0</v>
      </c>
      <c r="P19" s="620">
        <v>0</v>
      </c>
      <c r="Q19" s="620">
        <v>0</v>
      </c>
      <c r="R19" s="620">
        <v>0</v>
      </c>
      <c r="S19" s="620">
        <v>0</v>
      </c>
      <c r="T19" s="620">
        <v>0</v>
      </c>
      <c r="U19" s="620">
        <v>0</v>
      </c>
      <c r="V19" s="620">
        <v>0</v>
      </c>
      <c r="W19" s="620">
        <v>0</v>
      </c>
      <c r="X19" s="620">
        <v>0</v>
      </c>
      <c r="Y19" s="620">
        <v>0</v>
      </c>
      <c r="Z19" s="620">
        <v>0</v>
      </c>
      <c r="AA19" s="620">
        <v>0</v>
      </c>
      <c r="AB19" s="464"/>
    </row>
    <row r="20" spans="1:28">
      <c r="A20" s="433">
        <v>2.5</v>
      </c>
      <c r="B20" s="465" t="s">
        <v>475</v>
      </c>
      <c r="C20" s="626">
        <v>30667780.479999997</v>
      </c>
      <c r="D20" s="620">
        <v>30667780.479999997</v>
      </c>
      <c r="E20" s="620">
        <v>0</v>
      </c>
      <c r="F20" s="620">
        <v>0</v>
      </c>
      <c r="G20" s="620">
        <v>0</v>
      </c>
      <c r="H20" s="620">
        <v>0</v>
      </c>
      <c r="I20" s="620">
        <v>0</v>
      </c>
      <c r="J20" s="620">
        <v>0</v>
      </c>
      <c r="K20" s="620">
        <v>0</v>
      </c>
      <c r="L20" s="620">
        <v>0</v>
      </c>
      <c r="M20" s="620">
        <v>0</v>
      </c>
      <c r="N20" s="620">
        <v>0</v>
      </c>
      <c r="O20" s="620">
        <v>0</v>
      </c>
      <c r="P20" s="620">
        <v>0</v>
      </c>
      <c r="Q20" s="620">
        <v>0</v>
      </c>
      <c r="R20" s="620">
        <v>0</v>
      </c>
      <c r="S20" s="620">
        <v>0</v>
      </c>
      <c r="T20" s="620">
        <v>0</v>
      </c>
      <c r="U20" s="620">
        <v>0</v>
      </c>
      <c r="V20" s="620">
        <v>0</v>
      </c>
      <c r="W20" s="620">
        <v>0</v>
      </c>
      <c r="X20" s="620">
        <v>0</v>
      </c>
      <c r="Y20" s="620">
        <v>0</v>
      </c>
      <c r="Z20" s="620">
        <v>0</v>
      </c>
      <c r="AA20" s="620">
        <v>0</v>
      </c>
      <c r="AB20" s="464"/>
    </row>
    <row r="21" spans="1:28">
      <c r="A21" s="433">
        <v>2.6</v>
      </c>
      <c r="B21" s="465" t="s">
        <v>476</v>
      </c>
      <c r="C21" s="626">
        <v>0</v>
      </c>
      <c r="D21" s="620">
        <v>0</v>
      </c>
      <c r="E21" s="620">
        <v>0</v>
      </c>
      <c r="F21" s="620">
        <v>0</v>
      </c>
      <c r="G21" s="620">
        <v>0</v>
      </c>
      <c r="H21" s="620">
        <v>0</v>
      </c>
      <c r="I21" s="620">
        <v>0</v>
      </c>
      <c r="J21" s="620">
        <v>0</v>
      </c>
      <c r="K21" s="620">
        <v>0</v>
      </c>
      <c r="L21" s="620">
        <v>0</v>
      </c>
      <c r="M21" s="620">
        <v>0</v>
      </c>
      <c r="N21" s="620">
        <v>0</v>
      </c>
      <c r="O21" s="620">
        <v>0</v>
      </c>
      <c r="P21" s="620">
        <v>0</v>
      </c>
      <c r="Q21" s="620">
        <v>0</v>
      </c>
      <c r="R21" s="620">
        <v>0</v>
      </c>
      <c r="S21" s="620">
        <v>0</v>
      </c>
      <c r="T21" s="620">
        <v>0</v>
      </c>
      <c r="U21" s="620">
        <v>0</v>
      </c>
      <c r="V21" s="620">
        <v>0</v>
      </c>
      <c r="W21" s="620">
        <v>0</v>
      </c>
      <c r="X21" s="620">
        <v>0</v>
      </c>
      <c r="Y21" s="620">
        <v>0</v>
      </c>
      <c r="Z21" s="620">
        <v>0</v>
      </c>
      <c r="AA21" s="620">
        <v>0</v>
      </c>
      <c r="AB21" s="464"/>
    </row>
    <row r="22" spans="1:28">
      <c r="A22" s="466">
        <v>3</v>
      </c>
      <c r="B22" s="438" t="s">
        <v>517</v>
      </c>
      <c r="C22" s="623">
        <f>SUM(C23:C28)</f>
        <v>598047033.48939991</v>
      </c>
      <c r="D22" s="623">
        <f>SUM(D23:D28)</f>
        <v>592179944.77939987</v>
      </c>
      <c r="E22" s="627"/>
      <c r="F22" s="627"/>
      <c r="G22" s="627"/>
      <c r="H22" s="623">
        <f>SUM(H23:H28)</f>
        <v>3656839.2</v>
      </c>
      <c r="I22" s="627"/>
      <c r="J22" s="627"/>
      <c r="K22" s="627"/>
      <c r="L22" s="623">
        <f>SUM(L23:L28)</f>
        <v>2210249.5099999998</v>
      </c>
      <c r="M22" s="627"/>
      <c r="N22" s="627"/>
      <c r="O22" s="627"/>
      <c r="P22" s="627"/>
      <c r="Q22" s="627"/>
      <c r="R22" s="627"/>
      <c r="S22" s="627"/>
      <c r="T22" s="623">
        <f>SUM(T23:T28)</f>
        <v>0</v>
      </c>
      <c r="U22" s="627"/>
      <c r="V22" s="627"/>
      <c r="W22" s="627"/>
      <c r="X22" s="627"/>
      <c r="Y22" s="627"/>
      <c r="Z22" s="627"/>
      <c r="AA22" s="627"/>
      <c r="AB22" s="464"/>
    </row>
    <row r="23" spans="1:28">
      <c r="A23" s="433">
        <v>3.1</v>
      </c>
      <c r="B23" s="465" t="s">
        <v>471</v>
      </c>
      <c r="C23" s="626">
        <v>0</v>
      </c>
      <c r="D23" s="623">
        <v>0</v>
      </c>
      <c r="E23" s="627"/>
      <c r="F23" s="627"/>
      <c r="G23" s="627"/>
      <c r="H23" s="623">
        <v>0</v>
      </c>
      <c r="I23" s="627"/>
      <c r="J23" s="627"/>
      <c r="K23" s="627"/>
      <c r="L23" s="623">
        <v>0</v>
      </c>
      <c r="M23" s="627"/>
      <c r="N23" s="627"/>
      <c r="O23" s="627"/>
      <c r="P23" s="627"/>
      <c r="Q23" s="627"/>
      <c r="R23" s="627"/>
      <c r="S23" s="627"/>
      <c r="T23" s="623">
        <v>0</v>
      </c>
      <c r="U23" s="627"/>
      <c r="V23" s="627"/>
      <c r="W23" s="627"/>
      <c r="X23" s="627"/>
      <c r="Y23" s="627"/>
      <c r="Z23" s="627"/>
      <c r="AA23" s="627"/>
      <c r="AB23" s="464"/>
    </row>
    <row r="24" spans="1:28">
      <c r="A24" s="433">
        <v>3.2</v>
      </c>
      <c r="B24" s="465" t="s">
        <v>472</v>
      </c>
      <c r="C24" s="626">
        <v>0</v>
      </c>
      <c r="D24" s="623">
        <v>0</v>
      </c>
      <c r="E24" s="627"/>
      <c r="F24" s="627"/>
      <c r="G24" s="627"/>
      <c r="H24" s="623">
        <v>0</v>
      </c>
      <c r="I24" s="627"/>
      <c r="J24" s="627"/>
      <c r="K24" s="627"/>
      <c r="L24" s="623">
        <v>0</v>
      </c>
      <c r="M24" s="627"/>
      <c r="N24" s="627"/>
      <c r="O24" s="627"/>
      <c r="P24" s="627"/>
      <c r="Q24" s="627"/>
      <c r="R24" s="627"/>
      <c r="S24" s="627"/>
      <c r="T24" s="623">
        <v>0</v>
      </c>
      <c r="U24" s="627"/>
      <c r="V24" s="627"/>
      <c r="W24" s="627"/>
      <c r="X24" s="627"/>
      <c r="Y24" s="627"/>
      <c r="Z24" s="627"/>
      <c r="AA24" s="627"/>
      <c r="AB24" s="464"/>
    </row>
    <row r="25" spans="1:28">
      <c r="A25" s="433">
        <v>3.3</v>
      </c>
      <c r="B25" s="465" t="s">
        <v>473</v>
      </c>
      <c r="C25" s="626">
        <v>0</v>
      </c>
      <c r="D25" s="623">
        <v>0</v>
      </c>
      <c r="E25" s="627"/>
      <c r="F25" s="627"/>
      <c r="G25" s="627"/>
      <c r="H25" s="623">
        <v>0</v>
      </c>
      <c r="I25" s="627"/>
      <c r="J25" s="627"/>
      <c r="K25" s="627"/>
      <c r="L25" s="623">
        <v>0</v>
      </c>
      <c r="M25" s="627"/>
      <c r="N25" s="627"/>
      <c r="O25" s="627"/>
      <c r="P25" s="627"/>
      <c r="Q25" s="627"/>
      <c r="R25" s="627"/>
      <c r="S25" s="627"/>
      <c r="T25" s="623">
        <v>0</v>
      </c>
      <c r="U25" s="627"/>
      <c r="V25" s="627"/>
      <c r="W25" s="627"/>
      <c r="X25" s="627"/>
      <c r="Y25" s="627"/>
      <c r="Z25" s="627"/>
      <c r="AA25" s="627"/>
      <c r="AB25" s="464"/>
    </row>
    <row r="26" spans="1:28">
      <c r="A26" s="433">
        <v>3.4</v>
      </c>
      <c r="B26" s="465" t="s">
        <v>474</v>
      </c>
      <c r="C26" s="626">
        <v>12174567</v>
      </c>
      <c r="D26" s="623">
        <v>12174567</v>
      </c>
      <c r="E26" s="627"/>
      <c r="F26" s="627"/>
      <c r="G26" s="627"/>
      <c r="H26" s="623">
        <v>0</v>
      </c>
      <c r="I26" s="627"/>
      <c r="J26" s="627"/>
      <c r="K26" s="627"/>
      <c r="L26" s="623">
        <v>0</v>
      </c>
      <c r="M26" s="627"/>
      <c r="N26" s="627"/>
      <c r="O26" s="627"/>
      <c r="P26" s="627"/>
      <c r="Q26" s="627"/>
      <c r="R26" s="627"/>
      <c r="S26" s="627"/>
      <c r="T26" s="623">
        <v>0</v>
      </c>
      <c r="U26" s="627"/>
      <c r="V26" s="627"/>
      <c r="W26" s="627"/>
      <c r="X26" s="627"/>
      <c r="Y26" s="627"/>
      <c r="Z26" s="627"/>
      <c r="AA26" s="627"/>
      <c r="AB26" s="464"/>
    </row>
    <row r="27" spans="1:28">
      <c r="A27" s="433">
        <v>3.5</v>
      </c>
      <c r="B27" s="465" t="s">
        <v>475</v>
      </c>
      <c r="C27" s="626">
        <v>550626547.31210041</v>
      </c>
      <c r="D27" s="623">
        <v>545144101.60210037</v>
      </c>
      <c r="E27" s="627"/>
      <c r="F27" s="627"/>
      <c r="G27" s="627"/>
      <c r="H27" s="623">
        <v>3441743.2</v>
      </c>
      <c r="I27" s="627"/>
      <c r="J27" s="627"/>
      <c r="K27" s="627"/>
      <c r="L27" s="623">
        <v>2040702.51</v>
      </c>
      <c r="M27" s="627"/>
      <c r="N27" s="627"/>
      <c r="O27" s="627"/>
      <c r="P27" s="627"/>
      <c r="Q27" s="627"/>
      <c r="R27" s="627"/>
      <c r="S27" s="627"/>
      <c r="T27" s="623">
        <v>0</v>
      </c>
      <c r="U27" s="627"/>
      <c r="V27" s="627"/>
      <c r="W27" s="627"/>
      <c r="X27" s="627"/>
      <c r="Y27" s="627"/>
      <c r="Z27" s="627"/>
      <c r="AA27" s="627"/>
      <c r="AB27" s="464"/>
    </row>
    <row r="28" spans="1:28">
      <c r="A28" s="433">
        <v>3.6</v>
      </c>
      <c r="B28" s="465" t="s">
        <v>476</v>
      </c>
      <c r="C28" s="626">
        <v>35245919.1772995</v>
      </c>
      <c r="D28" s="623">
        <v>34861276.1772995</v>
      </c>
      <c r="E28" s="627"/>
      <c r="F28" s="627"/>
      <c r="G28" s="627"/>
      <c r="H28" s="623">
        <v>215096</v>
      </c>
      <c r="I28" s="627"/>
      <c r="J28" s="627"/>
      <c r="K28" s="627"/>
      <c r="L28" s="623">
        <v>169547</v>
      </c>
      <c r="M28" s="627"/>
      <c r="N28" s="627"/>
      <c r="O28" s="627"/>
      <c r="P28" s="627"/>
      <c r="Q28" s="627"/>
      <c r="R28" s="627"/>
      <c r="S28" s="627"/>
      <c r="T28" s="623">
        <v>0</v>
      </c>
      <c r="U28" s="627"/>
      <c r="V28" s="627"/>
      <c r="W28" s="627"/>
      <c r="X28" s="627"/>
      <c r="Y28" s="627"/>
      <c r="Z28" s="627"/>
      <c r="AA28" s="627"/>
      <c r="AB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90" zoomScaleNormal="90" workbookViewId="0">
      <selection activeCell="D32" sqref="D32"/>
    </sheetView>
  </sheetViews>
  <sheetFormatPr defaultColWidth="9.140625" defaultRowHeight="12.75"/>
  <cols>
    <col min="1" max="1" width="11.85546875" style="445" bestFit="1" customWidth="1"/>
    <col min="2" max="2" width="90.28515625" style="445" bestFit="1" customWidth="1"/>
    <col min="3" max="3" width="20.140625" style="445" customWidth="1"/>
    <col min="4" max="4" width="22.28515625" style="445" customWidth="1"/>
    <col min="5" max="7" width="17.140625" style="445" customWidth="1"/>
    <col min="8" max="8" width="22.28515625" style="445" customWidth="1"/>
    <col min="9" max="10" width="17.140625" style="445" customWidth="1"/>
    <col min="11" max="27" width="22.28515625" style="445" customWidth="1"/>
    <col min="28" max="16384" width="9.140625" style="445"/>
  </cols>
  <sheetData>
    <row r="1" spans="1:27" ht="13.5">
      <c r="A1" s="360" t="s">
        <v>30</v>
      </c>
      <c r="B1" s="431" t="str">
        <f>'Info '!C2</f>
        <v>JSC "BASISBANK"</v>
      </c>
    </row>
    <row r="2" spans="1:27">
      <c r="A2" s="361" t="s">
        <v>31</v>
      </c>
      <c r="B2" s="619">
        <f>'1. key ratios '!B2</f>
        <v>45291</v>
      </c>
    </row>
    <row r="3" spans="1:27">
      <c r="A3" s="362" t="s">
        <v>479</v>
      </c>
      <c r="C3" s="447"/>
    </row>
    <row r="4" spans="1:27" ht="13.5" thickBot="1">
      <c r="A4" s="362"/>
      <c r="B4" s="498"/>
      <c r="C4" s="447"/>
    </row>
    <row r="5" spans="1:27" s="476" customFormat="1" ht="13.5" customHeight="1">
      <c r="A5" s="843" t="s">
        <v>685</v>
      </c>
      <c r="B5" s="844"/>
      <c r="C5" s="851" t="s">
        <v>684</v>
      </c>
      <c r="D5" s="852"/>
      <c r="E5" s="852"/>
      <c r="F5" s="852"/>
      <c r="G5" s="852"/>
      <c r="H5" s="852"/>
      <c r="I5" s="852"/>
      <c r="J5" s="852"/>
      <c r="K5" s="852"/>
      <c r="L5" s="852"/>
      <c r="M5" s="852"/>
      <c r="N5" s="852"/>
      <c r="O5" s="852"/>
      <c r="P5" s="852"/>
      <c r="Q5" s="852"/>
      <c r="R5" s="852"/>
      <c r="S5" s="853"/>
      <c r="T5" s="645"/>
      <c r="U5" s="645"/>
      <c r="V5" s="645"/>
      <c r="W5" s="645"/>
      <c r="X5" s="645"/>
      <c r="Y5" s="645"/>
      <c r="Z5" s="645"/>
      <c r="AA5" s="521"/>
    </row>
    <row r="6" spans="1:27" s="476" customFormat="1" ht="12" customHeight="1">
      <c r="A6" s="845"/>
      <c r="B6" s="846"/>
      <c r="C6" s="849" t="s">
        <v>64</v>
      </c>
      <c r="D6" s="840" t="s">
        <v>681</v>
      </c>
      <c r="E6" s="840"/>
      <c r="F6" s="840"/>
      <c r="G6" s="840"/>
      <c r="H6" s="840" t="s">
        <v>680</v>
      </c>
      <c r="I6" s="840"/>
      <c r="J6" s="840"/>
      <c r="K6" s="840"/>
      <c r="L6" s="473"/>
      <c r="M6" s="841" t="s">
        <v>679</v>
      </c>
      <c r="N6" s="841"/>
      <c r="O6" s="841"/>
      <c r="P6" s="841"/>
      <c r="Q6" s="841"/>
      <c r="R6" s="841"/>
      <c r="S6" s="821"/>
      <c r="T6" s="475"/>
      <c r="U6" s="829" t="s">
        <v>678</v>
      </c>
      <c r="V6" s="829"/>
      <c r="W6" s="829"/>
      <c r="X6" s="829"/>
      <c r="Y6" s="829"/>
      <c r="Z6" s="829"/>
      <c r="AA6" s="842"/>
    </row>
    <row r="7" spans="1:27" s="476" customFormat="1" ht="25.5">
      <c r="A7" s="847"/>
      <c r="B7" s="848"/>
      <c r="C7" s="850"/>
      <c r="D7" s="470"/>
      <c r="E7" s="468" t="s">
        <v>469</v>
      </c>
      <c r="F7" s="519" t="s">
        <v>676</v>
      </c>
      <c r="G7" s="444" t="s">
        <v>677</v>
      </c>
      <c r="H7" s="646"/>
      <c r="I7" s="468" t="s">
        <v>469</v>
      </c>
      <c r="J7" s="519" t="s">
        <v>676</v>
      </c>
      <c r="K7" s="444" t="s">
        <v>677</v>
      </c>
      <c r="L7" s="518"/>
      <c r="M7" s="468" t="s">
        <v>469</v>
      </c>
      <c r="N7" s="519" t="s">
        <v>676</v>
      </c>
      <c r="O7" s="519" t="s">
        <v>675</v>
      </c>
      <c r="P7" s="519" t="s">
        <v>674</v>
      </c>
      <c r="Q7" s="519" t="s">
        <v>673</v>
      </c>
      <c r="R7" s="519" t="s">
        <v>672</v>
      </c>
      <c r="S7" s="468" t="s">
        <v>671</v>
      </c>
      <c r="T7" s="520"/>
      <c r="U7" s="468" t="s">
        <v>469</v>
      </c>
      <c r="V7" s="468" t="s">
        <v>676</v>
      </c>
      <c r="W7" s="468" t="s">
        <v>675</v>
      </c>
      <c r="X7" s="468" t="s">
        <v>674</v>
      </c>
      <c r="Y7" s="468" t="s">
        <v>673</v>
      </c>
      <c r="Z7" s="519" t="s">
        <v>672</v>
      </c>
      <c r="AA7" s="497" t="s">
        <v>671</v>
      </c>
    </row>
    <row r="8" spans="1:27">
      <c r="A8" s="496">
        <v>1</v>
      </c>
      <c r="B8" s="495" t="s">
        <v>470</v>
      </c>
      <c r="C8" s="628">
        <v>2527732596.3799996</v>
      </c>
      <c r="D8" s="620">
        <v>2328232522.2342997</v>
      </c>
      <c r="E8" s="620">
        <v>19006174.413199998</v>
      </c>
      <c r="F8" s="620">
        <v>7.9099999975045243E-2</v>
      </c>
      <c r="G8" s="620">
        <v>0.42909999997495429</v>
      </c>
      <c r="H8" s="620">
        <v>107431935.54980007</v>
      </c>
      <c r="I8" s="620">
        <v>5279067.630199994</v>
      </c>
      <c r="J8" s="620">
        <v>9696297.2119000126</v>
      </c>
      <c r="K8" s="620">
        <v>0</v>
      </c>
      <c r="L8" s="620">
        <v>92068138.595899984</v>
      </c>
      <c r="M8" s="620">
        <v>4257726.7910999991</v>
      </c>
      <c r="N8" s="620">
        <v>7587521.0255999994</v>
      </c>
      <c r="O8" s="620">
        <v>14897258.347899998</v>
      </c>
      <c r="P8" s="620">
        <v>12443187.7751</v>
      </c>
      <c r="Q8" s="620">
        <v>14116324.887499994</v>
      </c>
      <c r="R8" s="620">
        <v>1761021.6155999999</v>
      </c>
      <c r="S8" s="620">
        <v>97503.69</v>
      </c>
      <c r="T8" s="620">
        <v>0</v>
      </c>
      <c r="U8" s="620">
        <v>0</v>
      </c>
      <c r="V8" s="620">
        <v>0</v>
      </c>
      <c r="W8" s="620">
        <v>0</v>
      </c>
      <c r="X8" s="620">
        <v>0</v>
      </c>
      <c r="Y8" s="620">
        <v>0</v>
      </c>
      <c r="Z8" s="620">
        <v>0</v>
      </c>
      <c r="AA8" s="629">
        <v>0</v>
      </c>
    </row>
    <row r="9" spans="1:27">
      <c r="A9" s="493">
        <v>1.1000000000000001</v>
      </c>
      <c r="B9" s="494" t="s">
        <v>480</v>
      </c>
      <c r="C9" s="630">
        <v>2076194920.2983897</v>
      </c>
      <c r="D9" s="620">
        <v>1888190792.2969899</v>
      </c>
      <c r="E9" s="620">
        <v>17426353.199699901</v>
      </c>
      <c r="F9" s="620">
        <v>0</v>
      </c>
      <c r="G9" s="620">
        <v>0</v>
      </c>
      <c r="H9" s="620">
        <v>103704965.28759991</v>
      </c>
      <c r="I9" s="620">
        <v>4914304.2010000004</v>
      </c>
      <c r="J9" s="620">
        <v>8184065.2843000004</v>
      </c>
      <c r="K9" s="620">
        <v>0</v>
      </c>
      <c r="L9" s="620">
        <v>84299162.713799909</v>
      </c>
      <c r="M9" s="620">
        <v>3806193.5433</v>
      </c>
      <c r="N9" s="620">
        <v>6875031.4778000005</v>
      </c>
      <c r="O9" s="620">
        <v>11707683.076999901</v>
      </c>
      <c r="P9" s="620">
        <v>11811133.5776</v>
      </c>
      <c r="Q9" s="620">
        <v>14054811.427200001</v>
      </c>
      <c r="R9" s="620">
        <v>1761021.6155999999</v>
      </c>
      <c r="S9" s="620">
        <v>97503.69</v>
      </c>
      <c r="T9" s="620">
        <v>0</v>
      </c>
      <c r="U9" s="620">
        <v>0</v>
      </c>
      <c r="V9" s="620">
        <v>0</v>
      </c>
      <c r="W9" s="620">
        <v>0</v>
      </c>
      <c r="X9" s="620">
        <v>0</v>
      </c>
      <c r="Y9" s="620">
        <v>0</v>
      </c>
      <c r="Z9" s="620">
        <v>0</v>
      </c>
      <c r="AA9" s="629">
        <v>0</v>
      </c>
    </row>
    <row r="10" spans="1:27">
      <c r="A10" s="491" t="s">
        <v>14</v>
      </c>
      <c r="B10" s="492" t="s">
        <v>481</v>
      </c>
      <c r="C10" s="631">
        <v>2002816046.8050897</v>
      </c>
      <c r="D10" s="620">
        <v>1816920187.0360899</v>
      </c>
      <c r="E10" s="620">
        <v>17397508.643399902</v>
      </c>
      <c r="F10" s="620">
        <v>0</v>
      </c>
      <c r="G10" s="620">
        <v>0</v>
      </c>
      <c r="H10" s="620">
        <v>103355883.9588999</v>
      </c>
      <c r="I10" s="620">
        <v>4860708.7049000002</v>
      </c>
      <c r="J10" s="620">
        <v>8061377.3504999997</v>
      </c>
      <c r="K10" s="620">
        <v>0</v>
      </c>
      <c r="L10" s="620">
        <v>82539975.8100999</v>
      </c>
      <c r="M10" s="620">
        <v>3680872.1620999998</v>
      </c>
      <c r="N10" s="620">
        <v>6835672.4254999999</v>
      </c>
      <c r="O10" s="620">
        <v>11549556.529799899</v>
      </c>
      <c r="P10" s="620">
        <v>11527401.052100001</v>
      </c>
      <c r="Q10" s="620">
        <v>13594469.388499999</v>
      </c>
      <c r="R10" s="620">
        <v>1761021.6155999999</v>
      </c>
      <c r="S10" s="620">
        <v>97503.69</v>
      </c>
      <c r="T10" s="620">
        <v>0</v>
      </c>
      <c r="U10" s="620">
        <v>0</v>
      </c>
      <c r="V10" s="620">
        <v>0</v>
      </c>
      <c r="W10" s="620">
        <v>0</v>
      </c>
      <c r="X10" s="620">
        <v>0</v>
      </c>
      <c r="Y10" s="620">
        <v>0</v>
      </c>
      <c r="Z10" s="620">
        <v>0</v>
      </c>
      <c r="AA10" s="629">
        <v>0</v>
      </c>
    </row>
    <row r="11" spans="1:27">
      <c r="A11" s="490" t="s">
        <v>482</v>
      </c>
      <c r="B11" s="489" t="s">
        <v>483</v>
      </c>
      <c r="C11" s="632">
        <v>1303865155.05949</v>
      </c>
      <c r="D11" s="620">
        <v>1181528964.8323901</v>
      </c>
      <c r="E11" s="620">
        <v>9239609.3516999893</v>
      </c>
      <c r="F11" s="620">
        <v>0</v>
      </c>
      <c r="G11" s="620">
        <v>0</v>
      </c>
      <c r="H11" s="620">
        <v>66903336.170799896</v>
      </c>
      <c r="I11" s="620">
        <v>3913941.307</v>
      </c>
      <c r="J11" s="620">
        <v>3330754.8555000001</v>
      </c>
      <c r="K11" s="620">
        <v>0</v>
      </c>
      <c r="L11" s="620">
        <v>55432854.05629997</v>
      </c>
      <c r="M11" s="620">
        <v>2528197.3184000002</v>
      </c>
      <c r="N11" s="620">
        <v>4738092.8812999902</v>
      </c>
      <c r="O11" s="620">
        <v>8322966.2615999896</v>
      </c>
      <c r="P11" s="620">
        <v>7679561.7363</v>
      </c>
      <c r="Q11" s="620">
        <v>2544245.8675000002</v>
      </c>
      <c r="R11" s="620">
        <v>813741.33609999996</v>
      </c>
      <c r="S11" s="620">
        <v>97503.69</v>
      </c>
      <c r="T11" s="620">
        <v>0</v>
      </c>
      <c r="U11" s="620">
        <v>0</v>
      </c>
      <c r="V11" s="620">
        <v>0</v>
      </c>
      <c r="W11" s="620">
        <v>0</v>
      </c>
      <c r="X11" s="620">
        <v>0</v>
      </c>
      <c r="Y11" s="620">
        <v>0</v>
      </c>
      <c r="Z11" s="620">
        <v>0</v>
      </c>
      <c r="AA11" s="629">
        <v>0</v>
      </c>
    </row>
    <row r="12" spans="1:27">
      <c r="A12" s="490" t="s">
        <v>484</v>
      </c>
      <c r="B12" s="489" t="s">
        <v>485</v>
      </c>
      <c r="C12" s="632">
        <v>208960327.8537989</v>
      </c>
      <c r="D12" s="620">
        <v>167208345.538899</v>
      </c>
      <c r="E12" s="620">
        <v>3001834.1971</v>
      </c>
      <c r="F12" s="620">
        <v>0</v>
      </c>
      <c r="G12" s="620">
        <v>0</v>
      </c>
      <c r="H12" s="620">
        <v>29412675.296399899</v>
      </c>
      <c r="I12" s="620">
        <v>598708.47640000004</v>
      </c>
      <c r="J12" s="620">
        <v>2251264.1529000001</v>
      </c>
      <c r="K12" s="620">
        <v>0</v>
      </c>
      <c r="L12" s="620">
        <v>12339307.018499991</v>
      </c>
      <c r="M12" s="620">
        <v>552889.98199999996</v>
      </c>
      <c r="N12" s="620">
        <v>1068791.6414999999</v>
      </c>
      <c r="O12" s="620">
        <v>2006703.6813999999</v>
      </c>
      <c r="P12" s="620">
        <v>1499585.7812999999</v>
      </c>
      <c r="Q12" s="620">
        <v>4550571.06729999</v>
      </c>
      <c r="R12" s="620">
        <v>153884.59940000001</v>
      </c>
      <c r="S12" s="620">
        <v>0</v>
      </c>
      <c r="T12" s="620">
        <v>0</v>
      </c>
      <c r="U12" s="620">
        <v>0</v>
      </c>
      <c r="V12" s="620">
        <v>0</v>
      </c>
      <c r="W12" s="620">
        <v>0</v>
      </c>
      <c r="X12" s="620">
        <v>0</v>
      </c>
      <c r="Y12" s="620">
        <v>0</v>
      </c>
      <c r="Z12" s="620">
        <v>0</v>
      </c>
      <c r="AA12" s="629">
        <v>0</v>
      </c>
    </row>
    <row r="13" spans="1:27">
      <c r="A13" s="490" t="s">
        <v>486</v>
      </c>
      <c r="B13" s="489" t="s">
        <v>487</v>
      </c>
      <c r="C13" s="632">
        <v>119228092.18159899</v>
      </c>
      <c r="D13" s="620">
        <v>105829088.611599</v>
      </c>
      <c r="E13" s="620">
        <v>373525.39549999998</v>
      </c>
      <c r="F13" s="620">
        <v>0</v>
      </c>
      <c r="G13" s="620">
        <v>0</v>
      </c>
      <c r="H13" s="620">
        <v>6745343.1155999899</v>
      </c>
      <c r="I13" s="620">
        <v>348058.9215</v>
      </c>
      <c r="J13" s="620">
        <v>2479358.3421</v>
      </c>
      <c r="K13" s="620">
        <v>0</v>
      </c>
      <c r="L13" s="620">
        <v>6653660.4543999992</v>
      </c>
      <c r="M13" s="620">
        <v>315471.65669999999</v>
      </c>
      <c r="N13" s="620">
        <v>291378.45640000002</v>
      </c>
      <c r="O13" s="620">
        <v>286000.13250000001</v>
      </c>
      <c r="P13" s="620">
        <v>1151016.9279</v>
      </c>
      <c r="Q13" s="620">
        <v>2384515.8566999999</v>
      </c>
      <c r="R13" s="620">
        <v>399291.58909999998</v>
      </c>
      <c r="S13" s="620">
        <v>0</v>
      </c>
      <c r="T13" s="620">
        <v>0</v>
      </c>
      <c r="U13" s="620">
        <v>0</v>
      </c>
      <c r="V13" s="620">
        <v>0</v>
      </c>
      <c r="W13" s="620">
        <v>0</v>
      </c>
      <c r="X13" s="620">
        <v>0</v>
      </c>
      <c r="Y13" s="620">
        <v>0</v>
      </c>
      <c r="Z13" s="620">
        <v>0</v>
      </c>
      <c r="AA13" s="629">
        <v>0</v>
      </c>
    </row>
    <row r="14" spans="1:27">
      <c r="A14" s="490" t="s">
        <v>488</v>
      </c>
      <c r="B14" s="489" t="s">
        <v>489</v>
      </c>
      <c r="C14" s="632">
        <v>370762471.710199</v>
      </c>
      <c r="D14" s="620">
        <v>362353788.05319899</v>
      </c>
      <c r="E14" s="620">
        <v>4782539.6990999999</v>
      </c>
      <c r="F14" s="620">
        <v>0</v>
      </c>
      <c r="G14" s="620">
        <v>0</v>
      </c>
      <c r="H14" s="620">
        <v>294529.37609999999</v>
      </c>
      <c r="I14" s="620">
        <v>0</v>
      </c>
      <c r="J14" s="620">
        <v>0</v>
      </c>
      <c r="K14" s="620">
        <v>0</v>
      </c>
      <c r="L14" s="620">
        <v>8114154.2808999997</v>
      </c>
      <c r="M14" s="620">
        <v>284313.20500000002</v>
      </c>
      <c r="N14" s="620">
        <v>737409.44629999995</v>
      </c>
      <c r="O14" s="620">
        <v>933886.45429999998</v>
      </c>
      <c r="P14" s="620">
        <v>1197236.6066000001</v>
      </c>
      <c r="Q14" s="620">
        <v>4115136.5970000001</v>
      </c>
      <c r="R14" s="620">
        <v>394104.09100000001</v>
      </c>
      <c r="S14" s="620">
        <v>0</v>
      </c>
      <c r="T14" s="620">
        <v>0</v>
      </c>
      <c r="U14" s="620">
        <v>0</v>
      </c>
      <c r="V14" s="620">
        <v>0</v>
      </c>
      <c r="W14" s="620">
        <v>0</v>
      </c>
      <c r="X14" s="620">
        <v>0</v>
      </c>
      <c r="Y14" s="620">
        <v>0</v>
      </c>
      <c r="Z14" s="620">
        <v>0</v>
      </c>
      <c r="AA14" s="629">
        <v>0</v>
      </c>
    </row>
    <row r="15" spans="1:27">
      <c r="A15" s="488">
        <v>1.2</v>
      </c>
      <c r="B15" s="486" t="s">
        <v>683</v>
      </c>
      <c r="C15" s="633">
        <v>24405215.551418278</v>
      </c>
      <c r="D15" s="620">
        <v>2816536.8742551464</v>
      </c>
      <c r="E15" s="620">
        <v>52254.009556026103</v>
      </c>
      <c r="F15" s="620">
        <v>0</v>
      </c>
      <c r="G15" s="620">
        <v>0</v>
      </c>
      <c r="H15" s="620">
        <v>1211273.6028248623</v>
      </c>
      <c r="I15" s="620">
        <v>24925.7122324784</v>
      </c>
      <c r="J15" s="620">
        <v>129872.820563724</v>
      </c>
      <c r="K15" s="620">
        <v>0</v>
      </c>
      <c r="L15" s="620">
        <v>20377405.074338268</v>
      </c>
      <c r="M15" s="620">
        <v>743255.161827437</v>
      </c>
      <c r="N15" s="620">
        <v>1422584.25649991</v>
      </c>
      <c r="O15" s="620">
        <v>3060004.7786421599</v>
      </c>
      <c r="P15" s="620">
        <v>2051619.1648555601</v>
      </c>
      <c r="Q15" s="620">
        <v>3718574.5966760102</v>
      </c>
      <c r="R15" s="620">
        <v>405506.943287773</v>
      </c>
      <c r="S15" s="620">
        <v>4875.1845000000003</v>
      </c>
      <c r="T15" s="620">
        <v>0</v>
      </c>
      <c r="U15" s="620">
        <v>0</v>
      </c>
      <c r="V15" s="620">
        <v>0</v>
      </c>
      <c r="W15" s="620">
        <v>0</v>
      </c>
      <c r="X15" s="620">
        <v>0</v>
      </c>
      <c r="Y15" s="620">
        <v>0</v>
      </c>
      <c r="Z15" s="620">
        <v>0</v>
      </c>
      <c r="AA15" s="629">
        <v>0</v>
      </c>
    </row>
    <row r="16" spans="1:27">
      <c r="A16" s="487">
        <v>1.3</v>
      </c>
      <c r="B16" s="486" t="s">
        <v>528</v>
      </c>
      <c r="C16" s="634"/>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6"/>
    </row>
    <row r="17" spans="1:27" s="476" customFormat="1">
      <c r="A17" s="484" t="s">
        <v>490</v>
      </c>
      <c r="B17" s="485" t="s">
        <v>491</v>
      </c>
      <c r="C17" s="637">
        <v>1933147334.8124259</v>
      </c>
      <c r="D17" s="621">
        <v>1747062549.206733</v>
      </c>
      <c r="E17" s="621">
        <v>13684093.307623001</v>
      </c>
      <c r="F17" s="621">
        <v>0</v>
      </c>
      <c r="G17" s="621">
        <v>0</v>
      </c>
      <c r="H17" s="621">
        <v>103531984.42862301</v>
      </c>
      <c r="I17" s="621">
        <v>4914304.2010000004</v>
      </c>
      <c r="J17" s="621">
        <v>8177866.1118000001</v>
      </c>
      <c r="K17" s="621">
        <v>0</v>
      </c>
      <c r="L17" s="621">
        <v>82552801.177070007</v>
      </c>
      <c r="M17" s="621">
        <v>3778963.5430990001</v>
      </c>
      <c r="N17" s="621">
        <v>6312433.0314999996</v>
      </c>
      <c r="O17" s="621">
        <v>11448292.168299999</v>
      </c>
      <c r="P17" s="621">
        <v>11675303.505930999</v>
      </c>
      <c r="Q17" s="621">
        <v>13398858.503342001</v>
      </c>
      <c r="R17" s="621">
        <v>1711160.7245980001</v>
      </c>
      <c r="S17" s="621">
        <v>97503.69</v>
      </c>
      <c r="T17" s="621">
        <v>0</v>
      </c>
      <c r="U17" s="621">
        <v>0</v>
      </c>
      <c r="V17" s="621">
        <v>0</v>
      </c>
      <c r="W17" s="621">
        <v>0</v>
      </c>
      <c r="X17" s="621">
        <v>0</v>
      </c>
      <c r="Y17" s="621">
        <v>0</v>
      </c>
      <c r="Z17" s="621">
        <v>0</v>
      </c>
      <c r="AA17" s="638">
        <v>0</v>
      </c>
    </row>
    <row r="18" spans="1:27" s="476" customFormat="1">
      <c r="A18" s="481" t="s">
        <v>492</v>
      </c>
      <c r="B18" s="482" t="s">
        <v>493</v>
      </c>
      <c r="C18" s="639">
        <v>1821010492.5900831</v>
      </c>
      <c r="D18" s="621">
        <v>1637263344.582623</v>
      </c>
      <c r="E18" s="621">
        <v>13655247.406623</v>
      </c>
      <c r="F18" s="621">
        <v>0</v>
      </c>
      <c r="G18" s="621">
        <v>0</v>
      </c>
      <c r="H18" s="621">
        <v>103189102.272423</v>
      </c>
      <c r="I18" s="621">
        <v>4860708.7049000002</v>
      </c>
      <c r="J18" s="621">
        <v>8061377.3504999997</v>
      </c>
      <c r="K18" s="621">
        <v>0</v>
      </c>
      <c r="L18" s="621">
        <v>80558045.735036999</v>
      </c>
      <c r="M18" s="621">
        <v>3659603.7922990001</v>
      </c>
      <c r="N18" s="621">
        <v>6273073.9791999999</v>
      </c>
      <c r="O18" s="621">
        <v>11294299.8245</v>
      </c>
      <c r="P18" s="621">
        <v>11114939.463098001</v>
      </c>
      <c r="Q18" s="621">
        <v>12944180.464542</v>
      </c>
      <c r="R18" s="621">
        <v>1711160.7245980001</v>
      </c>
      <c r="S18" s="621">
        <v>97503.69</v>
      </c>
      <c r="T18" s="621">
        <v>0</v>
      </c>
      <c r="U18" s="621">
        <v>0</v>
      </c>
      <c r="V18" s="621">
        <v>0</v>
      </c>
      <c r="W18" s="621">
        <v>0</v>
      </c>
      <c r="X18" s="621">
        <v>0</v>
      </c>
      <c r="Y18" s="621">
        <v>0</v>
      </c>
      <c r="Z18" s="621">
        <v>0</v>
      </c>
      <c r="AA18" s="638">
        <v>0</v>
      </c>
    </row>
    <row r="19" spans="1:27" s="476" customFormat="1">
      <c r="A19" s="484" t="s">
        <v>494</v>
      </c>
      <c r="B19" s="483" t="s">
        <v>495</v>
      </c>
      <c r="C19" s="640">
        <v>2973629572.9224405</v>
      </c>
      <c r="D19" s="621">
        <v>2737545033.7536612</v>
      </c>
      <c r="E19" s="621">
        <v>20413059.406050999</v>
      </c>
      <c r="F19" s="621">
        <v>0</v>
      </c>
      <c r="G19" s="621">
        <v>0</v>
      </c>
      <c r="H19" s="621">
        <v>137991870.73843801</v>
      </c>
      <c r="I19" s="621">
        <v>6385044.5936209997</v>
      </c>
      <c r="J19" s="621">
        <v>7042050.7584629999</v>
      </c>
      <c r="K19" s="621">
        <v>0</v>
      </c>
      <c r="L19" s="621">
        <v>98092668.430341005</v>
      </c>
      <c r="M19" s="621">
        <v>4503668.6270890003</v>
      </c>
      <c r="N19" s="621">
        <v>9617321.5723279994</v>
      </c>
      <c r="O19" s="621">
        <v>12536091.464761</v>
      </c>
      <c r="P19" s="621">
        <v>14457435.926712999</v>
      </c>
      <c r="Q19" s="621">
        <v>7153498.3250829997</v>
      </c>
      <c r="R19" s="621">
        <v>2433972.8259239998</v>
      </c>
      <c r="S19" s="621">
        <v>238790.04721300001</v>
      </c>
      <c r="T19" s="621">
        <v>0</v>
      </c>
      <c r="U19" s="621">
        <v>0</v>
      </c>
      <c r="V19" s="621">
        <v>0</v>
      </c>
      <c r="W19" s="621">
        <v>0</v>
      </c>
      <c r="X19" s="621">
        <v>0</v>
      </c>
      <c r="Y19" s="621">
        <v>0</v>
      </c>
      <c r="Z19" s="621">
        <v>0</v>
      </c>
      <c r="AA19" s="638">
        <v>0</v>
      </c>
    </row>
    <row r="20" spans="1:27" s="476" customFormat="1">
      <c r="A20" s="481" t="s">
        <v>496</v>
      </c>
      <c r="B20" s="482" t="s">
        <v>493</v>
      </c>
      <c r="C20" s="639">
        <v>2679201809.2269611</v>
      </c>
      <c r="D20" s="621">
        <v>2469975856.2601452</v>
      </c>
      <c r="E20" s="621">
        <v>20161153.973614998</v>
      </c>
      <c r="F20" s="621">
        <v>0</v>
      </c>
      <c r="G20" s="621">
        <v>0</v>
      </c>
      <c r="H20" s="621">
        <v>114760575.44687399</v>
      </c>
      <c r="I20" s="621">
        <v>6296769.405607</v>
      </c>
      <c r="J20" s="621">
        <v>6822690.5794700002</v>
      </c>
      <c r="K20" s="621">
        <v>0</v>
      </c>
      <c r="L20" s="621">
        <v>94465377.519941792</v>
      </c>
      <c r="M20" s="621">
        <v>3985656.3778889901</v>
      </c>
      <c r="N20" s="621">
        <v>9041088.0966630001</v>
      </c>
      <c r="O20" s="621">
        <v>12364965.208560999</v>
      </c>
      <c r="P20" s="621">
        <v>14055733.169565899</v>
      </c>
      <c r="Q20" s="621">
        <v>6882434.4638830004</v>
      </c>
      <c r="R20" s="621">
        <v>2433972.8259239998</v>
      </c>
      <c r="S20" s="621">
        <v>238790.04721300001</v>
      </c>
      <c r="T20" s="621">
        <v>0</v>
      </c>
      <c r="U20" s="621">
        <v>0</v>
      </c>
      <c r="V20" s="621">
        <v>0</v>
      </c>
      <c r="W20" s="621">
        <v>0</v>
      </c>
      <c r="X20" s="621">
        <v>0</v>
      </c>
      <c r="Y20" s="621">
        <v>0</v>
      </c>
      <c r="Z20" s="621">
        <v>0</v>
      </c>
      <c r="AA20" s="638">
        <v>0</v>
      </c>
    </row>
    <row r="21" spans="1:27" s="476" customFormat="1">
      <c r="A21" s="480">
        <v>1.4</v>
      </c>
      <c r="B21" s="479" t="s">
        <v>497</v>
      </c>
      <c r="C21" s="641">
        <v>24286305.647337977</v>
      </c>
      <c r="D21" s="621">
        <v>22893362.388552986</v>
      </c>
      <c r="E21" s="621">
        <v>220153.638805</v>
      </c>
      <c r="F21" s="621">
        <v>0</v>
      </c>
      <c r="G21" s="621">
        <v>0</v>
      </c>
      <c r="H21" s="621">
        <v>184828.54574</v>
      </c>
      <c r="I21" s="621">
        <v>58286.369179999994</v>
      </c>
      <c r="J21" s="621">
        <v>72560.036460000003</v>
      </c>
      <c r="K21" s="621">
        <v>0</v>
      </c>
      <c r="L21" s="621">
        <v>17570.513340000001</v>
      </c>
      <c r="M21" s="621">
        <v>0</v>
      </c>
      <c r="N21" s="621">
        <v>796824.4712599999</v>
      </c>
      <c r="O21" s="621">
        <v>42719.684000000008</v>
      </c>
      <c r="P21" s="621">
        <v>0</v>
      </c>
      <c r="Q21" s="621">
        <v>0</v>
      </c>
      <c r="R21" s="621">
        <v>0</v>
      </c>
      <c r="S21" s="621">
        <v>0</v>
      </c>
      <c r="T21" s="621">
        <v>0</v>
      </c>
      <c r="U21" s="621"/>
      <c r="V21" s="621"/>
      <c r="W21" s="621"/>
      <c r="X21" s="621">
        <v>0</v>
      </c>
      <c r="Y21" s="621">
        <v>0</v>
      </c>
      <c r="Z21" s="621">
        <v>0</v>
      </c>
      <c r="AA21" s="638">
        <v>0</v>
      </c>
    </row>
    <row r="22" spans="1:27" s="476" customFormat="1" ht="13.5" thickBot="1">
      <c r="A22" s="478">
        <v>1.5</v>
      </c>
      <c r="B22" s="477" t="s">
        <v>498</v>
      </c>
      <c r="C22" s="642">
        <v>662453.11710000003</v>
      </c>
      <c r="D22" s="643">
        <v>662453.11710000003</v>
      </c>
      <c r="E22" s="643">
        <v>662453.11710000003</v>
      </c>
      <c r="F22" s="643">
        <v>0</v>
      </c>
      <c r="G22" s="643">
        <v>0</v>
      </c>
      <c r="H22" s="643">
        <v>0</v>
      </c>
      <c r="I22" s="643">
        <v>0</v>
      </c>
      <c r="J22" s="643">
        <v>0</v>
      </c>
      <c r="K22" s="643">
        <v>0</v>
      </c>
      <c r="L22" s="643">
        <v>0</v>
      </c>
      <c r="M22" s="643">
        <v>0</v>
      </c>
      <c r="N22" s="643">
        <v>0</v>
      </c>
      <c r="O22" s="643">
        <v>0</v>
      </c>
      <c r="P22" s="643">
        <v>0</v>
      </c>
      <c r="Q22" s="643">
        <v>0</v>
      </c>
      <c r="R22" s="643">
        <v>0</v>
      </c>
      <c r="S22" s="643">
        <v>0</v>
      </c>
      <c r="T22" s="643">
        <v>0</v>
      </c>
      <c r="U22" s="643">
        <v>0</v>
      </c>
      <c r="V22" s="643">
        <v>0</v>
      </c>
      <c r="W22" s="643">
        <v>0</v>
      </c>
      <c r="X22" s="643">
        <v>0</v>
      </c>
      <c r="Y22" s="643">
        <v>0</v>
      </c>
      <c r="Z22" s="643">
        <v>0</v>
      </c>
      <c r="AA22" s="644">
        <v>0</v>
      </c>
    </row>
    <row r="23" spans="1:27">
      <c r="A23" s="46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90" zoomScaleNormal="90" workbookViewId="0">
      <selection activeCell="I31" sqref="I31"/>
    </sheetView>
  </sheetViews>
  <sheetFormatPr defaultColWidth="9.140625" defaultRowHeight="12.75"/>
  <cols>
    <col min="1" max="1" width="11.85546875" style="445" bestFit="1" customWidth="1"/>
    <col min="2" max="2" width="93.42578125" style="445" customWidth="1"/>
    <col min="3" max="3" width="16.42578125" style="445" customWidth="1"/>
    <col min="4" max="5" width="16.140625" style="445" customWidth="1"/>
    <col min="6" max="6" width="16.140625" style="499" customWidth="1"/>
    <col min="7" max="7" width="25.28515625" style="499" customWidth="1"/>
    <col min="8" max="8" width="16.140625" style="445" customWidth="1"/>
    <col min="9" max="11" width="16.140625" style="499" customWidth="1"/>
    <col min="12" max="12" width="26.28515625" style="499" customWidth="1"/>
    <col min="13" max="16384" width="9.140625" style="445"/>
  </cols>
  <sheetData>
    <row r="1" spans="1:12" ht="13.5">
      <c r="A1" s="360" t="s">
        <v>30</v>
      </c>
      <c r="B1" s="431" t="str">
        <f>'Info '!C2</f>
        <v>JSC "BASISBANK"</v>
      </c>
      <c r="F1" s="445"/>
      <c r="G1" s="445"/>
      <c r="I1" s="445"/>
      <c r="J1" s="445"/>
      <c r="K1" s="445"/>
      <c r="L1" s="445"/>
    </row>
    <row r="2" spans="1:12">
      <c r="A2" s="361" t="s">
        <v>31</v>
      </c>
      <c r="B2" s="619">
        <f>'1. key ratios '!B2</f>
        <v>45291</v>
      </c>
      <c r="F2" s="445"/>
      <c r="G2" s="445"/>
      <c r="I2" s="445"/>
      <c r="J2" s="445"/>
      <c r="K2" s="445"/>
      <c r="L2" s="445"/>
    </row>
    <row r="3" spans="1:12">
      <c r="A3" s="362" t="s">
        <v>499</v>
      </c>
      <c r="F3" s="445"/>
      <c r="G3" s="445"/>
      <c r="I3" s="445"/>
      <c r="J3" s="445"/>
      <c r="K3" s="445"/>
      <c r="L3" s="445"/>
    </row>
    <row r="4" spans="1:12">
      <c r="F4" s="445"/>
      <c r="G4" s="445"/>
      <c r="I4" s="445"/>
      <c r="J4" s="445"/>
      <c r="K4" s="445"/>
      <c r="L4" s="445"/>
    </row>
    <row r="5" spans="1:12" ht="37.5" customHeight="1">
      <c r="A5" s="808" t="s">
        <v>516</v>
      </c>
      <c r="B5" s="809"/>
      <c r="C5" s="854" t="s">
        <v>500</v>
      </c>
      <c r="D5" s="855"/>
      <c r="E5" s="855"/>
      <c r="F5" s="855"/>
      <c r="G5" s="855"/>
      <c r="H5" s="856" t="s">
        <v>660</v>
      </c>
      <c r="I5" s="857"/>
      <c r="J5" s="857"/>
      <c r="K5" s="857"/>
      <c r="L5" s="858"/>
    </row>
    <row r="6" spans="1:12" ht="39.6" customHeight="1">
      <c r="A6" s="812"/>
      <c r="B6" s="813"/>
      <c r="C6" s="364"/>
      <c r="D6" s="443" t="s">
        <v>681</v>
      </c>
      <c r="E6" s="443" t="s">
        <v>680</v>
      </c>
      <c r="F6" s="443" t="s">
        <v>679</v>
      </c>
      <c r="G6" s="443" t="s">
        <v>678</v>
      </c>
      <c r="H6" s="502"/>
      <c r="I6" s="443" t="s">
        <v>681</v>
      </c>
      <c r="J6" s="443" t="s">
        <v>680</v>
      </c>
      <c r="K6" s="443" t="s">
        <v>679</v>
      </c>
      <c r="L6" s="443" t="s">
        <v>678</v>
      </c>
    </row>
    <row r="7" spans="1:12">
      <c r="A7" s="434">
        <v>1</v>
      </c>
      <c r="B7" s="451" t="s">
        <v>519</v>
      </c>
      <c r="C7" s="647">
        <v>95637253.911899894</v>
      </c>
      <c r="D7" s="620">
        <v>92012336.3074999</v>
      </c>
      <c r="E7" s="620">
        <v>903168.62750000006</v>
      </c>
      <c r="F7" s="648">
        <v>2721748.9769000001</v>
      </c>
      <c r="G7" s="648">
        <v>0</v>
      </c>
      <c r="H7" s="620">
        <v>1108754.9319900838</v>
      </c>
      <c r="I7" s="648">
        <v>356848.90030737722</v>
      </c>
      <c r="J7" s="648">
        <v>9968.3955374694451</v>
      </c>
      <c r="K7" s="648">
        <v>741937.63614523713</v>
      </c>
      <c r="L7" s="648">
        <v>0</v>
      </c>
    </row>
    <row r="8" spans="1:12">
      <c r="A8" s="434">
        <v>2</v>
      </c>
      <c r="B8" s="451" t="s">
        <v>432</v>
      </c>
      <c r="C8" s="647">
        <v>136099378.23389968</v>
      </c>
      <c r="D8" s="620">
        <v>134031885.3924997</v>
      </c>
      <c r="E8" s="620">
        <v>286788.1556</v>
      </c>
      <c r="F8" s="648">
        <v>1780704.6858000001</v>
      </c>
      <c r="G8" s="648">
        <v>0</v>
      </c>
      <c r="H8" s="620">
        <v>888899.88152303384</v>
      </c>
      <c r="I8" s="648">
        <v>305417.17163584137</v>
      </c>
      <c r="J8" s="648">
        <v>2141.5090314690406</v>
      </c>
      <c r="K8" s="648">
        <v>581341.20085572347</v>
      </c>
      <c r="L8" s="648">
        <v>0</v>
      </c>
    </row>
    <row r="9" spans="1:12">
      <c r="A9" s="434">
        <v>3</v>
      </c>
      <c r="B9" s="451" t="s">
        <v>433</v>
      </c>
      <c r="C9" s="647">
        <v>92467.189899999998</v>
      </c>
      <c r="D9" s="620">
        <v>92467.189899999998</v>
      </c>
      <c r="E9" s="620">
        <v>0</v>
      </c>
      <c r="F9" s="648">
        <v>0</v>
      </c>
      <c r="G9" s="648">
        <v>0</v>
      </c>
      <c r="H9" s="620">
        <v>17.672570211983196</v>
      </c>
      <c r="I9" s="648">
        <v>17.672570211983196</v>
      </c>
      <c r="J9" s="648">
        <v>0</v>
      </c>
      <c r="K9" s="648">
        <v>0</v>
      </c>
      <c r="L9" s="648">
        <v>0</v>
      </c>
    </row>
    <row r="10" spans="1:12">
      <c r="A10" s="434">
        <v>4</v>
      </c>
      <c r="B10" s="451" t="s">
        <v>520</v>
      </c>
      <c r="C10" s="647">
        <v>181607710.10149884</v>
      </c>
      <c r="D10" s="620">
        <v>175947580.33619887</v>
      </c>
      <c r="E10" s="620">
        <v>232285.8205</v>
      </c>
      <c r="F10" s="648">
        <v>5427843.9448000006</v>
      </c>
      <c r="G10" s="648">
        <v>0</v>
      </c>
      <c r="H10" s="620">
        <v>1831086.4427166786</v>
      </c>
      <c r="I10" s="648">
        <v>168775.63683948695</v>
      </c>
      <c r="J10" s="648">
        <v>2175.0999970931525</v>
      </c>
      <c r="K10" s="648">
        <v>1660135.7058800985</v>
      </c>
      <c r="L10" s="648">
        <v>0</v>
      </c>
    </row>
    <row r="11" spans="1:12">
      <c r="A11" s="434">
        <v>5</v>
      </c>
      <c r="B11" s="451" t="s">
        <v>434</v>
      </c>
      <c r="C11" s="647">
        <v>212656058.53539962</v>
      </c>
      <c r="D11" s="620">
        <v>185689242.7804997</v>
      </c>
      <c r="E11" s="620">
        <v>24808627.954399902</v>
      </c>
      <c r="F11" s="648">
        <v>2158187.8004999999</v>
      </c>
      <c r="G11" s="648">
        <v>0</v>
      </c>
      <c r="H11" s="620">
        <v>942457.06044765119</v>
      </c>
      <c r="I11" s="648">
        <v>262860.42964872601</v>
      </c>
      <c r="J11" s="648">
        <v>120060.34972869401</v>
      </c>
      <c r="K11" s="648">
        <v>559536.28107023123</v>
      </c>
      <c r="L11" s="648">
        <v>0</v>
      </c>
    </row>
    <row r="12" spans="1:12">
      <c r="A12" s="434">
        <v>6</v>
      </c>
      <c r="B12" s="451" t="s">
        <v>435</v>
      </c>
      <c r="C12" s="647">
        <v>121323992.50079989</v>
      </c>
      <c r="D12" s="620">
        <v>113841415.43829991</v>
      </c>
      <c r="E12" s="620">
        <v>2234502.8933999902</v>
      </c>
      <c r="F12" s="648">
        <v>5248074.1691000005</v>
      </c>
      <c r="G12" s="648">
        <v>0</v>
      </c>
      <c r="H12" s="620">
        <v>1057444.5739842393</v>
      </c>
      <c r="I12" s="648">
        <v>147816.66661271118</v>
      </c>
      <c r="J12" s="648">
        <v>17910.275708297497</v>
      </c>
      <c r="K12" s="648">
        <v>891717.6316632306</v>
      </c>
      <c r="L12" s="648">
        <v>0</v>
      </c>
    </row>
    <row r="13" spans="1:12">
      <c r="A13" s="434">
        <v>7</v>
      </c>
      <c r="B13" s="451" t="s">
        <v>436</v>
      </c>
      <c r="C13" s="647">
        <v>75603869.399800003</v>
      </c>
      <c r="D13" s="620">
        <v>72500080.198400006</v>
      </c>
      <c r="E13" s="620">
        <v>2427936.1881999997</v>
      </c>
      <c r="F13" s="648">
        <v>675853.01319999993</v>
      </c>
      <c r="G13" s="648">
        <v>0</v>
      </c>
      <c r="H13" s="620">
        <v>389228.78554880118</v>
      </c>
      <c r="I13" s="648">
        <v>155912.2490506678</v>
      </c>
      <c r="J13" s="648">
        <v>26308.141854632104</v>
      </c>
      <c r="K13" s="648">
        <v>207008.39464350126</v>
      </c>
      <c r="L13" s="648">
        <v>0</v>
      </c>
    </row>
    <row r="14" spans="1:12">
      <c r="A14" s="434">
        <v>8</v>
      </c>
      <c r="B14" s="451" t="s">
        <v>437</v>
      </c>
      <c r="C14" s="647">
        <v>110712494.97649989</v>
      </c>
      <c r="D14" s="620">
        <v>107681661.27169989</v>
      </c>
      <c r="E14" s="620">
        <v>2322683.0721</v>
      </c>
      <c r="F14" s="648">
        <v>708150.63269999996</v>
      </c>
      <c r="G14" s="648">
        <v>0</v>
      </c>
      <c r="H14" s="620">
        <v>314564.51560531242</v>
      </c>
      <c r="I14" s="648">
        <v>128844.11159783462</v>
      </c>
      <c r="J14" s="648">
        <v>13020.702180729055</v>
      </c>
      <c r="K14" s="648">
        <v>172699.70182674879</v>
      </c>
      <c r="L14" s="648">
        <v>0</v>
      </c>
    </row>
    <row r="15" spans="1:12">
      <c r="A15" s="434">
        <v>9</v>
      </c>
      <c r="B15" s="451" t="s">
        <v>438</v>
      </c>
      <c r="C15" s="647">
        <v>88254601.497699797</v>
      </c>
      <c r="D15" s="620">
        <v>56707693.280399911</v>
      </c>
      <c r="E15" s="620">
        <v>30959388.149999879</v>
      </c>
      <c r="F15" s="648">
        <v>587520.0673</v>
      </c>
      <c r="G15" s="648">
        <v>0</v>
      </c>
      <c r="H15" s="620">
        <v>933602.22217256401</v>
      </c>
      <c r="I15" s="648">
        <v>74868.961421135828</v>
      </c>
      <c r="J15" s="648">
        <v>670928.24618619552</v>
      </c>
      <c r="K15" s="648">
        <v>187805.01456523268</v>
      </c>
      <c r="L15" s="648">
        <v>0</v>
      </c>
    </row>
    <row r="16" spans="1:12">
      <c r="A16" s="434">
        <v>10</v>
      </c>
      <c r="B16" s="451" t="s">
        <v>439</v>
      </c>
      <c r="C16" s="647">
        <v>11461839.144699991</v>
      </c>
      <c r="D16" s="620">
        <v>11191504.651099989</v>
      </c>
      <c r="E16" s="620">
        <v>48348.115700000002</v>
      </c>
      <c r="F16" s="648">
        <v>221986.37790000002</v>
      </c>
      <c r="G16" s="648">
        <v>0</v>
      </c>
      <c r="H16" s="620">
        <v>18300.456844962784</v>
      </c>
      <c r="I16" s="648">
        <v>6450.362356567317</v>
      </c>
      <c r="J16" s="648">
        <v>579.51032683457106</v>
      </c>
      <c r="K16" s="648">
        <v>11270.584161560897</v>
      </c>
      <c r="L16" s="648">
        <v>0</v>
      </c>
    </row>
    <row r="17" spans="1:12">
      <c r="A17" s="434">
        <v>11</v>
      </c>
      <c r="B17" s="451" t="s">
        <v>440</v>
      </c>
      <c r="C17" s="647">
        <v>14476666.877800001</v>
      </c>
      <c r="D17" s="620">
        <v>14366262.790700002</v>
      </c>
      <c r="E17" s="620">
        <v>5230.4269999999997</v>
      </c>
      <c r="F17" s="648">
        <v>105173.66009999999</v>
      </c>
      <c r="G17" s="648">
        <v>0</v>
      </c>
      <c r="H17" s="620">
        <v>56577.25449361038</v>
      </c>
      <c r="I17" s="648">
        <v>26485.230841223274</v>
      </c>
      <c r="J17" s="648">
        <v>97.104761948386795</v>
      </c>
      <c r="K17" s="648">
        <v>29994.918890438719</v>
      </c>
      <c r="L17" s="648">
        <v>0</v>
      </c>
    </row>
    <row r="18" spans="1:12">
      <c r="A18" s="434">
        <v>12</v>
      </c>
      <c r="B18" s="451" t="s">
        <v>441</v>
      </c>
      <c r="C18" s="647">
        <v>74323310.040199697</v>
      </c>
      <c r="D18" s="620">
        <v>72760951.989399701</v>
      </c>
      <c r="E18" s="620">
        <v>623653.04550000001</v>
      </c>
      <c r="F18" s="648">
        <v>938705.00530000008</v>
      </c>
      <c r="G18" s="648">
        <v>0</v>
      </c>
      <c r="H18" s="620">
        <v>658576.56332046387</v>
      </c>
      <c r="I18" s="648">
        <v>306444.96420069563</v>
      </c>
      <c r="J18" s="648">
        <v>6231.2945228228782</v>
      </c>
      <c r="K18" s="648">
        <v>345900.30459694535</v>
      </c>
      <c r="L18" s="648">
        <v>0</v>
      </c>
    </row>
    <row r="19" spans="1:12">
      <c r="A19" s="434">
        <v>13</v>
      </c>
      <c r="B19" s="451" t="s">
        <v>442</v>
      </c>
      <c r="C19" s="647">
        <v>28582806.837699991</v>
      </c>
      <c r="D19" s="620">
        <v>27273215.47719999</v>
      </c>
      <c r="E19" s="620">
        <v>515658.14319999999</v>
      </c>
      <c r="F19" s="648">
        <v>793933.21730000002</v>
      </c>
      <c r="G19" s="648">
        <v>0</v>
      </c>
      <c r="H19" s="620">
        <v>315061.97994889563</v>
      </c>
      <c r="I19" s="648">
        <v>83668.857672489205</v>
      </c>
      <c r="J19" s="648">
        <v>7985.6035403530514</v>
      </c>
      <c r="K19" s="648">
        <v>223407.51873605335</v>
      </c>
      <c r="L19" s="648">
        <v>0</v>
      </c>
    </row>
    <row r="20" spans="1:12">
      <c r="A20" s="434">
        <v>14</v>
      </c>
      <c r="B20" s="451" t="s">
        <v>443</v>
      </c>
      <c r="C20" s="647">
        <v>159253626.2135998</v>
      </c>
      <c r="D20" s="620">
        <v>129130390.2017998</v>
      </c>
      <c r="E20" s="620">
        <v>7098449.6056000004</v>
      </c>
      <c r="F20" s="648">
        <v>23024786.406199977</v>
      </c>
      <c r="G20" s="648">
        <v>0</v>
      </c>
      <c r="H20" s="620">
        <v>6635275.229326942</v>
      </c>
      <c r="I20" s="648">
        <v>145394.8763400054</v>
      </c>
      <c r="J20" s="648">
        <v>53681.546015424705</v>
      </c>
      <c r="K20" s="648">
        <v>6436198.8069715118</v>
      </c>
      <c r="L20" s="648">
        <v>0</v>
      </c>
    </row>
    <row r="21" spans="1:12">
      <c r="A21" s="434">
        <v>15</v>
      </c>
      <c r="B21" s="451" t="s">
        <v>444</v>
      </c>
      <c r="C21" s="647">
        <v>38575399.579500005</v>
      </c>
      <c r="D21" s="620">
        <v>35148499.621200003</v>
      </c>
      <c r="E21" s="620">
        <v>95532.902699999991</v>
      </c>
      <c r="F21" s="648">
        <v>3331367.0555999996</v>
      </c>
      <c r="G21" s="648">
        <v>0</v>
      </c>
      <c r="H21" s="620">
        <v>857716.41816112841</v>
      </c>
      <c r="I21" s="648">
        <v>50228.616491337001</v>
      </c>
      <c r="J21" s="648">
        <v>973.07708306032669</v>
      </c>
      <c r="K21" s="648">
        <v>806514.72458673106</v>
      </c>
      <c r="L21" s="648">
        <v>0</v>
      </c>
    </row>
    <row r="22" spans="1:12">
      <c r="A22" s="434">
        <v>16</v>
      </c>
      <c r="B22" s="451" t="s">
        <v>445</v>
      </c>
      <c r="C22" s="647">
        <v>24082415.088300001</v>
      </c>
      <c r="D22" s="620">
        <v>15617496.883600002</v>
      </c>
      <c r="E22" s="620">
        <v>8426862.9520999994</v>
      </c>
      <c r="F22" s="648">
        <v>38055.2526</v>
      </c>
      <c r="G22" s="648">
        <v>0</v>
      </c>
      <c r="H22" s="620">
        <v>83670.753577285781</v>
      </c>
      <c r="I22" s="648">
        <v>34277.62568439186</v>
      </c>
      <c r="J22" s="648">
        <v>25064.858370924107</v>
      </c>
      <c r="K22" s="648">
        <v>24328.269521969814</v>
      </c>
      <c r="L22" s="648">
        <v>0</v>
      </c>
    </row>
    <row r="23" spans="1:12">
      <c r="A23" s="434">
        <v>17</v>
      </c>
      <c r="B23" s="451" t="s">
        <v>523</v>
      </c>
      <c r="C23" s="647">
        <v>7531861.9583000001</v>
      </c>
      <c r="D23" s="620">
        <v>7160432.8087999998</v>
      </c>
      <c r="E23" s="620">
        <v>0</v>
      </c>
      <c r="F23" s="648">
        <v>371429.1495</v>
      </c>
      <c r="G23" s="648">
        <v>0</v>
      </c>
      <c r="H23" s="620">
        <v>109016.89628156369</v>
      </c>
      <c r="I23" s="648">
        <v>11070.956022299228</v>
      </c>
      <c r="J23" s="648">
        <v>0</v>
      </c>
      <c r="K23" s="648">
        <v>97945.940259264462</v>
      </c>
      <c r="L23" s="648">
        <v>0</v>
      </c>
    </row>
    <row r="24" spans="1:12">
      <c r="A24" s="434">
        <v>18</v>
      </c>
      <c r="B24" s="451" t="s">
        <v>446</v>
      </c>
      <c r="C24" s="647">
        <v>163969444.06819978</v>
      </c>
      <c r="D24" s="620">
        <v>162677341.58179981</v>
      </c>
      <c r="E24" s="620">
        <v>270565.80379999999</v>
      </c>
      <c r="F24" s="648">
        <v>1021536.6825999999</v>
      </c>
      <c r="G24" s="648">
        <v>0</v>
      </c>
      <c r="H24" s="620">
        <v>970062.30258051236</v>
      </c>
      <c r="I24" s="648">
        <v>560128.11694697454</v>
      </c>
      <c r="J24" s="648">
        <v>3200.5451227158069</v>
      </c>
      <c r="K24" s="648">
        <v>406733.64051082201</v>
      </c>
      <c r="L24" s="648">
        <v>0</v>
      </c>
    </row>
    <row r="25" spans="1:12">
      <c r="A25" s="434">
        <v>19</v>
      </c>
      <c r="B25" s="451" t="s">
        <v>447</v>
      </c>
      <c r="C25" s="647">
        <v>12306459.428699989</v>
      </c>
      <c r="D25" s="620">
        <v>12267016.73639999</v>
      </c>
      <c r="E25" s="620">
        <v>39442.692300000002</v>
      </c>
      <c r="F25" s="648">
        <v>0</v>
      </c>
      <c r="G25" s="648">
        <v>0</v>
      </c>
      <c r="H25" s="620">
        <v>17607.236194960475</v>
      </c>
      <c r="I25" s="648">
        <v>17227.539386799926</v>
      </c>
      <c r="J25" s="648">
        <v>379.6968081605483</v>
      </c>
      <c r="K25" s="648">
        <v>0</v>
      </c>
      <c r="L25" s="648">
        <v>0</v>
      </c>
    </row>
    <row r="26" spans="1:12">
      <c r="A26" s="434">
        <v>20</v>
      </c>
      <c r="B26" s="451" t="s">
        <v>522</v>
      </c>
      <c r="C26" s="647">
        <v>146429793.70799991</v>
      </c>
      <c r="D26" s="620">
        <v>144586960.30679989</v>
      </c>
      <c r="E26" s="620">
        <v>702994.5210999999</v>
      </c>
      <c r="F26" s="648">
        <v>1139838.8801</v>
      </c>
      <c r="G26" s="648">
        <v>0</v>
      </c>
      <c r="H26" s="620">
        <v>634005.97693802428</v>
      </c>
      <c r="I26" s="648">
        <v>310120.86605557392</v>
      </c>
      <c r="J26" s="648">
        <v>7023.5009303494453</v>
      </c>
      <c r="K26" s="648">
        <v>316861.6099521009</v>
      </c>
      <c r="L26" s="648">
        <v>0</v>
      </c>
    </row>
    <row r="27" spans="1:12">
      <c r="A27" s="434">
        <v>21</v>
      </c>
      <c r="B27" s="451" t="s">
        <v>448</v>
      </c>
      <c r="C27" s="647">
        <v>21897533.480299991</v>
      </c>
      <c r="D27" s="620">
        <v>21203326.478199989</v>
      </c>
      <c r="E27" s="620">
        <v>112670.6323</v>
      </c>
      <c r="F27" s="648">
        <v>581536.36979999999</v>
      </c>
      <c r="G27" s="648">
        <v>0</v>
      </c>
      <c r="H27" s="620">
        <v>194126.43855462852</v>
      </c>
      <c r="I27" s="648">
        <v>34870.263444822893</v>
      </c>
      <c r="J27" s="648">
        <v>415.98401210397361</v>
      </c>
      <c r="K27" s="648">
        <v>158840.19109770164</v>
      </c>
      <c r="L27" s="648">
        <v>0</v>
      </c>
    </row>
    <row r="28" spans="1:12">
      <c r="A28" s="434">
        <v>22</v>
      </c>
      <c r="B28" s="451" t="s">
        <v>449</v>
      </c>
      <c r="C28" s="647">
        <v>7337500.6965999994</v>
      </c>
      <c r="D28" s="620">
        <v>6824667.0561999995</v>
      </c>
      <c r="E28" s="620">
        <v>178101.89079999999</v>
      </c>
      <c r="F28" s="648">
        <v>334731.74959999998</v>
      </c>
      <c r="G28" s="648">
        <v>0</v>
      </c>
      <c r="H28" s="620">
        <v>116164.81674347879</v>
      </c>
      <c r="I28" s="648">
        <v>22965.196841134733</v>
      </c>
      <c r="J28" s="648">
        <v>3341.7894204609506</v>
      </c>
      <c r="K28" s="648">
        <v>89857.830481883109</v>
      </c>
      <c r="L28" s="648">
        <v>0</v>
      </c>
    </row>
    <row r="29" spans="1:12">
      <c r="A29" s="434">
        <v>23</v>
      </c>
      <c r="B29" s="451" t="s">
        <v>450</v>
      </c>
      <c r="C29" s="647">
        <v>325971049.772699</v>
      </c>
      <c r="D29" s="620">
        <v>313587279.67329895</v>
      </c>
      <c r="E29" s="620">
        <v>4669683.879399999</v>
      </c>
      <c r="F29" s="648">
        <v>7714086.2200000007</v>
      </c>
      <c r="G29" s="648">
        <v>0</v>
      </c>
      <c r="H29" s="620">
        <v>2978206.8094353485</v>
      </c>
      <c r="I29" s="648">
        <v>913818.75765480171</v>
      </c>
      <c r="J29" s="648">
        <v>54688.13542600978</v>
      </c>
      <c r="K29" s="648">
        <v>2009699.916354537</v>
      </c>
      <c r="L29" s="648">
        <v>0</v>
      </c>
    </row>
    <row r="30" spans="1:12">
      <c r="A30" s="434">
        <v>24</v>
      </c>
      <c r="B30" s="451" t="s">
        <v>521</v>
      </c>
      <c r="C30" s="647">
        <v>135295150.56260002</v>
      </c>
      <c r="D30" s="620">
        <v>126456202.38980001</v>
      </c>
      <c r="E30" s="620">
        <v>4877709.8936000001</v>
      </c>
      <c r="F30" s="648">
        <v>3961238.2792000002</v>
      </c>
      <c r="G30" s="648">
        <v>0</v>
      </c>
      <c r="H30" s="620">
        <v>1055038.0665880758</v>
      </c>
      <c r="I30" s="648">
        <v>109216.40191578727</v>
      </c>
      <c r="J30" s="648">
        <v>36186.61501366843</v>
      </c>
      <c r="K30" s="648">
        <v>909635.04965862015</v>
      </c>
      <c r="L30" s="648">
        <v>0</v>
      </c>
    </row>
    <row r="31" spans="1:12">
      <c r="A31" s="434">
        <v>25</v>
      </c>
      <c r="B31" s="451" t="s">
        <v>451</v>
      </c>
      <c r="C31" s="647">
        <v>132166629.93869999</v>
      </c>
      <c r="D31" s="620">
        <v>116769080.62899999</v>
      </c>
      <c r="E31" s="620">
        <v>6006625.0338999899</v>
      </c>
      <c r="F31" s="648">
        <v>9390924.2758000009</v>
      </c>
      <c r="G31" s="648">
        <v>0</v>
      </c>
      <c r="H31" s="620">
        <v>2963210.3221781324</v>
      </c>
      <c r="I31" s="648">
        <v>348632.39616232936</v>
      </c>
      <c r="J31" s="648">
        <v>115352.03938117839</v>
      </c>
      <c r="K31" s="648">
        <v>2499225.8866346246</v>
      </c>
      <c r="L31" s="648">
        <v>0</v>
      </c>
    </row>
    <row r="32" spans="1:12">
      <c r="A32" s="434">
        <v>26</v>
      </c>
      <c r="B32" s="451" t="s">
        <v>518</v>
      </c>
      <c r="C32" s="647">
        <v>202083282.63670307</v>
      </c>
      <c r="D32" s="620">
        <v>172707530.76360309</v>
      </c>
      <c r="E32" s="620">
        <v>9585025.1491000056</v>
      </c>
      <c r="F32" s="648">
        <v>19790726.723999988</v>
      </c>
      <c r="G32" s="648">
        <v>0</v>
      </c>
      <c r="H32" s="620">
        <v>7785196.8575911084</v>
      </c>
      <c r="I32" s="648">
        <v>1847416.9707609769</v>
      </c>
      <c r="J32" s="648">
        <v>196411.38500170709</v>
      </c>
      <c r="K32" s="648">
        <v>5741368.5018284246</v>
      </c>
      <c r="L32" s="648">
        <v>0</v>
      </c>
    </row>
    <row r="33" spans="1:12">
      <c r="A33" s="434">
        <v>27</v>
      </c>
      <c r="B33" s="501" t="s">
        <v>64</v>
      </c>
      <c r="C33" s="649">
        <f>SUM(C7:C32)</f>
        <v>2527732596.3799992</v>
      </c>
      <c r="D33" s="649">
        <f t="shared" ref="D33:L33" si="0">SUM(D7:D32)</f>
        <v>2328232522.2342997</v>
      </c>
      <c r="E33" s="649">
        <f t="shared" si="0"/>
        <v>107431935.5497998</v>
      </c>
      <c r="F33" s="649">
        <f t="shared" si="0"/>
        <v>92068138.595899969</v>
      </c>
      <c r="G33" s="649">
        <f t="shared" si="0"/>
        <v>0</v>
      </c>
      <c r="H33" s="649">
        <f t="shared" si="0"/>
        <v>32913870.465317704</v>
      </c>
      <c r="I33" s="649">
        <f t="shared" si="0"/>
        <v>6429779.7984622028</v>
      </c>
      <c r="J33" s="649">
        <f t="shared" si="0"/>
        <v>1374125.4059623019</v>
      </c>
      <c r="K33" s="649">
        <f t="shared" si="0"/>
        <v>25109965.260893196</v>
      </c>
      <c r="L33" s="649">
        <f t="shared" si="0"/>
        <v>0</v>
      </c>
    </row>
    <row r="34" spans="1:12">
      <c r="A34" s="464"/>
      <c r="B34" s="464"/>
      <c r="C34" s="464"/>
      <c r="D34" s="464"/>
      <c r="E34" s="464"/>
      <c r="H34" s="464"/>
    </row>
    <row r="35" spans="1:12">
      <c r="A35" s="464"/>
      <c r="B35" s="500"/>
      <c r="C35" s="500"/>
      <c r="D35" s="464"/>
      <c r="E35" s="464"/>
      <c r="H35" s="46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90" zoomScaleNormal="90" workbookViewId="0">
      <selection activeCell="E29" sqref="E29"/>
    </sheetView>
  </sheetViews>
  <sheetFormatPr defaultColWidth="8.7109375" defaultRowHeight="12"/>
  <cols>
    <col min="1" max="1" width="11.85546875" style="503" bestFit="1" customWidth="1"/>
    <col min="2" max="2" width="67" style="503" customWidth="1"/>
    <col min="3" max="11" width="28.28515625" style="503" customWidth="1"/>
    <col min="12" max="16384" width="8.7109375" style="503"/>
  </cols>
  <sheetData>
    <row r="1" spans="1:11" s="445" customFormat="1" ht="13.5">
      <c r="A1" s="360" t="s">
        <v>30</v>
      </c>
      <c r="B1" s="431" t="str">
        <f>'Info '!C2</f>
        <v>JSC "BASISBANK"</v>
      </c>
    </row>
    <row r="2" spans="1:11" s="445" customFormat="1" ht="12.75">
      <c r="A2" s="361" t="s">
        <v>31</v>
      </c>
      <c r="B2" s="619">
        <f>'1. key ratios '!B2</f>
        <v>45291</v>
      </c>
    </row>
    <row r="3" spans="1:11" s="445" customFormat="1" ht="12.75">
      <c r="A3" s="362" t="s">
        <v>501</v>
      </c>
    </row>
    <row r="4" spans="1:11">
      <c r="C4" s="506"/>
      <c r="D4" s="506"/>
      <c r="E4" s="506"/>
      <c r="F4" s="506"/>
      <c r="G4" s="506"/>
      <c r="H4" s="506"/>
      <c r="I4" s="506"/>
      <c r="J4" s="506"/>
      <c r="K4" s="506"/>
    </row>
    <row r="5" spans="1:11" ht="104.1" customHeight="1">
      <c r="A5" s="859" t="s">
        <v>702</v>
      </c>
      <c r="B5" s="860"/>
      <c r="C5" s="505" t="s">
        <v>502</v>
      </c>
      <c r="D5" s="505" t="s">
        <v>503</v>
      </c>
      <c r="E5" s="505" t="s">
        <v>504</v>
      </c>
      <c r="F5" s="505" t="s">
        <v>505</v>
      </c>
      <c r="G5" s="505" t="s">
        <v>506</v>
      </c>
      <c r="H5" s="505" t="s">
        <v>507</v>
      </c>
      <c r="I5" s="505" t="s">
        <v>508</v>
      </c>
      <c r="J5" s="505" t="s">
        <v>509</v>
      </c>
      <c r="K5" s="505" t="s">
        <v>510</v>
      </c>
    </row>
    <row r="6" spans="1:11" ht="12.75">
      <c r="A6" s="651">
        <v>1</v>
      </c>
      <c r="B6" s="433" t="s">
        <v>470</v>
      </c>
      <c r="C6" s="620">
        <v>54602769.535661057</v>
      </c>
      <c r="D6" s="620">
        <v>24286305.647337977</v>
      </c>
      <c r="E6" s="620">
        <v>570442.96088999999</v>
      </c>
      <c r="F6" s="620">
        <v>0</v>
      </c>
      <c r="G6" s="620">
        <v>1793160128.9827392</v>
      </c>
      <c r="H6" s="620">
        <v>60210546.088884011</v>
      </c>
      <c r="I6" s="620">
        <v>116583908.04534988</v>
      </c>
      <c r="J6" s="620">
        <v>76360161.683147982</v>
      </c>
      <c r="K6" s="620">
        <v>401958333.43598968</v>
      </c>
    </row>
    <row r="7" spans="1:11" ht="12.75">
      <c r="A7" s="433">
        <v>2</v>
      </c>
      <c r="B7" s="434" t="s">
        <v>511</v>
      </c>
      <c r="C7" s="620"/>
      <c r="D7" s="620"/>
      <c r="E7" s="620"/>
      <c r="F7" s="620"/>
      <c r="G7" s="620"/>
      <c r="H7" s="620"/>
      <c r="I7" s="620"/>
      <c r="J7" s="620"/>
      <c r="K7" s="620">
        <v>59017424.899999999</v>
      </c>
    </row>
    <row r="8" spans="1:11" ht="12.75">
      <c r="A8" s="433">
        <v>3</v>
      </c>
      <c r="B8" s="434" t="s">
        <v>478</v>
      </c>
      <c r="C8" s="620">
        <v>68301514.052369997</v>
      </c>
      <c r="D8" s="620">
        <v>30307.547839999999</v>
      </c>
      <c r="E8" s="620">
        <v>14097287.590000002</v>
      </c>
      <c r="F8" s="620">
        <v>0</v>
      </c>
      <c r="G8" s="620">
        <v>295368125.470689</v>
      </c>
      <c r="H8" s="620">
        <v>8009509.7093210006</v>
      </c>
      <c r="I8" s="620">
        <v>52106186.813823014</v>
      </c>
      <c r="J8" s="620">
        <v>79891863.873861015</v>
      </c>
      <c r="K8" s="620">
        <v>80202355.254196376</v>
      </c>
    </row>
    <row r="9" spans="1:11" ht="12.75">
      <c r="A9" s="433">
        <v>4</v>
      </c>
      <c r="B9" s="465" t="s">
        <v>512</v>
      </c>
      <c r="C9" s="650">
        <v>804010.62589999998</v>
      </c>
      <c r="D9" s="650">
        <v>857114.66859999986</v>
      </c>
      <c r="E9" s="650">
        <v>0</v>
      </c>
      <c r="F9" s="650">
        <v>0</v>
      </c>
      <c r="G9" s="650">
        <v>79732458.587036878</v>
      </c>
      <c r="H9" s="650">
        <v>0</v>
      </c>
      <c r="I9" s="650">
        <v>1994755.4420329996</v>
      </c>
      <c r="J9" s="650">
        <v>809859.59973399993</v>
      </c>
      <c r="K9" s="650">
        <v>7869939.6725959973</v>
      </c>
    </row>
    <row r="10" spans="1:11" ht="12.75">
      <c r="A10" s="433">
        <v>5</v>
      </c>
      <c r="B10" s="455" t="s">
        <v>513</v>
      </c>
      <c r="C10" s="650"/>
      <c r="D10" s="650"/>
      <c r="E10" s="650"/>
      <c r="F10" s="650"/>
      <c r="G10" s="650"/>
      <c r="H10" s="650"/>
      <c r="I10" s="650"/>
      <c r="J10" s="650"/>
      <c r="K10" s="650">
        <v>0</v>
      </c>
    </row>
    <row r="11" spans="1:11" ht="12.75">
      <c r="A11" s="433">
        <v>6</v>
      </c>
      <c r="B11" s="455" t="s">
        <v>514</v>
      </c>
      <c r="C11" s="650">
        <v>826331.32000000007</v>
      </c>
      <c r="D11" s="650">
        <v>0</v>
      </c>
      <c r="E11" s="650">
        <v>0</v>
      </c>
      <c r="F11" s="650">
        <v>0</v>
      </c>
      <c r="G11" s="650">
        <v>1303712.19</v>
      </c>
      <c r="H11" s="650">
        <v>0</v>
      </c>
      <c r="I11" s="650">
        <v>0</v>
      </c>
      <c r="J11" s="650">
        <v>0</v>
      </c>
      <c r="K11" s="650">
        <v>80206</v>
      </c>
    </row>
    <row r="13" spans="1:11" ht="15">
      <c r="B13" s="50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N35" sqref="N35"/>
    </sheetView>
  </sheetViews>
  <sheetFormatPr defaultColWidth="8.7109375" defaultRowHeight="15"/>
  <cols>
    <col min="1" max="1" width="10" style="507" bestFit="1" customWidth="1"/>
    <col min="2" max="2" width="71.7109375" style="507" customWidth="1"/>
    <col min="3" max="3" width="13" style="507" bestFit="1" customWidth="1"/>
    <col min="4" max="7" width="15.5703125" style="507" customWidth="1"/>
    <col min="8" max="8" width="13" style="507" bestFit="1" customWidth="1"/>
    <col min="9" max="12" width="17.28515625" style="507" customWidth="1"/>
    <col min="13" max="13" width="11.5703125" style="507" bestFit="1" customWidth="1"/>
    <col min="14" max="17" width="16.140625" style="507" customWidth="1"/>
    <col min="18" max="18" width="12.28515625" style="507" bestFit="1" customWidth="1"/>
    <col min="19" max="19" width="46.85546875" style="507" bestFit="1" customWidth="1"/>
    <col min="20" max="20" width="43.42578125" style="507" bestFit="1" customWidth="1"/>
    <col min="21" max="21" width="45.85546875" style="507" bestFit="1" customWidth="1"/>
    <col min="22" max="22" width="43.42578125" style="507" bestFit="1" customWidth="1"/>
    <col min="23" max="16384" width="8.7109375" style="507"/>
  </cols>
  <sheetData>
    <row r="1" spans="1:22">
      <c r="A1" s="360" t="s">
        <v>30</v>
      </c>
      <c r="B1" s="431" t="str">
        <f>'Info '!C2</f>
        <v>JSC "BASISBANK"</v>
      </c>
    </row>
    <row r="2" spans="1:22">
      <c r="A2" s="361" t="s">
        <v>31</v>
      </c>
      <c r="B2" s="619">
        <f>'1. key ratios '!B2</f>
        <v>45291</v>
      </c>
    </row>
    <row r="3" spans="1:22">
      <c r="A3" s="362" t="s">
        <v>529</v>
      </c>
      <c r="B3" s="445"/>
    </row>
    <row r="4" spans="1:22">
      <c r="A4" s="362"/>
      <c r="B4" s="445"/>
    </row>
    <row r="5" spans="1:22" ht="24" customHeight="1">
      <c r="A5" s="861" t="s">
        <v>530</v>
      </c>
      <c r="B5" s="862"/>
      <c r="C5" s="866" t="s">
        <v>686</v>
      </c>
      <c r="D5" s="866"/>
      <c r="E5" s="866"/>
      <c r="F5" s="866"/>
      <c r="G5" s="866"/>
      <c r="H5" s="866" t="s">
        <v>548</v>
      </c>
      <c r="I5" s="866"/>
      <c r="J5" s="866"/>
      <c r="K5" s="866"/>
      <c r="L5" s="866"/>
      <c r="M5" s="866" t="s">
        <v>660</v>
      </c>
      <c r="N5" s="866"/>
      <c r="O5" s="866"/>
      <c r="P5" s="866"/>
      <c r="Q5" s="866"/>
      <c r="R5" s="865" t="s">
        <v>531</v>
      </c>
      <c r="S5" s="865" t="s">
        <v>545</v>
      </c>
      <c r="T5" s="865" t="s">
        <v>546</v>
      </c>
      <c r="U5" s="865" t="s">
        <v>695</v>
      </c>
      <c r="V5" s="865" t="s">
        <v>696</v>
      </c>
    </row>
    <row r="6" spans="1:22" ht="36" customHeight="1">
      <c r="A6" s="863"/>
      <c r="B6" s="864"/>
      <c r="C6" s="517"/>
      <c r="D6" s="443" t="s">
        <v>681</v>
      </c>
      <c r="E6" s="443" t="s">
        <v>680</v>
      </c>
      <c r="F6" s="443" t="s">
        <v>679</v>
      </c>
      <c r="G6" s="443" t="s">
        <v>678</v>
      </c>
      <c r="H6" s="517"/>
      <c r="I6" s="443" t="s">
        <v>681</v>
      </c>
      <c r="J6" s="443" t="s">
        <v>680</v>
      </c>
      <c r="K6" s="443" t="s">
        <v>679</v>
      </c>
      <c r="L6" s="443" t="s">
        <v>678</v>
      </c>
      <c r="M6" s="517"/>
      <c r="N6" s="443" t="s">
        <v>681</v>
      </c>
      <c r="O6" s="443" t="s">
        <v>680</v>
      </c>
      <c r="P6" s="443" t="s">
        <v>679</v>
      </c>
      <c r="Q6" s="443" t="s">
        <v>678</v>
      </c>
      <c r="R6" s="865"/>
      <c r="S6" s="865"/>
      <c r="T6" s="865"/>
      <c r="U6" s="865"/>
      <c r="V6" s="865"/>
    </row>
    <row r="7" spans="1:22">
      <c r="A7" s="515">
        <v>1</v>
      </c>
      <c r="B7" s="516" t="s">
        <v>539</v>
      </c>
      <c r="C7" s="650">
        <v>4740892.7180000003</v>
      </c>
      <c r="D7" s="650">
        <v>3337188.0844000001</v>
      </c>
      <c r="E7" s="650">
        <v>316468.13</v>
      </c>
      <c r="F7" s="650">
        <v>1087236.5035999999</v>
      </c>
      <c r="G7" s="650">
        <v>0</v>
      </c>
      <c r="H7" s="650">
        <v>4989613.7648</v>
      </c>
      <c r="I7" s="650">
        <v>3381475.9497000002</v>
      </c>
      <c r="J7" s="650">
        <v>329435.15620000003</v>
      </c>
      <c r="K7" s="650">
        <v>1278702.6588999999</v>
      </c>
      <c r="L7" s="650">
        <v>0</v>
      </c>
      <c r="M7" s="650">
        <v>832103.54229196254</v>
      </c>
      <c r="N7" s="650">
        <v>45802.442644814648</v>
      </c>
      <c r="O7" s="650">
        <v>5559.7313616661559</v>
      </c>
      <c r="P7" s="650">
        <v>780741.3682854817</v>
      </c>
      <c r="Q7" s="650">
        <v>0</v>
      </c>
      <c r="R7" s="650">
        <v>300</v>
      </c>
      <c r="S7" s="652">
        <v>5.4856756821318957E-2</v>
      </c>
      <c r="T7" s="652">
        <v>4.0864018037039734E-2</v>
      </c>
      <c r="U7" s="652">
        <v>0.19859199999999999</v>
      </c>
      <c r="V7" s="650">
        <v>32.567971</v>
      </c>
    </row>
    <row r="8" spans="1:22">
      <c r="A8" s="515">
        <v>2</v>
      </c>
      <c r="B8" s="514" t="s">
        <v>538</v>
      </c>
      <c r="C8" s="650">
        <v>262408055.33519998</v>
      </c>
      <c r="D8" s="650">
        <v>244807032.81389999</v>
      </c>
      <c r="E8" s="650">
        <v>4726259.3602</v>
      </c>
      <c r="F8" s="650">
        <v>12874763.1611</v>
      </c>
      <c r="G8" s="650">
        <v>0</v>
      </c>
      <c r="H8" s="650">
        <v>263036241.64229977</v>
      </c>
      <c r="I8" s="650">
        <v>244467920.07609978</v>
      </c>
      <c r="J8" s="650">
        <v>4833185.9458999997</v>
      </c>
      <c r="K8" s="650">
        <v>13735135.620299999</v>
      </c>
      <c r="L8" s="650">
        <v>0</v>
      </c>
      <c r="M8" s="650">
        <v>6842298.6471093073</v>
      </c>
      <c r="N8" s="650">
        <v>1637909.4815533631</v>
      </c>
      <c r="O8" s="650">
        <v>67646.474714765514</v>
      </c>
      <c r="P8" s="650">
        <v>5136742.6908411784</v>
      </c>
      <c r="Q8" s="650">
        <v>0</v>
      </c>
      <c r="R8" s="650">
        <v>20828</v>
      </c>
      <c r="S8" s="652">
        <v>0.16409124476535372</v>
      </c>
      <c r="T8" s="652">
        <v>0.14195428705689159</v>
      </c>
      <c r="U8" s="652">
        <v>0.14415800000000001</v>
      </c>
      <c r="V8" s="650">
        <v>57.172620999999999</v>
      </c>
    </row>
    <row r="9" spans="1:22">
      <c r="A9" s="515">
        <v>3</v>
      </c>
      <c r="B9" s="514" t="s">
        <v>537</v>
      </c>
      <c r="C9" s="650">
        <v>0</v>
      </c>
      <c r="D9" s="650">
        <v>0</v>
      </c>
      <c r="E9" s="650">
        <v>0</v>
      </c>
      <c r="F9" s="650">
        <v>0</v>
      </c>
      <c r="G9" s="650">
        <v>0</v>
      </c>
      <c r="H9" s="650">
        <v>0</v>
      </c>
      <c r="I9" s="650">
        <v>0</v>
      </c>
      <c r="J9" s="650">
        <v>0</v>
      </c>
      <c r="K9" s="650">
        <v>0</v>
      </c>
      <c r="L9" s="650">
        <v>0</v>
      </c>
      <c r="M9" s="650">
        <v>0</v>
      </c>
      <c r="N9" s="650">
        <v>0</v>
      </c>
      <c r="O9" s="650">
        <v>0</v>
      </c>
      <c r="P9" s="650">
        <v>0</v>
      </c>
      <c r="Q9" s="650">
        <v>0</v>
      </c>
      <c r="R9" s="650">
        <v>0</v>
      </c>
      <c r="S9" s="652">
        <v>0</v>
      </c>
      <c r="T9" s="652">
        <v>0</v>
      </c>
      <c r="U9" s="652">
        <v>0</v>
      </c>
      <c r="V9" s="650">
        <v>0</v>
      </c>
    </row>
    <row r="10" spans="1:22">
      <c r="A10" s="515">
        <v>4</v>
      </c>
      <c r="B10" s="514" t="s">
        <v>536</v>
      </c>
      <c r="C10" s="650">
        <v>297709.27</v>
      </c>
      <c r="D10" s="650">
        <v>293542.27</v>
      </c>
      <c r="E10" s="650">
        <v>0</v>
      </c>
      <c r="F10" s="650">
        <v>4167</v>
      </c>
      <c r="G10" s="650">
        <v>0</v>
      </c>
      <c r="H10" s="650">
        <v>296611.07010000001</v>
      </c>
      <c r="I10" s="650">
        <v>292444.07010000001</v>
      </c>
      <c r="J10" s="650">
        <v>0</v>
      </c>
      <c r="K10" s="650">
        <v>4167</v>
      </c>
      <c r="L10" s="650">
        <v>0</v>
      </c>
      <c r="M10" s="650">
        <v>5419.9170924061964</v>
      </c>
      <c r="N10" s="650">
        <v>2702.5475712789344</v>
      </c>
      <c r="O10" s="650">
        <v>0</v>
      </c>
      <c r="P10" s="650">
        <v>2717.3695211272625</v>
      </c>
      <c r="Q10" s="650">
        <v>0</v>
      </c>
      <c r="R10" s="650">
        <v>141</v>
      </c>
      <c r="S10" s="652">
        <v>4.7343849110550548E-2</v>
      </c>
      <c r="T10" s="652">
        <v>2.8455554047118001E-2</v>
      </c>
      <c r="U10" s="652">
        <v>2.1351999999999999E-2</v>
      </c>
      <c r="V10" s="650">
        <v>16.452007999999999</v>
      </c>
    </row>
    <row r="11" spans="1:22">
      <c r="A11" s="515">
        <v>5</v>
      </c>
      <c r="B11" s="514" t="s">
        <v>535</v>
      </c>
      <c r="C11" s="650">
        <v>1253982.8209999998</v>
      </c>
      <c r="D11" s="650">
        <v>1186459.4800999998</v>
      </c>
      <c r="E11" s="650">
        <v>35385.200899999996</v>
      </c>
      <c r="F11" s="650">
        <v>32138.14</v>
      </c>
      <c r="G11" s="650">
        <v>0</v>
      </c>
      <c r="H11" s="650">
        <v>1260064.5039999997</v>
      </c>
      <c r="I11" s="650">
        <v>1191247.9200999998</v>
      </c>
      <c r="J11" s="650">
        <v>35803.160899999995</v>
      </c>
      <c r="K11" s="650">
        <v>33013.423000000003</v>
      </c>
      <c r="L11" s="650">
        <v>0</v>
      </c>
      <c r="M11" s="650">
        <v>98720.956896533055</v>
      </c>
      <c r="N11" s="650">
        <v>71705.948012425622</v>
      </c>
      <c r="O11" s="650">
        <v>5012.8329734503877</v>
      </c>
      <c r="P11" s="650">
        <v>22002.175910657046</v>
      </c>
      <c r="Q11" s="650">
        <v>0</v>
      </c>
      <c r="R11" s="650">
        <v>2653</v>
      </c>
      <c r="S11" s="652">
        <v>0.22390043508991767</v>
      </c>
      <c r="T11" s="652">
        <v>0.175449510860792</v>
      </c>
      <c r="U11" s="652">
        <v>0.17863200000000001</v>
      </c>
      <c r="V11" s="650">
        <v>9.4323110000000003</v>
      </c>
    </row>
    <row r="12" spans="1:22">
      <c r="A12" s="515">
        <v>6</v>
      </c>
      <c r="B12" s="514" t="s">
        <v>534</v>
      </c>
      <c r="C12" s="650">
        <v>25434897.3893</v>
      </c>
      <c r="D12" s="650">
        <v>24373008.581499998</v>
      </c>
      <c r="E12" s="650">
        <v>695912.64969999995</v>
      </c>
      <c r="F12" s="650">
        <v>365976.15809999994</v>
      </c>
      <c r="G12" s="650">
        <v>0</v>
      </c>
      <c r="H12" s="650">
        <v>25842898.05270401</v>
      </c>
      <c r="I12" s="650">
        <v>24723638.590804007</v>
      </c>
      <c r="J12" s="650">
        <v>721697.69969999988</v>
      </c>
      <c r="K12" s="650">
        <v>397561.7622</v>
      </c>
      <c r="L12" s="650">
        <v>0</v>
      </c>
      <c r="M12" s="650">
        <v>1745519.3910801494</v>
      </c>
      <c r="N12" s="650">
        <v>1372534.9498158679</v>
      </c>
      <c r="O12" s="650">
        <v>102140.90318716982</v>
      </c>
      <c r="P12" s="650">
        <v>270843.53807711147</v>
      </c>
      <c r="Q12" s="650">
        <v>0</v>
      </c>
      <c r="R12" s="650">
        <v>22937</v>
      </c>
      <c r="S12" s="652">
        <v>0.22715161568876396</v>
      </c>
      <c r="T12" s="652">
        <v>0.23002911529931899</v>
      </c>
      <c r="U12" s="652">
        <v>0.18382999999999999</v>
      </c>
      <c r="V12" s="650">
        <v>22.390008000000002</v>
      </c>
    </row>
    <row r="13" spans="1:22">
      <c r="A13" s="515">
        <v>7</v>
      </c>
      <c r="B13" s="514" t="s">
        <v>533</v>
      </c>
      <c r="C13" s="650">
        <v>503125377.26180005</v>
      </c>
      <c r="D13" s="650">
        <v>453356019.70730001</v>
      </c>
      <c r="E13" s="650">
        <v>18714502.804699998</v>
      </c>
      <c r="F13" s="650">
        <v>31054854.7498</v>
      </c>
      <c r="G13" s="650">
        <v>0</v>
      </c>
      <c r="H13" s="650">
        <v>512451992.8497988</v>
      </c>
      <c r="I13" s="650">
        <v>459034706.03029883</v>
      </c>
      <c r="J13" s="650">
        <v>19105875.032699991</v>
      </c>
      <c r="K13" s="650">
        <v>34311411.786799997</v>
      </c>
      <c r="L13" s="650">
        <v>0</v>
      </c>
      <c r="M13" s="650">
        <v>9114901.860467311</v>
      </c>
      <c r="N13" s="650">
        <v>867869.12209176261</v>
      </c>
      <c r="O13" s="650">
        <v>234574.73464836</v>
      </c>
      <c r="P13" s="650">
        <v>8012458.0037271874</v>
      </c>
      <c r="Q13" s="650">
        <v>0</v>
      </c>
      <c r="R13" s="650">
        <v>7361</v>
      </c>
      <c r="S13" s="652">
        <v>0.13048044396805433</v>
      </c>
      <c r="T13" s="652">
        <v>0.12713364790419199</v>
      </c>
      <c r="U13" s="652">
        <v>0.110514</v>
      </c>
      <c r="V13" s="650">
        <v>109.235692</v>
      </c>
    </row>
    <row r="14" spans="1:22">
      <c r="A14" s="509">
        <v>7.1</v>
      </c>
      <c r="B14" s="508" t="s">
        <v>542</v>
      </c>
      <c r="C14" s="650">
        <v>392817585.31889999</v>
      </c>
      <c r="D14" s="650">
        <v>350154536.10899997</v>
      </c>
      <c r="E14" s="650">
        <v>15617071.871200001</v>
      </c>
      <c r="F14" s="650">
        <v>27045977.3387</v>
      </c>
      <c r="G14" s="650">
        <v>0</v>
      </c>
      <c r="H14" s="650">
        <v>400486538.09049875</v>
      </c>
      <c r="I14" s="650">
        <v>354613820.07709879</v>
      </c>
      <c r="J14" s="650">
        <v>15960163.38969999</v>
      </c>
      <c r="K14" s="650">
        <v>29912554.623699989</v>
      </c>
      <c r="L14" s="650">
        <v>0</v>
      </c>
      <c r="M14" s="650">
        <v>7918218.1184798181</v>
      </c>
      <c r="N14" s="650">
        <v>705880.11652258981</v>
      </c>
      <c r="O14" s="650">
        <v>183694.98115351761</v>
      </c>
      <c r="P14" s="650">
        <v>7028643.0208037104</v>
      </c>
      <c r="Q14" s="650">
        <v>0</v>
      </c>
      <c r="R14" s="650">
        <v>5647</v>
      </c>
      <c r="S14" s="652">
        <v>0.12918787451712188</v>
      </c>
      <c r="T14" s="652">
        <v>0.12609017941971301</v>
      </c>
      <c r="U14" s="652">
        <v>0.107851</v>
      </c>
      <c r="V14" s="650">
        <v>109.23566599999999</v>
      </c>
    </row>
    <row r="15" spans="1:22">
      <c r="A15" s="509">
        <v>7.2</v>
      </c>
      <c r="B15" s="508" t="s">
        <v>544</v>
      </c>
      <c r="C15" s="650">
        <v>85579740.68810001</v>
      </c>
      <c r="D15" s="650">
        <v>79139511.329500005</v>
      </c>
      <c r="E15" s="650">
        <v>3024133.2534999996</v>
      </c>
      <c r="F15" s="650">
        <v>3416096.1050999998</v>
      </c>
      <c r="G15" s="650">
        <v>0</v>
      </c>
      <c r="H15" s="650">
        <v>87001574.223500013</v>
      </c>
      <c r="I15" s="650">
        <v>80166022.424700007</v>
      </c>
      <c r="J15" s="650">
        <v>3069211.9314999995</v>
      </c>
      <c r="K15" s="650">
        <v>3766339.8673</v>
      </c>
      <c r="L15" s="650">
        <v>0</v>
      </c>
      <c r="M15" s="650">
        <v>1106022.5622690786</v>
      </c>
      <c r="N15" s="650">
        <v>130648.42789624525</v>
      </c>
      <c r="O15" s="650">
        <v>49747.139311204584</v>
      </c>
      <c r="P15" s="650">
        <v>925626.99506162864</v>
      </c>
      <c r="Q15" s="650">
        <v>0</v>
      </c>
      <c r="R15" s="650">
        <v>1181</v>
      </c>
      <c r="S15" s="652">
        <v>0.13567461279563175</v>
      </c>
      <c r="T15" s="652">
        <v>0.132305771909484</v>
      </c>
      <c r="U15" s="652">
        <v>0.121267</v>
      </c>
      <c r="V15" s="650">
        <v>110.141899</v>
      </c>
    </row>
    <row r="16" spans="1:22">
      <c r="A16" s="509">
        <v>7.3</v>
      </c>
      <c r="B16" s="508" t="s">
        <v>541</v>
      </c>
      <c r="C16" s="650">
        <v>24728051.254800003</v>
      </c>
      <c r="D16" s="650">
        <v>24061972.268800002</v>
      </c>
      <c r="E16" s="650">
        <v>73297.679999999993</v>
      </c>
      <c r="F16" s="650">
        <v>592781.30599999998</v>
      </c>
      <c r="G16" s="650">
        <v>0</v>
      </c>
      <c r="H16" s="650">
        <v>24963880.535799999</v>
      </c>
      <c r="I16" s="650">
        <v>24254863.528499998</v>
      </c>
      <c r="J16" s="650">
        <v>76499.711500000005</v>
      </c>
      <c r="K16" s="650">
        <v>632517.29579999996</v>
      </c>
      <c r="L16" s="650">
        <v>0</v>
      </c>
      <c r="M16" s="650">
        <v>90661.179718414161</v>
      </c>
      <c r="N16" s="650">
        <v>31340.577672927506</v>
      </c>
      <c r="O16" s="650">
        <v>1132.6141836378154</v>
      </c>
      <c r="P16" s="650">
        <v>58187.987861848836</v>
      </c>
      <c r="Q16" s="650">
        <v>0</v>
      </c>
      <c r="R16" s="650">
        <v>533</v>
      </c>
      <c r="S16" s="652">
        <v>0.12904288311381287</v>
      </c>
      <c r="T16" s="652">
        <v>0.12711055164766999</v>
      </c>
      <c r="U16" s="652">
        <v>0.115762</v>
      </c>
      <c r="V16" s="650">
        <v>106.07789</v>
      </c>
    </row>
    <row r="17" spans="1:22">
      <c r="A17" s="515">
        <v>8</v>
      </c>
      <c r="B17" s="514" t="s">
        <v>540</v>
      </c>
      <c r="C17" s="650">
        <v>0</v>
      </c>
      <c r="D17" s="650">
        <v>0</v>
      </c>
      <c r="E17" s="650">
        <v>0</v>
      </c>
      <c r="F17" s="650">
        <v>0</v>
      </c>
      <c r="G17" s="650">
        <v>0</v>
      </c>
      <c r="H17" s="650">
        <v>0</v>
      </c>
      <c r="I17" s="650">
        <v>0</v>
      </c>
      <c r="J17" s="650">
        <v>0</v>
      </c>
      <c r="K17" s="650">
        <v>0</v>
      </c>
      <c r="L17" s="650">
        <v>0</v>
      </c>
      <c r="M17" s="650">
        <v>0</v>
      </c>
      <c r="N17" s="650">
        <v>0</v>
      </c>
      <c r="O17" s="650">
        <v>0</v>
      </c>
      <c r="P17" s="650">
        <v>0</v>
      </c>
      <c r="Q17" s="650">
        <v>0</v>
      </c>
      <c r="R17" s="650">
        <v>0</v>
      </c>
      <c r="S17" s="652">
        <v>0</v>
      </c>
      <c r="T17" s="652">
        <v>0</v>
      </c>
      <c r="U17" s="652">
        <v>0</v>
      </c>
      <c r="V17" s="650">
        <v>0</v>
      </c>
    </row>
    <row r="18" spans="1:22">
      <c r="A18" s="513">
        <v>9</v>
      </c>
      <c r="B18" s="512" t="s">
        <v>532</v>
      </c>
      <c r="C18" s="653">
        <v>0</v>
      </c>
      <c r="D18" s="653">
        <v>0</v>
      </c>
      <c r="E18" s="653">
        <v>0</v>
      </c>
      <c r="F18" s="653">
        <v>0</v>
      </c>
      <c r="G18" s="653">
        <v>0</v>
      </c>
      <c r="H18" s="653">
        <v>0</v>
      </c>
      <c r="I18" s="653">
        <v>0</v>
      </c>
      <c r="J18" s="653">
        <v>0</v>
      </c>
      <c r="K18" s="653">
        <v>0</v>
      </c>
      <c r="L18" s="653">
        <v>0</v>
      </c>
      <c r="M18" s="653">
        <v>0</v>
      </c>
      <c r="N18" s="653">
        <v>0</v>
      </c>
      <c r="O18" s="653">
        <v>0</v>
      </c>
      <c r="P18" s="653">
        <v>0</v>
      </c>
      <c r="Q18" s="653">
        <v>0</v>
      </c>
      <c r="R18" s="653">
        <v>0</v>
      </c>
      <c r="S18" s="654">
        <v>0</v>
      </c>
      <c r="T18" s="654">
        <v>0</v>
      </c>
      <c r="U18" s="654">
        <v>0</v>
      </c>
      <c r="V18" s="653">
        <v>0</v>
      </c>
    </row>
    <row r="19" spans="1:22">
      <c r="A19" s="511">
        <v>10</v>
      </c>
      <c r="B19" s="510" t="s">
        <v>543</v>
      </c>
      <c r="C19" s="650">
        <v>797260914.79530001</v>
      </c>
      <c r="D19" s="650">
        <v>727353250.93720007</v>
      </c>
      <c r="E19" s="650">
        <v>24488528.145500001</v>
      </c>
      <c r="F19" s="650">
        <v>45419135.7126</v>
      </c>
      <c r="G19" s="650">
        <v>0</v>
      </c>
      <c r="H19" s="650">
        <v>807877421.88370252</v>
      </c>
      <c r="I19" s="650">
        <v>733091432.6371026</v>
      </c>
      <c r="J19" s="650">
        <v>25025996.995399993</v>
      </c>
      <c r="K19" s="650">
        <v>49759992.251199991</v>
      </c>
      <c r="L19" s="650">
        <v>0</v>
      </c>
      <c r="M19" s="650">
        <v>18638964.31493767</v>
      </c>
      <c r="N19" s="650">
        <v>3998524.491689513</v>
      </c>
      <c r="O19" s="650">
        <v>414934.6768854119</v>
      </c>
      <c r="P19" s="650">
        <v>14225505.146362744</v>
      </c>
      <c r="Q19" s="650">
        <v>0</v>
      </c>
      <c r="R19" s="650">
        <v>54220</v>
      </c>
      <c r="S19" s="652">
        <v>0.15048778196266133</v>
      </c>
      <c r="T19" s="652">
        <v>0.12976395276948818</v>
      </c>
      <c r="U19" s="652">
        <v>0.12443</v>
      </c>
      <c r="V19" s="650">
        <v>88.844010999999995</v>
      </c>
    </row>
    <row r="20" spans="1:22" ht="25.5">
      <c r="A20" s="509">
        <v>10.1</v>
      </c>
      <c r="B20" s="508" t="s">
        <v>547</v>
      </c>
      <c r="C20" s="650">
        <v>0</v>
      </c>
      <c r="D20" s="650">
        <v>0</v>
      </c>
      <c r="E20" s="650">
        <v>0</v>
      </c>
      <c r="F20" s="650">
        <v>0</v>
      </c>
      <c r="G20" s="650">
        <v>0</v>
      </c>
      <c r="H20" s="650">
        <v>0</v>
      </c>
      <c r="I20" s="650">
        <v>0</v>
      </c>
      <c r="J20" s="650">
        <v>0</v>
      </c>
      <c r="K20" s="650">
        <v>0</v>
      </c>
      <c r="L20" s="650">
        <v>0</v>
      </c>
      <c r="M20" s="650">
        <v>0</v>
      </c>
      <c r="N20" s="650">
        <v>0</v>
      </c>
      <c r="O20" s="650">
        <v>0</v>
      </c>
      <c r="P20" s="650">
        <v>0</v>
      </c>
      <c r="Q20" s="650">
        <v>0</v>
      </c>
      <c r="R20" s="650">
        <v>0</v>
      </c>
      <c r="S20" s="652">
        <v>0</v>
      </c>
      <c r="T20" s="652">
        <v>0</v>
      </c>
      <c r="U20" s="652">
        <v>0</v>
      </c>
      <c r="V20" s="650">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90" zoomScaleNormal="90" workbookViewId="0">
      <selection activeCell="M23" sqref="M23"/>
    </sheetView>
  </sheetViews>
  <sheetFormatPr defaultRowHeight="15"/>
  <cols>
    <col min="1" max="1" width="8.7109375" style="392"/>
    <col min="2" max="2" width="69.28515625" style="393" customWidth="1"/>
    <col min="3" max="5" width="15.7109375" customWidth="1"/>
    <col min="6" max="7" width="13.140625" customWidth="1"/>
    <col min="8" max="8" width="14.7109375" customWidth="1"/>
  </cols>
  <sheetData>
    <row r="1" spans="1:12" s="18" customFormat="1" ht="14.25">
      <c r="A1" s="15" t="s">
        <v>30</v>
      </c>
      <c r="B1" s="16" t="str">
        <f>'Info '!C2</f>
        <v>JSC "BASISBANK"</v>
      </c>
      <c r="C1" s="16"/>
      <c r="D1" s="17"/>
      <c r="E1" s="17"/>
      <c r="F1" s="17"/>
      <c r="G1" s="17"/>
    </row>
    <row r="2" spans="1:12" s="18" customFormat="1" ht="14.25">
      <c r="A2" s="15" t="s">
        <v>31</v>
      </c>
      <c r="B2" s="571">
        <f>'1. key ratios '!B2</f>
        <v>45291</v>
      </c>
      <c r="C2" s="19"/>
      <c r="D2" s="20"/>
      <c r="E2" s="20"/>
      <c r="F2" s="20"/>
      <c r="G2" s="20"/>
      <c r="H2" s="21"/>
    </row>
    <row r="3" spans="1:12" s="18" customFormat="1" thickBot="1">
      <c r="A3" s="15"/>
      <c r="B3" s="19"/>
      <c r="C3" s="19"/>
      <c r="D3" s="20"/>
      <c r="E3" s="20"/>
      <c r="F3" s="20"/>
      <c r="G3" s="20"/>
      <c r="H3" s="21"/>
    </row>
    <row r="4" spans="1:12" ht="21" customHeight="1">
      <c r="A4" s="2" t="s">
        <v>6</v>
      </c>
      <c r="B4" s="755" t="s">
        <v>554</v>
      </c>
      <c r="C4" s="757" t="s">
        <v>555</v>
      </c>
      <c r="D4" s="757"/>
      <c r="E4" s="757"/>
      <c r="F4" s="757" t="s">
        <v>556</v>
      </c>
      <c r="G4" s="757"/>
      <c r="H4" s="758"/>
    </row>
    <row r="5" spans="1:12" ht="21" customHeight="1">
      <c r="A5" s="1"/>
      <c r="B5" s="756"/>
      <c r="C5" s="394" t="s">
        <v>32</v>
      </c>
      <c r="D5" s="394" t="s">
        <v>33</v>
      </c>
      <c r="E5" s="394" t="s">
        <v>34</v>
      </c>
      <c r="F5" s="394" t="s">
        <v>32</v>
      </c>
      <c r="G5" s="394" t="s">
        <v>33</v>
      </c>
      <c r="H5" s="697" t="s">
        <v>34</v>
      </c>
    </row>
    <row r="6" spans="1:12" ht="26.45" customHeight="1">
      <c r="A6" s="1"/>
      <c r="B6" s="710" t="s">
        <v>557</v>
      </c>
      <c r="C6" s="759"/>
      <c r="D6" s="760"/>
      <c r="E6" s="760"/>
      <c r="F6" s="760"/>
      <c r="G6" s="760"/>
      <c r="H6" s="761"/>
    </row>
    <row r="7" spans="1:12" ht="23.1" customHeight="1">
      <c r="A7" s="380">
        <v>1</v>
      </c>
      <c r="B7" s="685" t="s">
        <v>558</v>
      </c>
      <c r="C7" s="523">
        <f>SUM(C8:C10)</f>
        <v>93088278.890000001</v>
      </c>
      <c r="D7" s="523">
        <f>SUM(D8:D10)</f>
        <v>373262854.04299998</v>
      </c>
      <c r="E7" s="522">
        <f>C7+D7</f>
        <v>466351132.93299997</v>
      </c>
      <c r="F7" s="659">
        <f>SUM(F8:F10)</f>
        <v>75876175.398845688</v>
      </c>
      <c r="G7" s="659">
        <f>SUM(G8:G10)</f>
        <v>420369872.17709613</v>
      </c>
      <c r="H7" s="698">
        <f>F7+G7</f>
        <v>496246047.5759418</v>
      </c>
      <c r="J7" s="524"/>
      <c r="K7" s="524"/>
      <c r="L7" s="524"/>
    </row>
    <row r="8" spans="1:12">
      <c r="A8" s="380">
        <v>1.1000000000000001</v>
      </c>
      <c r="B8" s="383" t="s">
        <v>559</v>
      </c>
      <c r="C8" s="523">
        <v>31430165.399999999</v>
      </c>
      <c r="D8" s="523">
        <v>29888147.982999999</v>
      </c>
      <c r="E8" s="522">
        <f t="shared" ref="E8:E36" si="0">C8+D8</f>
        <v>61318313.383000001</v>
      </c>
      <c r="F8" s="659">
        <v>37750601.699999996</v>
      </c>
      <c r="G8" s="659">
        <v>38829357.245999999</v>
      </c>
      <c r="H8" s="698">
        <f t="shared" ref="H8:H36" si="1">F8+G8</f>
        <v>76579958.945999995</v>
      </c>
      <c r="J8" s="524"/>
      <c r="K8" s="524"/>
      <c r="L8" s="524"/>
    </row>
    <row r="9" spans="1:12">
      <c r="A9" s="380">
        <v>1.2</v>
      </c>
      <c r="B9" s="383" t="s">
        <v>560</v>
      </c>
      <c r="C9" s="523">
        <v>58910727.460000001</v>
      </c>
      <c r="D9" s="523">
        <v>184600807.81</v>
      </c>
      <c r="E9" s="522">
        <f t="shared" si="0"/>
        <v>243511535.27000001</v>
      </c>
      <c r="F9" s="659">
        <v>23785659.24982157</v>
      </c>
      <c r="G9" s="659">
        <v>302201150.56255597</v>
      </c>
      <c r="H9" s="698">
        <f t="shared" si="1"/>
        <v>325986809.81237751</v>
      </c>
      <c r="J9" s="524"/>
      <c r="K9" s="524"/>
      <c r="L9" s="524"/>
    </row>
    <row r="10" spans="1:12">
      <c r="A10" s="380">
        <v>1.3</v>
      </c>
      <c r="B10" s="383" t="s">
        <v>561</v>
      </c>
      <c r="C10" s="523">
        <v>2747386.03</v>
      </c>
      <c r="D10" s="523">
        <v>158773898.25</v>
      </c>
      <c r="E10" s="522">
        <f t="shared" si="0"/>
        <v>161521284.28</v>
      </c>
      <c r="F10" s="659">
        <v>14339914.44902413</v>
      </c>
      <c r="G10" s="659">
        <v>79339364.368540168</v>
      </c>
      <c r="H10" s="698">
        <f t="shared" si="1"/>
        <v>93679278.817564294</v>
      </c>
      <c r="J10" s="524"/>
      <c r="K10" s="524"/>
      <c r="L10" s="524"/>
    </row>
    <row r="11" spans="1:12">
      <c r="A11" s="380">
        <v>2</v>
      </c>
      <c r="B11" s="370" t="s">
        <v>562</v>
      </c>
      <c r="C11" s="523">
        <v>0</v>
      </c>
      <c r="D11" s="523">
        <v>0</v>
      </c>
      <c r="E11" s="522">
        <f t="shared" si="0"/>
        <v>0</v>
      </c>
      <c r="F11" s="659">
        <v>62704.66</v>
      </c>
      <c r="G11" s="659">
        <v>0</v>
      </c>
      <c r="H11" s="698">
        <f t="shared" si="1"/>
        <v>62704.66</v>
      </c>
      <c r="J11" s="524"/>
      <c r="K11" s="524"/>
      <c r="L11" s="524"/>
    </row>
    <row r="12" spans="1:12">
      <c r="A12" s="380">
        <v>2.1</v>
      </c>
      <c r="B12" s="381" t="s">
        <v>563</v>
      </c>
      <c r="C12" s="523">
        <v>0</v>
      </c>
      <c r="D12" s="523">
        <v>0</v>
      </c>
      <c r="E12" s="522">
        <f t="shared" si="0"/>
        <v>0</v>
      </c>
      <c r="F12" s="659">
        <v>0</v>
      </c>
      <c r="G12" s="659">
        <v>0</v>
      </c>
      <c r="H12" s="698">
        <f t="shared" si="1"/>
        <v>0</v>
      </c>
      <c r="J12" s="524"/>
      <c r="K12" s="524"/>
      <c r="L12" s="524"/>
    </row>
    <row r="13" spans="1:12" ht="26.45" customHeight="1">
      <c r="A13" s="380">
        <v>3</v>
      </c>
      <c r="B13" s="372" t="s">
        <v>564</v>
      </c>
      <c r="C13" s="523">
        <v>0</v>
      </c>
      <c r="D13" s="523">
        <v>0</v>
      </c>
      <c r="E13" s="522">
        <f t="shared" si="0"/>
        <v>0</v>
      </c>
      <c r="F13" s="659"/>
      <c r="G13" s="659"/>
      <c r="H13" s="698">
        <f t="shared" si="1"/>
        <v>0</v>
      </c>
      <c r="J13" s="524"/>
      <c r="K13" s="524"/>
      <c r="L13" s="524"/>
    </row>
    <row r="14" spans="1:12" ht="26.45" customHeight="1">
      <c r="A14" s="380">
        <v>4</v>
      </c>
      <c r="B14" s="373" t="s">
        <v>565</v>
      </c>
      <c r="C14" s="523">
        <v>0</v>
      </c>
      <c r="D14" s="523">
        <v>0</v>
      </c>
      <c r="E14" s="522">
        <f t="shared" si="0"/>
        <v>0</v>
      </c>
      <c r="F14" s="659"/>
      <c r="G14" s="659"/>
      <c r="H14" s="698">
        <f t="shared" si="1"/>
        <v>0</v>
      </c>
      <c r="J14" s="524"/>
      <c r="K14" s="524"/>
      <c r="L14" s="524"/>
    </row>
    <row r="15" spans="1:12" ht="24.6" customHeight="1">
      <c r="A15" s="380">
        <v>5</v>
      </c>
      <c r="B15" s="374" t="s">
        <v>566</v>
      </c>
      <c r="C15" s="711">
        <f>SUM(C16:C18)</f>
        <v>235261102.81</v>
      </c>
      <c r="D15" s="711">
        <f>SUM(D16:D18)</f>
        <v>0</v>
      </c>
      <c r="E15" s="712">
        <f t="shared" si="0"/>
        <v>235261102.81</v>
      </c>
      <c r="F15" s="660">
        <f>SUM(F16:F18)</f>
        <v>145931672.7139</v>
      </c>
      <c r="G15" s="660">
        <f>SUM(G16:G18)</f>
        <v>0</v>
      </c>
      <c r="H15" s="713">
        <f t="shared" si="1"/>
        <v>145931672.7139</v>
      </c>
      <c r="J15" s="524"/>
      <c r="K15" s="524"/>
      <c r="L15" s="524"/>
    </row>
    <row r="16" spans="1:12">
      <c r="A16" s="380">
        <v>5.0999999999999996</v>
      </c>
      <c r="B16" s="375" t="s">
        <v>567</v>
      </c>
      <c r="C16" s="523">
        <v>0</v>
      </c>
      <c r="D16" s="523">
        <v>0</v>
      </c>
      <c r="E16" s="522">
        <f t="shared" si="0"/>
        <v>0</v>
      </c>
      <c r="F16" s="659"/>
      <c r="G16" s="659"/>
      <c r="H16" s="698">
        <f t="shared" si="1"/>
        <v>0</v>
      </c>
      <c r="J16" s="524"/>
      <c r="K16" s="524"/>
      <c r="L16" s="524"/>
    </row>
    <row r="17" spans="1:12">
      <c r="A17" s="380">
        <v>5.2</v>
      </c>
      <c r="B17" s="375" t="s">
        <v>568</v>
      </c>
      <c r="C17" s="523">
        <v>235261102.81</v>
      </c>
      <c r="D17" s="523">
        <v>0</v>
      </c>
      <c r="E17" s="522">
        <f t="shared" si="0"/>
        <v>235261102.81</v>
      </c>
      <c r="F17" s="659">
        <v>145931672.7139</v>
      </c>
      <c r="G17" s="659">
        <v>0</v>
      </c>
      <c r="H17" s="698">
        <f t="shared" si="1"/>
        <v>145931672.7139</v>
      </c>
      <c r="J17" s="524"/>
      <c r="K17" s="524"/>
      <c r="L17" s="524"/>
    </row>
    <row r="18" spans="1:12">
      <c r="A18" s="380">
        <v>5.3</v>
      </c>
      <c r="B18" s="376" t="s">
        <v>569</v>
      </c>
      <c r="C18" s="523">
        <v>0</v>
      </c>
      <c r="D18" s="523">
        <v>0</v>
      </c>
      <c r="E18" s="522">
        <f t="shared" si="0"/>
        <v>0</v>
      </c>
      <c r="F18" s="659"/>
      <c r="G18" s="659"/>
      <c r="H18" s="698">
        <f t="shared" si="1"/>
        <v>0</v>
      </c>
      <c r="J18" s="524"/>
      <c r="K18" s="524"/>
      <c r="L18" s="524"/>
    </row>
    <row r="19" spans="1:12">
      <c r="A19" s="380">
        <v>6</v>
      </c>
      <c r="B19" s="372" t="s">
        <v>570</v>
      </c>
      <c r="C19" s="523">
        <f>SUM(C20:C21)</f>
        <v>1442814926.4200001</v>
      </c>
      <c r="D19" s="523">
        <f>SUM(D20:D21)</f>
        <v>1194910956.4200003</v>
      </c>
      <c r="E19" s="522">
        <f t="shared" si="0"/>
        <v>2637725882.8400002</v>
      </c>
      <c r="F19" s="659">
        <f>SUM(F20:F21)</f>
        <v>1362993088.600148</v>
      </c>
      <c r="G19" s="659">
        <f>SUM(G20:G21)</f>
        <v>973997779.24602616</v>
      </c>
      <c r="H19" s="698">
        <f t="shared" si="1"/>
        <v>2336990867.8461742</v>
      </c>
      <c r="J19" s="524"/>
      <c r="K19" s="524"/>
      <c r="L19" s="524"/>
    </row>
    <row r="20" spans="1:12">
      <c r="A20" s="380">
        <v>6.1</v>
      </c>
      <c r="B20" s="375" t="s">
        <v>568</v>
      </c>
      <c r="C20" s="523">
        <v>142907156.88</v>
      </c>
      <c r="D20" s="523">
        <v>0</v>
      </c>
      <c r="E20" s="522">
        <f t="shared" si="0"/>
        <v>142907156.88</v>
      </c>
      <c r="F20" s="659">
        <v>247827468.36316732</v>
      </c>
      <c r="G20" s="659">
        <v>0</v>
      </c>
      <c r="H20" s="698">
        <f t="shared" si="1"/>
        <v>247827468.36316732</v>
      </c>
      <c r="J20" s="524"/>
      <c r="K20" s="524"/>
      <c r="L20" s="524"/>
    </row>
    <row r="21" spans="1:12">
      <c r="A21" s="380">
        <v>6.2</v>
      </c>
      <c r="B21" s="376" t="s">
        <v>569</v>
      </c>
      <c r="C21" s="523">
        <v>1299907769.54</v>
      </c>
      <c r="D21" s="523">
        <v>1194910956.4200003</v>
      </c>
      <c r="E21" s="522">
        <f t="shared" si="0"/>
        <v>2494818725.96</v>
      </c>
      <c r="F21" s="659">
        <v>1115165620.2369807</v>
      </c>
      <c r="G21" s="659">
        <v>973997779.24602616</v>
      </c>
      <c r="H21" s="698">
        <f t="shared" si="1"/>
        <v>2089163399.483007</v>
      </c>
      <c r="J21" s="524"/>
      <c r="K21" s="524"/>
      <c r="L21" s="524"/>
    </row>
    <row r="22" spans="1:12">
      <c r="A22" s="380">
        <v>7</v>
      </c>
      <c r="B22" s="370" t="s">
        <v>571</v>
      </c>
      <c r="C22" s="523">
        <v>24859354.66</v>
      </c>
      <c r="D22" s="523">
        <v>0</v>
      </c>
      <c r="E22" s="522">
        <f t="shared" si="0"/>
        <v>24859354.66</v>
      </c>
      <c r="F22" s="659">
        <v>20796650</v>
      </c>
      <c r="G22" s="659">
        <v>0</v>
      </c>
      <c r="H22" s="698">
        <f t="shared" si="1"/>
        <v>20796650</v>
      </c>
      <c r="J22" s="524"/>
      <c r="K22" s="524"/>
      <c r="L22" s="524"/>
    </row>
    <row r="23" spans="1:12">
      <c r="A23" s="380">
        <v>8</v>
      </c>
      <c r="B23" s="377" t="s">
        <v>572</v>
      </c>
      <c r="C23" s="523">
        <v>603813.08847110055</v>
      </c>
      <c r="D23" s="523">
        <v>0</v>
      </c>
      <c r="E23" s="522">
        <f t="shared" si="0"/>
        <v>603813.08847110055</v>
      </c>
      <c r="F23" s="659">
        <v>925533.74000000022</v>
      </c>
      <c r="G23" s="659">
        <v>0</v>
      </c>
      <c r="H23" s="698">
        <f t="shared" si="1"/>
        <v>925533.74000000022</v>
      </c>
      <c r="J23" s="524"/>
      <c r="K23" s="524"/>
      <c r="L23" s="524"/>
    </row>
    <row r="24" spans="1:12">
      <c r="A24" s="380">
        <v>9</v>
      </c>
      <c r="B24" s="373" t="s">
        <v>573</v>
      </c>
      <c r="C24" s="523">
        <f>SUM(C25:C26)</f>
        <v>112451471.18000001</v>
      </c>
      <c r="D24" s="523">
        <f>SUM(D25:D26)</f>
        <v>0</v>
      </c>
      <c r="E24" s="522">
        <f t="shared" si="0"/>
        <v>112451471.18000001</v>
      </c>
      <c r="F24" s="659">
        <f>SUM(F25:F26)</f>
        <v>116796604.59999999</v>
      </c>
      <c r="G24" s="659">
        <f>SUM(G25:G26)</f>
        <v>0</v>
      </c>
      <c r="H24" s="698">
        <f t="shared" si="1"/>
        <v>116796604.59999999</v>
      </c>
      <c r="J24" s="524"/>
      <c r="K24" s="524"/>
      <c r="L24" s="524"/>
    </row>
    <row r="25" spans="1:12">
      <c r="A25" s="380">
        <v>9.1</v>
      </c>
      <c r="B25" s="375" t="s">
        <v>574</v>
      </c>
      <c r="C25" s="523">
        <v>112451471.18000001</v>
      </c>
      <c r="D25" s="523">
        <v>0</v>
      </c>
      <c r="E25" s="522">
        <f t="shared" si="0"/>
        <v>112451471.18000001</v>
      </c>
      <c r="F25" s="659">
        <v>116796604.59999999</v>
      </c>
      <c r="G25" s="659">
        <v>0</v>
      </c>
      <c r="H25" s="698">
        <f t="shared" si="1"/>
        <v>116796604.59999999</v>
      </c>
      <c r="J25" s="524"/>
      <c r="K25" s="524"/>
      <c r="L25" s="524"/>
    </row>
    <row r="26" spans="1:12">
      <c r="A26" s="380">
        <v>9.1999999999999993</v>
      </c>
      <c r="B26" s="375" t="s">
        <v>575</v>
      </c>
      <c r="C26" s="523">
        <v>0</v>
      </c>
      <c r="D26" s="523">
        <v>0</v>
      </c>
      <c r="E26" s="522">
        <f t="shared" si="0"/>
        <v>0</v>
      </c>
      <c r="F26" s="659">
        <v>0</v>
      </c>
      <c r="G26" s="659">
        <v>0</v>
      </c>
      <c r="H26" s="698">
        <f t="shared" si="1"/>
        <v>0</v>
      </c>
      <c r="J26" s="524"/>
      <c r="K26" s="524"/>
      <c r="L26" s="524"/>
    </row>
    <row r="27" spans="1:12">
      <c r="A27" s="380">
        <v>10</v>
      </c>
      <c r="B27" s="373" t="s">
        <v>576</v>
      </c>
      <c r="C27" s="523">
        <f>SUM(C28:C29)</f>
        <v>11991333.850000001</v>
      </c>
      <c r="D27" s="523">
        <f>SUM(D28:D29)</f>
        <v>0</v>
      </c>
      <c r="E27" s="522">
        <f t="shared" si="0"/>
        <v>11991333.850000001</v>
      </c>
      <c r="F27" s="659">
        <f>SUM(F28:F29)</f>
        <v>8510147.0500000007</v>
      </c>
      <c r="G27" s="659">
        <f>SUM(G28:G29)</f>
        <v>0</v>
      </c>
      <c r="H27" s="698">
        <f t="shared" si="1"/>
        <v>8510147.0500000007</v>
      </c>
      <c r="J27" s="524"/>
      <c r="K27" s="524"/>
      <c r="L27" s="524"/>
    </row>
    <row r="28" spans="1:12">
      <c r="A28" s="380">
        <v>10.1</v>
      </c>
      <c r="B28" s="375" t="s">
        <v>577</v>
      </c>
      <c r="C28" s="523">
        <v>0</v>
      </c>
      <c r="D28" s="523">
        <v>0</v>
      </c>
      <c r="E28" s="522">
        <f t="shared" si="0"/>
        <v>0</v>
      </c>
      <c r="F28" s="659"/>
      <c r="G28" s="659"/>
      <c r="H28" s="698">
        <f t="shared" si="1"/>
        <v>0</v>
      </c>
      <c r="J28" s="524"/>
      <c r="K28" s="524"/>
      <c r="L28" s="524"/>
    </row>
    <row r="29" spans="1:12">
      <c r="A29" s="380">
        <v>10.199999999999999</v>
      </c>
      <c r="B29" s="375" t="s">
        <v>578</v>
      </c>
      <c r="C29" s="523">
        <v>11991333.850000001</v>
      </c>
      <c r="D29" s="523">
        <v>0</v>
      </c>
      <c r="E29" s="522">
        <f t="shared" si="0"/>
        <v>11991333.850000001</v>
      </c>
      <c r="F29" s="659">
        <v>8510147.0500000007</v>
      </c>
      <c r="G29" s="659">
        <v>0</v>
      </c>
      <c r="H29" s="698">
        <f t="shared" si="1"/>
        <v>8510147.0500000007</v>
      </c>
      <c r="J29" s="524"/>
      <c r="K29" s="524"/>
      <c r="L29" s="524"/>
    </row>
    <row r="30" spans="1:12">
      <c r="A30" s="380">
        <v>11</v>
      </c>
      <c r="B30" s="373" t="s">
        <v>579</v>
      </c>
      <c r="C30" s="523">
        <f>SUM(C31:C32)</f>
        <v>33953.870000000003</v>
      </c>
      <c r="D30" s="523">
        <f>SUM(D31:D32)</f>
        <v>0</v>
      </c>
      <c r="E30" s="522">
        <f t="shared" si="0"/>
        <v>33953.870000000003</v>
      </c>
      <c r="F30" s="659">
        <f>SUM(F31:F32)</f>
        <v>39804.94</v>
      </c>
      <c r="G30" s="659">
        <f>SUM(G31:G32)</f>
        <v>0</v>
      </c>
      <c r="H30" s="698">
        <f t="shared" si="1"/>
        <v>39804.94</v>
      </c>
      <c r="J30" s="524"/>
      <c r="K30" s="524"/>
      <c r="L30" s="524"/>
    </row>
    <row r="31" spans="1:12">
      <c r="A31" s="380">
        <v>11.1</v>
      </c>
      <c r="B31" s="375" t="s">
        <v>580</v>
      </c>
      <c r="C31" s="523">
        <v>33953.870000000003</v>
      </c>
      <c r="D31" s="523">
        <v>0</v>
      </c>
      <c r="E31" s="522">
        <f t="shared" si="0"/>
        <v>33953.870000000003</v>
      </c>
      <c r="F31" s="659">
        <v>39804.94</v>
      </c>
      <c r="G31" s="659">
        <v>0</v>
      </c>
      <c r="H31" s="698">
        <f t="shared" si="1"/>
        <v>39804.94</v>
      </c>
      <c r="J31" s="524"/>
      <c r="K31" s="524"/>
      <c r="L31" s="524"/>
    </row>
    <row r="32" spans="1:12">
      <c r="A32" s="380">
        <v>11.2</v>
      </c>
      <c r="B32" s="375" t="s">
        <v>581</v>
      </c>
      <c r="C32" s="523">
        <v>0</v>
      </c>
      <c r="D32" s="523">
        <v>0</v>
      </c>
      <c r="E32" s="522">
        <f t="shared" si="0"/>
        <v>0</v>
      </c>
      <c r="F32" s="659">
        <v>0</v>
      </c>
      <c r="G32" s="659">
        <v>0</v>
      </c>
      <c r="H32" s="698">
        <f t="shared" si="1"/>
        <v>0</v>
      </c>
      <c r="J32" s="524"/>
      <c r="K32" s="524"/>
      <c r="L32" s="524"/>
    </row>
    <row r="33" spans="1:12">
      <c r="A33" s="380">
        <v>13</v>
      </c>
      <c r="B33" s="373" t="s">
        <v>582</v>
      </c>
      <c r="C33" s="523">
        <v>29349463.129999999</v>
      </c>
      <c r="D33" s="523">
        <v>8925837.6699999981</v>
      </c>
      <c r="E33" s="522">
        <f t="shared" si="0"/>
        <v>38275300.799999997</v>
      </c>
      <c r="F33" s="659">
        <v>33821887.809317827</v>
      </c>
      <c r="G33" s="659">
        <v>609691.82935991732</v>
      </c>
      <c r="H33" s="698">
        <f t="shared" si="1"/>
        <v>34431579.638677746</v>
      </c>
      <c r="J33" s="524"/>
      <c r="K33" s="524"/>
      <c r="L33" s="524"/>
    </row>
    <row r="34" spans="1:12">
      <c r="A34" s="380">
        <v>13.1</v>
      </c>
      <c r="B34" s="682" t="s">
        <v>583</v>
      </c>
      <c r="C34" s="523">
        <v>18235138.07</v>
      </c>
      <c r="D34" s="523">
        <v>0</v>
      </c>
      <c r="E34" s="522">
        <f t="shared" si="0"/>
        <v>18235138.07</v>
      </c>
      <c r="F34" s="659">
        <v>24605456.067641839</v>
      </c>
      <c r="G34" s="659">
        <v>0</v>
      </c>
      <c r="H34" s="698">
        <f t="shared" si="1"/>
        <v>24605456.067641839</v>
      </c>
      <c r="J34" s="524"/>
      <c r="K34" s="524"/>
      <c r="L34" s="524"/>
    </row>
    <row r="35" spans="1:12">
      <c r="A35" s="380">
        <v>13.2</v>
      </c>
      <c r="B35" s="682" t="s">
        <v>584</v>
      </c>
      <c r="C35" s="523">
        <v>0</v>
      </c>
      <c r="D35" s="523">
        <v>0</v>
      </c>
      <c r="E35" s="522">
        <f t="shared" si="0"/>
        <v>0</v>
      </c>
      <c r="F35" s="659"/>
      <c r="G35" s="659"/>
      <c r="H35" s="698">
        <f t="shared" si="1"/>
        <v>0</v>
      </c>
      <c r="J35" s="524"/>
      <c r="K35" s="524"/>
      <c r="L35" s="524"/>
    </row>
    <row r="36" spans="1:12">
      <c r="A36" s="380">
        <v>14</v>
      </c>
      <c r="B36" s="391" t="s">
        <v>585</v>
      </c>
      <c r="C36" s="523">
        <f>SUM(C7,C11,C13,C14,C15,C19,C22,C23,C24,C27,C30,C33)</f>
        <v>1950453697.8984714</v>
      </c>
      <c r="D36" s="523">
        <f>SUM(D7,D11,D13,D14,D15,D19,D22,D23,D24,D27,D30,D33)</f>
        <v>1577099648.1330004</v>
      </c>
      <c r="E36" s="522">
        <f t="shared" si="0"/>
        <v>3527553346.0314717</v>
      </c>
      <c r="F36" s="659">
        <f>SUM(F7,F11,F13,F14,F15,F19,F22,F23,F24,F27,F30,F33)</f>
        <v>1765754269.5122113</v>
      </c>
      <c r="G36" s="659">
        <f>SUM(G7,G11,G13,G14,G15,G19,G22,G23,G24,G27,G30,G33)</f>
        <v>1394977343.2524824</v>
      </c>
      <c r="H36" s="698">
        <f t="shared" si="1"/>
        <v>3160731612.7646937</v>
      </c>
      <c r="J36" s="524"/>
      <c r="K36" s="524"/>
      <c r="L36" s="524"/>
    </row>
    <row r="37" spans="1:12" ht="22.5" customHeight="1">
      <c r="A37" s="380"/>
      <c r="B37" s="389" t="s">
        <v>586</v>
      </c>
      <c r="C37" s="5"/>
      <c r="D37" s="4"/>
      <c r="E37" s="4"/>
      <c r="F37" s="4"/>
      <c r="G37" s="4"/>
      <c r="H37" s="3"/>
      <c r="J37" s="524"/>
      <c r="K37" s="524"/>
      <c r="L37" s="524"/>
    </row>
    <row r="38" spans="1:12">
      <c r="A38" s="380">
        <v>15</v>
      </c>
      <c r="B38" s="379" t="s">
        <v>587</v>
      </c>
      <c r="C38" s="523">
        <v>0</v>
      </c>
      <c r="D38" s="523">
        <v>0</v>
      </c>
      <c r="E38" s="522">
        <f>C38+D38</f>
        <v>0</v>
      </c>
      <c r="F38" s="659">
        <v>0</v>
      </c>
      <c r="G38" s="659">
        <v>0</v>
      </c>
      <c r="H38" s="698">
        <f>F38+G38</f>
        <v>0</v>
      </c>
      <c r="J38" s="524"/>
      <c r="K38" s="524"/>
      <c r="L38" s="524"/>
    </row>
    <row r="39" spans="1:12">
      <c r="A39" s="380">
        <v>15.1</v>
      </c>
      <c r="B39" s="381" t="s">
        <v>563</v>
      </c>
      <c r="C39" s="523">
        <v>0</v>
      </c>
      <c r="D39" s="523">
        <v>0</v>
      </c>
      <c r="E39" s="522">
        <f t="shared" ref="E39:E53" si="2">C39+D39</f>
        <v>0</v>
      </c>
      <c r="F39" s="659">
        <v>0</v>
      </c>
      <c r="G39" s="659">
        <v>0</v>
      </c>
      <c r="H39" s="698">
        <f t="shared" ref="H39:H53" si="3">F39+G39</f>
        <v>0</v>
      </c>
      <c r="J39" s="524"/>
      <c r="K39" s="524"/>
      <c r="L39" s="524"/>
    </row>
    <row r="40" spans="1:12" ht="24" customHeight="1">
      <c r="A40" s="380">
        <v>16</v>
      </c>
      <c r="B40" s="370" t="s">
        <v>588</v>
      </c>
      <c r="C40" s="523">
        <v>0</v>
      </c>
      <c r="D40" s="523">
        <v>0</v>
      </c>
      <c r="E40" s="522">
        <f t="shared" si="2"/>
        <v>0</v>
      </c>
      <c r="F40" s="659">
        <v>0</v>
      </c>
      <c r="G40" s="659">
        <v>0</v>
      </c>
      <c r="H40" s="698">
        <f t="shared" si="3"/>
        <v>0</v>
      </c>
      <c r="J40" s="524"/>
      <c r="K40" s="524"/>
      <c r="L40" s="524"/>
    </row>
    <row r="41" spans="1:12">
      <c r="A41" s="380">
        <v>17</v>
      </c>
      <c r="B41" s="370" t="s">
        <v>589</v>
      </c>
      <c r="C41" s="523">
        <f>SUM(C42:C45)</f>
        <v>1399311008.9100001</v>
      </c>
      <c r="D41" s="523">
        <f>SUM(D42:D45)</f>
        <v>1475746778.3479991</v>
      </c>
      <c r="E41" s="522">
        <f t="shared" si="2"/>
        <v>2875057787.2579994</v>
      </c>
      <c r="F41" s="659">
        <f>SUM(F42:F45)</f>
        <v>1234098162.1097</v>
      </c>
      <c r="G41" s="659">
        <f>SUM(G42:G45)</f>
        <v>1396023183.4423759</v>
      </c>
      <c r="H41" s="698">
        <f t="shared" si="3"/>
        <v>2630121345.5520759</v>
      </c>
      <c r="J41" s="524"/>
      <c r="K41" s="524"/>
      <c r="L41" s="524"/>
    </row>
    <row r="42" spans="1:12">
      <c r="A42" s="380">
        <v>17.100000000000001</v>
      </c>
      <c r="B42" s="382" t="s">
        <v>590</v>
      </c>
      <c r="C42" s="523">
        <v>1203361871.4000001</v>
      </c>
      <c r="D42" s="523">
        <v>1100990953.997999</v>
      </c>
      <c r="E42" s="522">
        <f t="shared" si="2"/>
        <v>2304352825.3979988</v>
      </c>
      <c r="F42" s="659">
        <v>901389853.10000002</v>
      </c>
      <c r="G42" s="659">
        <v>1079434401.2054999</v>
      </c>
      <c r="H42" s="698">
        <f t="shared" si="3"/>
        <v>1980824254.3055</v>
      </c>
      <c r="J42" s="524"/>
      <c r="K42" s="524"/>
      <c r="L42" s="524"/>
    </row>
    <row r="43" spans="1:12">
      <c r="A43" s="380">
        <v>17.2</v>
      </c>
      <c r="B43" s="383" t="s">
        <v>591</v>
      </c>
      <c r="C43" s="523">
        <v>194128499.10000002</v>
      </c>
      <c r="D43" s="523">
        <v>360606251.38999999</v>
      </c>
      <c r="E43" s="522">
        <f t="shared" si="2"/>
        <v>554734750.49000001</v>
      </c>
      <c r="F43" s="659">
        <v>330458738.6997</v>
      </c>
      <c r="G43" s="659">
        <v>301140345.60887605</v>
      </c>
      <c r="H43" s="698">
        <f t="shared" si="3"/>
        <v>631599084.30857611</v>
      </c>
      <c r="J43" s="524"/>
      <c r="K43" s="524"/>
      <c r="L43" s="524"/>
    </row>
    <row r="44" spans="1:12">
      <c r="A44" s="380">
        <v>17.3</v>
      </c>
      <c r="B44" s="382" t="s">
        <v>592</v>
      </c>
      <c r="C44" s="523">
        <v>0</v>
      </c>
      <c r="D44" s="523">
        <v>0</v>
      </c>
      <c r="E44" s="522">
        <f t="shared" si="2"/>
        <v>0</v>
      </c>
      <c r="F44" s="659">
        <v>0</v>
      </c>
      <c r="G44" s="659">
        <v>0</v>
      </c>
      <c r="H44" s="698">
        <f t="shared" si="3"/>
        <v>0</v>
      </c>
      <c r="J44" s="524"/>
      <c r="K44" s="524"/>
      <c r="L44" s="524"/>
    </row>
    <row r="45" spans="1:12">
      <c r="A45" s="380">
        <v>17.399999999999999</v>
      </c>
      <c r="B45" s="382" t="s">
        <v>593</v>
      </c>
      <c r="C45" s="523">
        <v>1820638.41</v>
      </c>
      <c r="D45" s="523">
        <v>14149572.960000001</v>
      </c>
      <c r="E45" s="522">
        <f t="shared" si="2"/>
        <v>15970211.370000001</v>
      </c>
      <c r="F45" s="659">
        <v>2249570.31</v>
      </c>
      <c r="G45" s="659">
        <v>15448436.628</v>
      </c>
      <c r="H45" s="698">
        <f t="shared" si="3"/>
        <v>17698006.938000001</v>
      </c>
      <c r="J45" s="524"/>
      <c r="K45" s="524"/>
      <c r="L45" s="524"/>
    </row>
    <row r="46" spans="1:12">
      <c r="A46" s="380">
        <v>18</v>
      </c>
      <c r="B46" s="384" t="s">
        <v>594</v>
      </c>
      <c r="C46" s="523">
        <v>1547306.43</v>
      </c>
      <c r="D46" s="523">
        <v>309932.51999999996</v>
      </c>
      <c r="E46" s="522">
        <f t="shared" si="2"/>
        <v>1857238.95</v>
      </c>
      <c r="F46" s="659">
        <v>2004658.6479</v>
      </c>
      <c r="G46" s="659">
        <v>216693.05120000005</v>
      </c>
      <c r="H46" s="698">
        <f t="shared" si="3"/>
        <v>2221351.6990999999</v>
      </c>
      <c r="J46" s="524"/>
      <c r="K46" s="524"/>
      <c r="L46" s="524"/>
    </row>
    <row r="47" spans="1:12">
      <c r="A47" s="380">
        <v>19</v>
      </c>
      <c r="B47" s="384" t="s">
        <v>595</v>
      </c>
      <c r="C47" s="523">
        <f>SUM(C48:C49)</f>
        <v>15372969.92</v>
      </c>
      <c r="D47" s="523">
        <f>SUM(D48:D49)</f>
        <v>0</v>
      </c>
      <c r="E47" s="522">
        <f t="shared" si="2"/>
        <v>15372969.92</v>
      </c>
      <c r="F47" s="659">
        <f>SUM(F48:F49)</f>
        <v>11710319.272600001</v>
      </c>
      <c r="G47" s="659">
        <f>SUM(G48:G49)</f>
        <v>0</v>
      </c>
      <c r="H47" s="698">
        <f t="shared" si="3"/>
        <v>11710319.272600001</v>
      </c>
      <c r="J47" s="524"/>
      <c r="K47" s="524"/>
      <c r="L47" s="524"/>
    </row>
    <row r="48" spans="1:12">
      <c r="A48" s="380">
        <v>19.100000000000001</v>
      </c>
      <c r="B48" s="385" t="s">
        <v>596</v>
      </c>
      <c r="C48" s="523">
        <v>15221928.34</v>
      </c>
      <c r="D48" s="523">
        <v>0</v>
      </c>
      <c r="E48" s="522">
        <f t="shared" si="2"/>
        <v>15221928.34</v>
      </c>
      <c r="F48" s="659">
        <v>716659.67</v>
      </c>
      <c r="G48" s="659">
        <v>0</v>
      </c>
      <c r="H48" s="698">
        <f t="shared" si="3"/>
        <v>716659.67</v>
      </c>
      <c r="J48" s="524"/>
      <c r="K48" s="524"/>
      <c r="L48" s="524"/>
    </row>
    <row r="49" spans="1:12">
      <c r="A49" s="380">
        <v>19.2</v>
      </c>
      <c r="B49" s="386" t="s">
        <v>597</v>
      </c>
      <c r="C49" s="523">
        <v>151041.57999999999</v>
      </c>
      <c r="D49" s="523">
        <v>0</v>
      </c>
      <c r="E49" s="522">
        <f t="shared" si="2"/>
        <v>151041.57999999999</v>
      </c>
      <c r="F49" s="659">
        <v>10993659.602600001</v>
      </c>
      <c r="G49" s="659">
        <v>0</v>
      </c>
      <c r="H49" s="698">
        <f t="shared" si="3"/>
        <v>10993659.602600001</v>
      </c>
      <c r="J49" s="524"/>
      <c r="K49" s="524"/>
      <c r="L49" s="524"/>
    </row>
    <row r="50" spans="1:12">
      <c r="A50" s="380">
        <v>20</v>
      </c>
      <c r="B50" s="387" t="s">
        <v>598</v>
      </c>
      <c r="C50" s="523">
        <v>0</v>
      </c>
      <c r="D50" s="523">
        <v>106383277.11000001</v>
      </c>
      <c r="E50" s="522">
        <f t="shared" si="2"/>
        <v>106383277.11000001</v>
      </c>
      <c r="F50" s="659">
        <v>0</v>
      </c>
      <c r="G50" s="659">
        <v>57329051.741999999</v>
      </c>
      <c r="H50" s="698">
        <f t="shared" si="3"/>
        <v>57329051.741999999</v>
      </c>
      <c r="J50" s="524"/>
      <c r="K50" s="524"/>
      <c r="L50" s="524"/>
    </row>
    <row r="51" spans="1:12">
      <c r="A51" s="380">
        <v>21</v>
      </c>
      <c r="B51" s="377" t="s">
        <v>599</v>
      </c>
      <c r="C51" s="523">
        <v>22336278.350000001</v>
      </c>
      <c r="D51" s="523">
        <v>3243540.7</v>
      </c>
      <c r="E51" s="522">
        <f t="shared" si="2"/>
        <v>25579819.050000001</v>
      </c>
      <c r="F51" s="659">
        <v>12774227.197870489</v>
      </c>
      <c r="G51" s="659">
        <v>1018679.0826999997</v>
      </c>
      <c r="H51" s="698">
        <f t="shared" si="3"/>
        <v>13792906.280570488</v>
      </c>
      <c r="J51" s="524"/>
      <c r="K51" s="524"/>
      <c r="L51" s="524"/>
    </row>
    <row r="52" spans="1:12">
      <c r="A52" s="380">
        <v>21.1</v>
      </c>
      <c r="B52" s="383" t="s">
        <v>600</v>
      </c>
      <c r="C52" s="523">
        <v>0</v>
      </c>
      <c r="D52" s="523">
        <v>0</v>
      </c>
      <c r="E52" s="522">
        <f t="shared" si="2"/>
        <v>0</v>
      </c>
      <c r="F52" s="659"/>
      <c r="G52" s="659"/>
      <c r="H52" s="698">
        <f t="shared" si="3"/>
        <v>0</v>
      </c>
      <c r="J52" s="524"/>
      <c r="K52" s="524"/>
      <c r="L52" s="524"/>
    </row>
    <row r="53" spans="1:12">
      <c r="A53" s="380">
        <v>22</v>
      </c>
      <c r="B53" s="388" t="s">
        <v>601</v>
      </c>
      <c r="C53" s="523">
        <f>SUM(C38,C40,C41,C46,C47,C50,C51)</f>
        <v>1438567563.6100001</v>
      </c>
      <c r="D53" s="523">
        <f>SUM(D38,D40,D41,D46,D47,D50,D51)</f>
        <v>1585683528.6779993</v>
      </c>
      <c r="E53" s="522">
        <f t="shared" si="2"/>
        <v>3024251092.2879992</v>
      </c>
      <c r="F53" s="659">
        <f>SUM(F38,F40,F41,F46,F47,F50,F51)</f>
        <v>1260587367.2280705</v>
      </c>
      <c r="G53" s="659">
        <f>SUM(G38,G40,G41,G46,G47,G50,G51)</f>
        <v>1454587607.3182759</v>
      </c>
      <c r="H53" s="698">
        <f t="shared" si="3"/>
        <v>2715174974.5463467</v>
      </c>
      <c r="J53" s="524"/>
      <c r="K53" s="524"/>
      <c r="L53" s="524"/>
    </row>
    <row r="54" spans="1:12" ht="24" customHeight="1">
      <c r="A54" s="380"/>
      <c r="B54" s="389" t="s">
        <v>602</v>
      </c>
      <c r="C54" s="5"/>
      <c r="D54" s="4"/>
      <c r="E54" s="4"/>
      <c r="F54" s="4"/>
      <c r="G54" s="4"/>
      <c r="H54" s="3"/>
      <c r="J54" s="524"/>
      <c r="K54" s="524"/>
      <c r="L54" s="524"/>
    </row>
    <row r="55" spans="1:12">
      <c r="A55" s="380">
        <v>23</v>
      </c>
      <c r="B55" s="387" t="s">
        <v>603</v>
      </c>
      <c r="C55" s="523">
        <v>17091531</v>
      </c>
      <c r="D55" s="523">
        <v>0</v>
      </c>
      <c r="E55" s="522">
        <f>C55+D55</f>
        <v>17091531</v>
      </c>
      <c r="F55" s="659">
        <v>17091531</v>
      </c>
      <c r="G55" s="659">
        <v>0</v>
      </c>
      <c r="H55" s="698">
        <f>F55+G55</f>
        <v>17091531</v>
      </c>
      <c r="J55" s="524"/>
      <c r="K55" s="524"/>
      <c r="L55" s="524"/>
    </row>
    <row r="56" spans="1:12">
      <c r="A56" s="380">
        <v>24</v>
      </c>
      <c r="B56" s="387" t="s">
        <v>604</v>
      </c>
      <c r="C56" s="523">
        <v>0</v>
      </c>
      <c r="D56" s="523">
        <v>0</v>
      </c>
      <c r="E56" s="522">
        <f t="shared" ref="E56:E69" si="4">C56+D56</f>
        <v>0</v>
      </c>
      <c r="F56" s="659">
        <v>0</v>
      </c>
      <c r="G56" s="659">
        <v>0</v>
      </c>
      <c r="H56" s="698">
        <f t="shared" ref="H56:H69" si="5">F56+G56</f>
        <v>0</v>
      </c>
      <c r="J56" s="524"/>
      <c r="K56" s="524"/>
      <c r="L56" s="524"/>
    </row>
    <row r="57" spans="1:12">
      <c r="A57" s="380">
        <v>25</v>
      </c>
      <c r="B57" s="384" t="s">
        <v>605</v>
      </c>
      <c r="C57" s="523">
        <v>101066231.76000001</v>
      </c>
      <c r="D57" s="523">
        <v>0</v>
      </c>
      <c r="E57" s="522">
        <f t="shared" si="4"/>
        <v>101066231.76000001</v>
      </c>
      <c r="F57" s="659">
        <v>101066232.035</v>
      </c>
      <c r="G57" s="659">
        <v>0</v>
      </c>
      <c r="H57" s="698">
        <f t="shared" si="5"/>
        <v>101066232.035</v>
      </c>
      <c r="J57" s="524"/>
      <c r="K57" s="524"/>
      <c r="L57" s="524"/>
    </row>
    <row r="58" spans="1:12">
      <c r="A58" s="380">
        <v>26</v>
      </c>
      <c r="B58" s="384" t="s">
        <v>606</v>
      </c>
      <c r="C58" s="523">
        <v>0</v>
      </c>
      <c r="D58" s="523">
        <v>0</v>
      </c>
      <c r="E58" s="522">
        <f t="shared" si="4"/>
        <v>0</v>
      </c>
      <c r="F58" s="659">
        <v>0</v>
      </c>
      <c r="G58" s="659">
        <v>0</v>
      </c>
      <c r="H58" s="698">
        <f t="shared" si="5"/>
        <v>0</v>
      </c>
      <c r="J58" s="524"/>
      <c r="K58" s="524"/>
      <c r="L58" s="524"/>
    </row>
    <row r="59" spans="1:12">
      <c r="A59" s="380">
        <v>27</v>
      </c>
      <c r="B59" s="384" t="s">
        <v>607</v>
      </c>
      <c r="C59" s="523">
        <f>SUM(C60:C61)</f>
        <v>0</v>
      </c>
      <c r="D59" s="523">
        <f>SUM(D60:D61)</f>
        <v>0</v>
      </c>
      <c r="E59" s="522">
        <f t="shared" si="4"/>
        <v>0</v>
      </c>
      <c r="F59" s="659">
        <v>0</v>
      </c>
      <c r="G59" s="659">
        <v>0</v>
      </c>
      <c r="H59" s="698">
        <f t="shared" si="5"/>
        <v>0</v>
      </c>
      <c r="J59" s="524"/>
      <c r="K59" s="524"/>
      <c r="L59" s="524"/>
    </row>
    <row r="60" spans="1:12">
      <c r="A60" s="380">
        <v>27.1</v>
      </c>
      <c r="B60" s="382" t="s">
        <v>608</v>
      </c>
      <c r="C60" s="523">
        <v>0</v>
      </c>
      <c r="D60" s="523">
        <v>0</v>
      </c>
      <c r="E60" s="522">
        <f t="shared" si="4"/>
        <v>0</v>
      </c>
      <c r="F60" s="659">
        <v>0</v>
      </c>
      <c r="G60" s="659">
        <v>0</v>
      </c>
      <c r="H60" s="698">
        <f t="shared" si="5"/>
        <v>0</v>
      </c>
      <c r="J60" s="524"/>
      <c r="K60" s="524"/>
      <c r="L60" s="524"/>
    </row>
    <row r="61" spans="1:12">
      <c r="A61" s="380">
        <v>27.2</v>
      </c>
      <c r="B61" s="382" t="s">
        <v>609</v>
      </c>
      <c r="C61" s="523">
        <v>0</v>
      </c>
      <c r="D61" s="523">
        <v>0</v>
      </c>
      <c r="E61" s="522">
        <f t="shared" si="4"/>
        <v>0</v>
      </c>
      <c r="F61" s="659">
        <v>0</v>
      </c>
      <c r="G61" s="659">
        <v>0</v>
      </c>
      <c r="H61" s="698">
        <f t="shared" si="5"/>
        <v>0</v>
      </c>
      <c r="J61" s="524"/>
      <c r="K61" s="524"/>
      <c r="L61" s="524"/>
    </row>
    <row r="62" spans="1:12">
      <c r="A62" s="380">
        <v>28</v>
      </c>
      <c r="B62" s="390" t="s">
        <v>610</v>
      </c>
      <c r="C62" s="523">
        <v>2606149.35</v>
      </c>
      <c r="D62" s="523">
        <v>0</v>
      </c>
      <c r="E62" s="522">
        <f t="shared" si="4"/>
        <v>2606149.35</v>
      </c>
      <c r="F62" s="659">
        <v>2606149.3549000002</v>
      </c>
      <c r="G62" s="659">
        <v>0</v>
      </c>
      <c r="H62" s="698">
        <f t="shared" si="5"/>
        <v>2606149.3549000002</v>
      </c>
      <c r="J62" s="524"/>
      <c r="K62" s="524"/>
      <c r="L62" s="524"/>
    </row>
    <row r="63" spans="1:12">
      <c r="A63" s="380">
        <v>29</v>
      </c>
      <c r="B63" s="384" t="s">
        <v>611</v>
      </c>
      <c r="C63" s="523">
        <f>SUM(C64:C66)</f>
        <v>11085300.91</v>
      </c>
      <c r="D63" s="523">
        <f>SUM(D64:D66)</f>
        <v>0</v>
      </c>
      <c r="E63" s="522">
        <f t="shared" si="4"/>
        <v>11085300.91</v>
      </c>
      <c r="F63" s="659">
        <v>14037867.386400001</v>
      </c>
      <c r="G63" s="659">
        <v>0</v>
      </c>
      <c r="H63" s="698">
        <f t="shared" si="5"/>
        <v>14037867.386400001</v>
      </c>
      <c r="J63" s="524"/>
      <c r="K63" s="524"/>
      <c r="L63" s="524"/>
    </row>
    <row r="64" spans="1:12">
      <c r="A64" s="380">
        <v>29.1</v>
      </c>
      <c r="B64" s="376" t="s">
        <v>612</v>
      </c>
      <c r="C64" s="523">
        <v>10870260.66</v>
      </c>
      <c r="D64" s="523">
        <v>0</v>
      </c>
      <c r="E64" s="522">
        <f t="shared" si="4"/>
        <v>10870260.66</v>
      </c>
      <c r="F64" s="659">
        <v>14037867.386400001</v>
      </c>
      <c r="G64" s="659">
        <v>0</v>
      </c>
      <c r="H64" s="698">
        <f t="shared" si="5"/>
        <v>14037867.386400001</v>
      </c>
      <c r="J64" s="524"/>
      <c r="K64" s="524"/>
      <c r="L64" s="524"/>
    </row>
    <row r="65" spans="1:12" ht="24.95" customHeight="1">
      <c r="A65" s="380">
        <v>29.2</v>
      </c>
      <c r="B65" s="395" t="s">
        <v>613</v>
      </c>
      <c r="C65" s="523">
        <v>0</v>
      </c>
      <c r="D65" s="523">
        <v>0</v>
      </c>
      <c r="E65" s="522">
        <f t="shared" si="4"/>
        <v>0</v>
      </c>
      <c r="F65" s="659">
        <v>0</v>
      </c>
      <c r="G65" s="659">
        <v>0</v>
      </c>
      <c r="H65" s="698">
        <f t="shared" si="5"/>
        <v>0</v>
      </c>
      <c r="J65" s="524"/>
      <c r="K65" s="524"/>
      <c r="L65" s="524"/>
    </row>
    <row r="66" spans="1:12" ht="22.5" customHeight="1">
      <c r="A66" s="380">
        <v>29.3</v>
      </c>
      <c r="B66" s="395" t="s">
        <v>614</v>
      </c>
      <c r="C66" s="523">
        <v>215040.25</v>
      </c>
      <c r="D66" s="523">
        <v>0</v>
      </c>
      <c r="E66" s="522">
        <f t="shared" si="4"/>
        <v>215040.25</v>
      </c>
      <c r="F66" s="659">
        <v>0</v>
      </c>
      <c r="G66" s="659">
        <v>0</v>
      </c>
      <c r="H66" s="698">
        <f t="shared" si="5"/>
        <v>0</v>
      </c>
      <c r="J66" s="524"/>
      <c r="K66" s="524"/>
      <c r="L66" s="524"/>
    </row>
    <row r="67" spans="1:12">
      <c r="A67" s="380">
        <v>30</v>
      </c>
      <c r="B67" s="373" t="s">
        <v>615</v>
      </c>
      <c r="C67" s="523">
        <v>371453040.93000001</v>
      </c>
      <c r="D67" s="523">
        <v>0</v>
      </c>
      <c r="E67" s="522">
        <f t="shared" si="4"/>
        <v>371453040.93000001</v>
      </c>
      <c r="F67" s="659">
        <v>310754859</v>
      </c>
      <c r="G67" s="659">
        <v>0</v>
      </c>
      <c r="H67" s="698">
        <f t="shared" si="5"/>
        <v>310754859</v>
      </c>
      <c r="J67" s="524"/>
      <c r="K67" s="524"/>
      <c r="L67" s="524"/>
    </row>
    <row r="68" spans="1:12">
      <c r="A68" s="380">
        <v>31</v>
      </c>
      <c r="B68" s="714" t="s">
        <v>616</v>
      </c>
      <c r="C68" s="523">
        <f>SUM(C55,C56,C57,C58,C59,C62,C63,C67)</f>
        <v>503302253.94999999</v>
      </c>
      <c r="D68" s="523">
        <f>SUM(D55,D56,D57,D58,D59,D62,D63,D67)</f>
        <v>0</v>
      </c>
      <c r="E68" s="522">
        <f t="shared" si="4"/>
        <v>503302253.94999999</v>
      </c>
      <c r="F68" s="659">
        <f>SUM(F55,F56,F57,F58,F59,F62,F63,F67)</f>
        <v>445556638.77630001</v>
      </c>
      <c r="G68" s="659">
        <f>SUM(G55,G56,G57,G58,G59,G62,G63,G67)</f>
        <v>0</v>
      </c>
      <c r="H68" s="698">
        <f t="shared" si="5"/>
        <v>445556638.77630001</v>
      </c>
      <c r="J68" s="524"/>
      <c r="K68" s="524"/>
      <c r="L68" s="524"/>
    </row>
    <row r="69" spans="1:12" ht="15.75" thickBot="1">
      <c r="A69" s="690">
        <v>32</v>
      </c>
      <c r="B69" s="691" t="s">
        <v>617</v>
      </c>
      <c r="C69" s="703">
        <f>SUM(C53,C68)</f>
        <v>1941869817.5600002</v>
      </c>
      <c r="D69" s="703">
        <f>SUM(D53,D68)</f>
        <v>1585683528.6779993</v>
      </c>
      <c r="E69" s="715">
        <f t="shared" si="4"/>
        <v>3527553346.2379994</v>
      </c>
      <c r="F69" s="716">
        <f>SUM(F53,F68)</f>
        <v>1706144006.0043705</v>
      </c>
      <c r="G69" s="716">
        <f>SUM(G53,G68)</f>
        <v>1454587607.3182759</v>
      </c>
      <c r="H69" s="717">
        <f t="shared" si="5"/>
        <v>3160731613.3226461</v>
      </c>
      <c r="J69" s="524"/>
      <c r="K69" s="524"/>
      <c r="L69" s="524"/>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90" zoomScaleNormal="90" workbookViewId="0">
      <selection activeCell="E50" sqref="E50"/>
    </sheetView>
  </sheetViews>
  <sheetFormatPr defaultRowHeight="15"/>
  <cols>
    <col min="2" max="2" width="66.5703125" customWidth="1"/>
    <col min="3" max="8" width="17.85546875" customWidth="1"/>
  </cols>
  <sheetData>
    <row r="1" spans="1:8" s="18" customFormat="1" ht="14.25">
      <c r="A1" s="15" t="s">
        <v>30</v>
      </c>
      <c r="B1" s="16" t="str">
        <f>'Info '!C2</f>
        <v>JSC "BASISBANK"</v>
      </c>
      <c r="C1" s="16"/>
      <c r="D1" s="17"/>
      <c r="E1" s="17"/>
      <c r="F1" s="17"/>
      <c r="G1" s="17"/>
    </row>
    <row r="2" spans="1:8" s="18" customFormat="1" ht="14.25">
      <c r="A2" s="15" t="s">
        <v>31</v>
      </c>
      <c r="B2" s="571">
        <f>'1. key ratios '!B2</f>
        <v>45291</v>
      </c>
      <c r="C2" s="19"/>
      <c r="D2" s="20"/>
      <c r="E2" s="20"/>
      <c r="F2" s="20"/>
      <c r="G2" s="20"/>
      <c r="H2" s="21"/>
    </row>
    <row r="3" spans="1:8" ht="15.75" thickBot="1"/>
    <row r="4" spans="1:8">
      <c r="A4" s="762" t="s">
        <v>6</v>
      </c>
      <c r="B4" s="764" t="s">
        <v>618</v>
      </c>
      <c r="C4" s="757" t="s">
        <v>555</v>
      </c>
      <c r="D4" s="757"/>
      <c r="E4" s="757"/>
      <c r="F4" s="757" t="s">
        <v>556</v>
      </c>
      <c r="G4" s="757"/>
      <c r="H4" s="758"/>
    </row>
    <row r="5" spans="1:8" ht="15.6" customHeight="1">
      <c r="A5" s="763"/>
      <c r="B5" s="765"/>
      <c r="C5" s="394" t="s">
        <v>32</v>
      </c>
      <c r="D5" s="394" t="s">
        <v>33</v>
      </c>
      <c r="E5" s="394" t="s">
        <v>34</v>
      </c>
      <c r="F5" s="394" t="s">
        <v>32</v>
      </c>
      <c r="G5" s="394" t="s">
        <v>33</v>
      </c>
      <c r="H5" s="697" t="s">
        <v>34</v>
      </c>
    </row>
    <row r="6" spans="1:8">
      <c r="A6" s="576">
        <v>1</v>
      </c>
      <c r="B6" s="705" t="s">
        <v>619</v>
      </c>
      <c r="C6" s="523">
        <f>SUM(C7:C12)</f>
        <v>211712894.72999999</v>
      </c>
      <c r="D6" s="523">
        <f>SUM(D7:D12)</f>
        <v>102175405.76000004</v>
      </c>
      <c r="E6" s="522">
        <f>C6+D6</f>
        <v>313888300.49000001</v>
      </c>
      <c r="F6" s="523">
        <f>SUM(F7:F12)</f>
        <v>183501444.64140001</v>
      </c>
      <c r="G6" s="523">
        <f>SUM(G7:G12)</f>
        <v>74809609.662399992</v>
      </c>
      <c r="H6" s="698">
        <f>F6+G6</f>
        <v>258311054.30379999</v>
      </c>
    </row>
    <row r="7" spans="1:8">
      <c r="A7" s="576">
        <v>1.1000000000000001</v>
      </c>
      <c r="B7" s="421" t="s">
        <v>562</v>
      </c>
      <c r="C7" s="523">
        <v>0</v>
      </c>
      <c r="D7" s="523">
        <v>0</v>
      </c>
      <c r="E7" s="522">
        <f t="shared" ref="E7:E45" si="0">C7+D7</f>
        <v>0</v>
      </c>
      <c r="F7" s="523">
        <v>0</v>
      </c>
      <c r="G7" s="523">
        <v>0</v>
      </c>
      <c r="H7" s="698">
        <f t="shared" ref="H7:H45" si="1">F7+G7</f>
        <v>0</v>
      </c>
    </row>
    <row r="8" spans="1:8">
      <c r="A8" s="576">
        <v>1.2</v>
      </c>
      <c r="B8" s="421" t="s">
        <v>564</v>
      </c>
      <c r="C8" s="523">
        <v>0</v>
      </c>
      <c r="D8" s="523">
        <v>0</v>
      </c>
      <c r="E8" s="522">
        <f t="shared" si="0"/>
        <v>0</v>
      </c>
      <c r="F8" s="523">
        <v>0</v>
      </c>
      <c r="G8" s="523">
        <v>0</v>
      </c>
      <c r="H8" s="698">
        <f t="shared" si="1"/>
        <v>0</v>
      </c>
    </row>
    <row r="9" spans="1:8" ht="21.6" customHeight="1">
      <c r="A9" s="576">
        <v>1.3</v>
      </c>
      <c r="B9" s="421" t="s">
        <v>620</v>
      </c>
      <c r="C9" s="523">
        <v>0</v>
      </c>
      <c r="D9" s="523">
        <v>0</v>
      </c>
      <c r="E9" s="522">
        <f t="shared" si="0"/>
        <v>0</v>
      </c>
      <c r="F9" s="523">
        <v>0</v>
      </c>
      <c r="G9" s="523">
        <v>0</v>
      </c>
      <c r="H9" s="698">
        <f t="shared" si="1"/>
        <v>0</v>
      </c>
    </row>
    <row r="10" spans="1:8">
      <c r="A10" s="576">
        <v>1.4</v>
      </c>
      <c r="B10" s="421" t="s">
        <v>566</v>
      </c>
      <c r="C10" s="523">
        <v>21904417</v>
      </c>
      <c r="D10" s="523">
        <v>0</v>
      </c>
      <c r="E10" s="522">
        <f t="shared" si="0"/>
        <v>21904417</v>
      </c>
      <c r="F10" s="523">
        <v>8905601</v>
      </c>
      <c r="G10" s="523">
        <v>0</v>
      </c>
      <c r="H10" s="698">
        <f t="shared" si="1"/>
        <v>8905601</v>
      </c>
    </row>
    <row r="11" spans="1:8">
      <c r="A11" s="576">
        <v>1.5</v>
      </c>
      <c r="B11" s="421" t="s">
        <v>570</v>
      </c>
      <c r="C11" s="523">
        <f>211712894.73-C10</f>
        <v>189808477.72999999</v>
      </c>
      <c r="D11" s="523">
        <v>102175405.76000004</v>
      </c>
      <c r="E11" s="522">
        <f t="shared" si="0"/>
        <v>291983883.49000001</v>
      </c>
      <c r="F11" s="523">
        <f>183501444.6414-F10</f>
        <v>174595843.64140001</v>
      </c>
      <c r="G11" s="523">
        <v>74809609.662399992</v>
      </c>
      <c r="H11" s="698">
        <f t="shared" si="1"/>
        <v>249405453.30379999</v>
      </c>
    </row>
    <row r="12" spans="1:8">
      <c r="A12" s="576">
        <v>1.6</v>
      </c>
      <c r="B12" s="421" t="s">
        <v>452</v>
      </c>
      <c r="C12" s="523">
        <v>0</v>
      </c>
      <c r="D12" s="523">
        <v>0</v>
      </c>
      <c r="E12" s="522">
        <f t="shared" si="0"/>
        <v>0</v>
      </c>
      <c r="F12" s="523">
        <v>0</v>
      </c>
      <c r="G12" s="523">
        <v>0</v>
      </c>
      <c r="H12" s="698">
        <f t="shared" si="1"/>
        <v>0</v>
      </c>
    </row>
    <row r="13" spans="1:8">
      <c r="A13" s="576">
        <v>2</v>
      </c>
      <c r="B13" s="705" t="s">
        <v>621</v>
      </c>
      <c r="C13" s="523">
        <f>SUM(C14:C17)</f>
        <v>-125259669.64</v>
      </c>
      <c r="D13" s="523">
        <f>SUM(D14:D17)</f>
        <v>-48118081.980000004</v>
      </c>
      <c r="E13" s="522">
        <f t="shared" si="0"/>
        <v>-173377751.62</v>
      </c>
      <c r="F13" s="523">
        <f>SUM(F14:F17)</f>
        <v>-104307895.04589999</v>
      </c>
      <c r="G13" s="523">
        <f>SUM(G14:G17)</f>
        <v>-28626237.275000002</v>
      </c>
      <c r="H13" s="698">
        <f t="shared" si="1"/>
        <v>-132934132.32089999</v>
      </c>
    </row>
    <row r="14" spans="1:8">
      <c r="A14" s="576">
        <v>2.1</v>
      </c>
      <c r="B14" s="421" t="s">
        <v>622</v>
      </c>
      <c r="C14" s="523">
        <v>0</v>
      </c>
      <c r="D14" s="523">
        <v>0</v>
      </c>
      <c r="E14" s="522">
        <f t="shared" si="0"/>
        <v>0</v>
      </c>
      <c r="F14" s="523">
        <v>0</v>
      </c>
      <c r="G14" s="523">
        <v>0</v>
      </c>
      <c r="H14" s="698">
        <f t="shared" si="1"/>
        <v>0</v>
      </c>
    </row>
    <row r="15" spans="1:8" ht="24.6" customHeight="1">
      <c r="A15" s="576">
        <v>2.2000000000000002</v>
      </c>
      <c r="B15" s="421" t="s">
        <v>623</v>
      </c>
      <c r="C15" s="523">
        <v>0</v>
      </c>
      <c r="D15" s="523">
        <v>0</v>
      </c>
      <c r="E15" s="522">
        <f t="shared" si="0"/>
        <v>0</v>
      </c>
      <c r="F15" s="523">
        <v>0</v>
      </c>
      <c r="G15" s="523">
        <v>0</v>
      </c>
      <c r="H15" s="698">
        <f t="shared" si="1"/>
        <v>0</v>
      </c>
    </row>
    <row r="16" spans="1:8" ht="20.45" customHeight="1">
      <c r="A16" s="576">
        <v>2.2999999999999998</v>
      </c>
      <c r="B16" s="421" t="s">
        <v>624</v>
      </c>
      <c r="C16" s="523">
        <v>-125259669.64</v>
      </c>
      <c r="D16" s="523">
        <v>-48118081.980000004</v>
      </c>
      <c r="E16" s="522">
        <f t="shared" si="0"/>
        <v>-173377751.62</v>
      </c>
      <c r="F16" s="523">
        <v>-104307895.04589999</v>
      </c>
      <c r="G16" s="523">
        <v>-28626237.275000002</v>
      </c>
      <c r="H16" s="698">
        <f t="shared" si="1"/>
        <v>-132934132.32089999</v>
      </c>
    </row>
    <row r="17" spans="1:8">
      <c r="A17" s="576">
        <v>2.4</v>
      </c>
      <c r="B17" s="421" t="s">
        <v>625</v>
      </c>
      <c r="C17" s="523">
        <v>0</v>
      </c>
      <c r="D17" s="523">
        <v>0</v>
      </c>
      <c r="E17" s="522">
        <f t="shared" si="0"/>
        <v>0</v>
      </c>
      <c r="F17" s="523">
        <v>0</v>
      </c>
      <c r="G17" s="523">
        <v>0</v>
      </c>
      <c r="H17" s="698">
        <f t="shared" si="1"/>
        <v>0</v>
      </c>
    </row>
    <row r="18" spans="1:8">
      <c r="A18" s="576">
        <v>3</v>
      </c>
      <c r="B18" s="705" t="s">
        <v>626</v>
      </c>
      <c r="C18" s="523">
        <v>0</v>
      </c>
      <c r="D18" s="523">
        <v>0</v>
      </c>
      <c r="E18" s="522">
        <f t="shared" si="0"/>
        <v>0</v>
      </c>
      <c r="F18" s="523">
        <v>0</v>
      </c>
      <c r="G18" s="523">
        <v>0</v>
      </c>
      <c r="H18" s="698">
        <f t="shared" si="1"/>
        <v>0</v>
      </c>
    </row>
    <row r="19" spans="1:8">
      <c r="A19" s="576">
        <v>4</v>
      </c>
      <c r="B19" s="705" t="s">
        <v>627</v>
      </c>
      <c r="C19" s="523">
        <v>11687744.470000001</v>
      </c>
      <c r="D19" s="523">
        <v>4380055.0199999996</v>
      </c>
      <c r="E19" s="522">
        <f t="shared" si="0"/>
        <v>16067799.49</v>
      </c>
      <c r="F19" s="523">
        <v>6700972.0200000014</v>
      </c>
      <c r="G19" s="523">
        <v>2949531.7697999999</v>
      </c>
      <c r="H19" s="698">
        <f t="shared" si="1"/>
        <v>9650503.7898000013</v>
      </c>
    </row>
    <row r="20" spans="1:8">
      <c r="A20" s="576">
        <v>5</v>
      </c>
      <c r="B20" s="705" t="s">
        <v>628</v>
      </c>
      <c r="C20" s="523">
        <v>-1750383.51</v>
      </c>
      <c r="D20" s="523">
        <v>-4744384.22</v>
      </c>
      <c r="E20" s="522">
        <f t="shared" si="0"/>
        <v>-6494767.7299999995</v>
      </c>
      <c r="F20" s="523">
        <v>-1355851.6399999994</v>
      </c>
      <c r="G20" s="523">
        <v>-5102688.9799999995</v>
      </c>
      <c r="H20" s="698">
        <f t="shared" si="1"/>
        <v>-6458540.6199999992</v>
      </c>
    </row>
    <row r="21" spans="1:8" ht="24" customHeight="1">
      <c r="A21" s="576">
        <v>6</v>
      </c>
      <c r="B21" s="705" t="s">
        <v>629</v>
      </c>
      <c r="C21" s="523">
        <v>4549558.08</v>
      </c>
      <c r="D21" s="523">
        <v>56310.729999999996</v>
      </c>
      <c r="E21" s="522">
        <f t="shared" si="0"/>
        <v>4605868.8100000005</v>
      </c>
      <c r="F21" s="523">
        <v>0</v>
      </c>
      <c r="G21" s="523">
        <v>0</v>
      </c>
      <c r="H21" s="698">
        <f t="shared" si="1"/>
        <v>0</v>
      </c>
    </row>
    <row r="22" spans="1:8" ht="18.600000000000001" customHeight="1">
      <c r="A22" s="576">
        <v>7</v>
      </c>
      <c r="B22" s="705" t="s">
        <v>630</v>
      </c>
      <c r="C22" s="523">
        <v>571000</v>
      </c>
      <c r="D22" s="523">
        <v>0</v>
      </c>
      <c r="E22" s="522">
        <f t="shared" si="0"/>
        <v>571000</v>
      </c>
      <c r="F22" s="523">
        <v>57773913.689999998</v>
      </c>
      <c r="G22" s="523">
        <v>0</v>
      </c>
      <c r="H22" s="698">
        <f t="shared" si="1"/>
        <v>57773913.689999998</v>
      </c>
    </row>
    <row r="23" spans="1:8" ht="25.5" customHeight="1">
      <c r="A23" s="576">
        <v>8</v>
      </c>
      <c r="B23" s="706" t="s">
        <v>631</v>
      </c>
      <c r="C23" s="523">
        <v>0</v>
      </c>
      <c r="D23" s="523">
        <v>0</v>
      </c>
      <c r="E23" s="522">
        <f t="shared" si="0"/>
        <v>0</v>
      </c>
      <c r="F23" s="523">
        <v>0</v>
      </c>
      <c r="G23" s="523">
        <v>0</v>
      </c>
      <c r="H23" s="698">
        <f t="shared" si="1"/>
        <v>0</v>
      </c>
    </row>
    <row r="24" spans="1:8" ht="34.5" customHeight="1">
      <c r="A24" s="576">
        <v>9</v>
      </c>
      <c r="B24" s="706" t="s">
        <v>632</v>
      </c>
      <c r="C24" s="523">
        <v>0</v>
      </c>
      <c r="D24" s="523">
        <v>0</v>
      </c>
      <c r="E24" s="522">
        <f t="shared" si="0"/>
        <v>0</v>
      </c>
      <c r="F24" s="523">
        <v>0</v>
      </c>
      <c r="G24" s="523">
        <v>0</v>
      </c>
      <c r="H24" s="698">
        <f t="shared" si="1"/>
        <v>0</v>
      </c>
    </row>
    <row r="25" spans="1:8">
      <c r="A25" s="576">
        <v>10</v>
      </c>
      <c r="B25" s="705" t="s">
        <v>633</v>
      </c>
      <c r="C25" s="523">
        <v>8015663.9500000002</v>
      </c>
      <c r="D25" s="523">
        <v>0</v>
      </c>
      <c r="E25" s="522">
        <f t="shared" si="0"/>
        <v>8015663.9500000002</v>
      </c>
      <c r="F25" s="523">
        <v>8659166.2636000048</v>
      </c>
      <c r="G25" s="523">
        <v>0</v>
      </c>
      <c r="H25" s="698">
        <f t="shared" si="1"/>
        <v>8659166.2636000048</v>
      </c>
    </row>
    <row r="26" spans="1:8">
      <c r="A26" s="576">
        <v>11</v>
      </c>
      <c r="B26" s="707" t="s">
        <v>634</v>
      </c>
      <c r="C26" s="523">
        <v>608016.81000000006</v>
      </c>
      <c r="D26" s="523">
        <v>0</v>
      </c>
      <c r="E26" s="522">
        <f t="shared" si="0"/>
        <v>608016.81000000006</v>
      </c>
      <c r="F26" s="523">
        <v>-893152.45</v>
      </c>
      <c r="G26" s="523">
        <v>0</v>
      </c>
      <c r="H26" s="698">
        <f t="shared" si="1"/>
        <v>-893152.45</v>
      </c>
    </row>
    <row r="27" spans="1:8">
      <c r="A27" s="576">
        <v>12</v>
      </c>
      <c r="B27" s="705" t="s">
        <v>635</v>
      </c>
      <c r="C27" s="523">
        <v>131002.34</v>
      </c>
      <c r="D27" s="523">
        <v>0</v>
      </c>
      <c r="E27" s="522">
        <f t="shared" si="0"/>
        <v>131002.34</v>
      </c>
      <c r="F27" s="523">
        <v>0</v>
      </c>
      <c r="G27" s="523">
        <v>0</v>
      </c>
      <c r="H27" s="698">
        <f t="shared" si="1"/>
        <v>0</v>
      </c>
    </row>
    <row r="28" spans="1:8">
      <c r="A28" s="576">
        <v>13</v>
      </c>
      <c r="B28" s="705" t="s">
        <v>636</v>
      </c>
      <c r="C28" s="523">
        <v>-15945265</v>
      </c>
      <c r="D28" s="523">
        <v>-96123</v>
      </c>
      <c r="E28" s="522">
        <f t="shared" si="0"/>
        <v>-16041388</v>
      </c>
      <c r="F28" s="523">
        <v>-3459956.1562000006</v>
      </c>
      <c r="G28" s="523">
        <v>0</v>
      </c>
      <c r="H28" s="698">
        <f t="shared" si="1"/>
        <v>-3459956.1562000006</v>
      </c>
    </row>
    <row r="29" spans="1:8">
      <c r="A29" s="576">
        <v>14</v>
      </c>
      <c r="B29" s="705" t="s">
        <v>637</v>
      </c>
      <c r="C29" s="523">
        <f>SUM(C30:C31)</f>
        <v>-53610348.579999998</v>
      </c>
      <c r="D29" s="523">
        <f>SUM(D30:D31)</f>
        <v>-1021308.07</v>
      </c>
      <c r="E29" s="522">
        <f t="shared" si="0"/>
        <v>-54631656.649999999</v>
      </c>
      <c r="F29" s="523">
        <f>SUM(F30:F31)</f>
        <v>-46072585.340571851</v>
      </c>
      <c r="G29" s="523">
        <f>SUM(G30:G31)</f>
        <v>0</v>
      </c>
      <c r="H29" s="698">
        <f t="shared" si="1"/>
        <v>-46072585.340571851</v>
      </c>
    </row>
    <row r="30" spans="1:8">
      <c r="A30" s="576">
        <v>14.1</v>
      </c>
      <c r="B30" s="681" t="s">
        <v>638</v>
      </c>
      <c r="C30" s="523">
        <v>-46553516.039999999</v>
      </c>
      <c r="D30" s="523">
        <v>0</v>
      </c>
      <c r="E30" s="522">
        <f t="shared" si="0"/>
        <v>-46553516.039999999</v>
      </c>
      <c r="F30" s="523">
        <v>-38818923.470571853</v>
      </c>
      <c r="G30" s="523">
        <v>0</v>
      </c>
      <c r="H30" s="698">
        <f t="shared" si="1"/>
        <v>-38818923.470571853</v>
      </c>
    </row>
    <row r="31" spans="1:8">
      <c r="A31" s="576">
        <v>14.2</v>
      </c>
      <c r="B31" s="681" t="s">
        <v>639</v>
      </c>
      <c r="C31" s="523">
        <v>-7056832.54</v>
      </c>
      <c r="D31" s="523">
        <v>-1021308.07</v>
      </c>
      <c r="E31" s="522">
        <f t="shared" si="0"/>
        <v>-8078140.6100000003</v>
      </c>
      <c r="F31" s="523">
        <v>-7253661.8700000001</v>
      </c>
      <c r="G31" s="523">
        <v>0</v>
      </c>
      <c r="H31" s="698">
        <f t="shared" si="1"/>
        <v>-7253661.8700000001</v>
      </c>
    </row>
    <row r="32" spans="1:8">
      <c r="A32" s="576">
        <v>15</v>
      </c>
      <c r="B32" s="705" t="s">
        <v>640</v>
      </c>
      <c r="C32" s="523">
        <v>-9811563.3499999996</v>
      </c>
      <c r="D32" s="523">
        <v>0</v>
      </c>
      <c r="E32" s="522">
        <f t="shared" si="0"/>
        <v>-9811563.3499999996</v>
      </c>
      <c r="F32" s="523">
        <v>-9119457.0499999989</v>
      </c>
      <c r="G32" s="523">
        <v>0</v>
      </c>
      <c r="H32" s="698">
        <f t="shared" si="1"/>
        <v>-9119457.0499999989</v>
      </c>
    </row>
    <row r="33" spans="1:8" ht="22.5" customHeight="1">
      <c r="A33" s="576">
        <v>16</v>
      </c>
      <c r="B33" s="391" t="s">
        <v>641</v>
      </c>
      <c r="C33" s="523">
        <v>0</v>
      </c>
      <c r="D33" s="523">
        <v>0</v>
      </c>
      <c r="E33" s="522">
        <f t="shared" si="0"/>
        <v>0</v>
      </c>
      <c r="F33" s="523">
        <v>0</v>
      </c>
      <c r="G33" s="523">
        <v>0</v>
      </c>
      <c r="H33" s="698">
        <f t="shared" si="1"/>
        <v>0</v>
      </c>
    </row>
    <row r="34" spans="1:8">
      <c r="A34" s="576">
        <v>17</v>
      </c>
      <c r="B34" s="705" t="s">
        <v>642</v>
      </c>
      <c r="C34" s="523">
        <f>SUM(C35:C36)</f>
        <v>-234994.16999999998</v>
      </c>
      <c r="D34" s="523">
        <f>SUM(D35:D36)</f>
        <v>-2120.5999999999622</v>
      </c>
      <c r="E34" s="522">
        <f t="shared" si="0"/>
        <v>-237114.76999999996</v>
      </c>
      <c r="F34" s="523">
        <f>SUM(F35:F36)</f>
        <v>-1976340.5017416901</v>
      </c>
      <c r="G34" s="523">
        <f>SUM(G35:G36)</f>
        <v>0</v>
      </c>
      <c r="H34" s="698">
        <f t="shared" si="1"/>
        <v>-1976340.5017416901</v>
      </c>
    </row>
    <row r="35" spans="1:8">
      <c r="A35" s="576">
        <v>17.100000000000001</v>
      </c>
      <c r="B35" s="681" t="s">
        <v>643</v>
      </c>
      <c r="C35" s="523">
        <v>-458290.1</v>
      </c>
      <c r="D35" s="523">
        <v>-103020.88999999998</v>
      </c>
      <c r="E35" s="522">
        <f t="shared" si="0"/>
        <v>-561310.99</v>
      </c>
      <c r="F35" s="523">
        <v>-1108650</v>
      </c>
      <c r="G35" s="523">
        <v>0</v>
      </c>
      <c r="H35" s="698">
        <f t="shared" si="1"/>
        <v>-1108650</v>
      </c>
    </row>
    <row r="36" spans="1:8">
      <c r="A36" s="576">
        <v>17.2</v>
      </c>
      <c r="B36" s="681" t="s">
        <v>644</v>
      </c>
      <c r="C36" s="523">
        <v>223295.93</v>
      </c>
      <c r="D36" s="523">
        <v>100900.29000000002</v>
      </c>
      <c r="E36" s="522">
        <f t="shared" si="0"/>
        <v>324196.22000000003</v>
      </c>
      <c r="F36" s="523">
        <v>-867690.50174168998</v>
      </c>
      <c r="G36" s="523">
        <v>0</v>
      </c>
      <c r="H36" s="698">
        <f t="shared" si="1"/>
        <v>-867690.50174168998</v>
      </c>
    </row>
    <row r="37" spans="1:8" ht="41.45" customHeight="1">
      <c r="A37" s="576">
        <v>18</v>
      </c>
      <c r="B37" s="708" t="s">
        <v>645</v>
      </c>
      <c r="C37" s="523">
        <f>SUM(C38:C39)</f>
        <v>-4023176.08</v>
      </c>
      <c r="D37" s="523">
        <f>SUM(D38:D39)</f>
        <v>-72791.549999999974</v>
      </c>
      <c r="E37" s="522">
        <f t="shared" si="0"/>
        <v>-4095967.63</v>
      </c>
      <c r="F37" s="523">
        <f>SUM(F38:F39)</f>
        <v>-52532588.559437186</v>
      </c>
      <c r="G37" s="661">
        <f>SUM(G38:G39)</f>
        <v>3850616.5710220002</v>
      </c>
      <c r="H37" s="698">
        <f t="shared" si="1"/>
        <v>-48681971.988415182</v>
      </c>
    </row>
    <row r="38" spans="1:8">
      <c r="A38" s="576">
        <v>18.100000000000001</v>
      </c>
      <c r="B38" s="709" t="s">
        <v>646</v>
      </c>
      <c r="C38" s="523">
        <v>0</v>
      </c>
      <c r="D38" s="523">
        <v>0</v>
      </c>
      <c r="E38" s="522">
        <f t="shared" si="0"/>
        <v>0</v>
      </c>
      <c r="F38" s="523">
        <v>0</v>
      </c>
      <c r="G38" s="523">
        <v>0</v>
      </c>
      <c r="H38" s="698">
        <f t="shared" si="1"/>
        <v>0</v>
      </c>
    </row>
    <row r="39" spans="1:8">
      <c r="A39" s="576">
        <v>18.2</v>
      </c>
      <c r="B39" s="709" t="s">
        <v>647</v>
      </c>
      <c r="C39" s="523">
        <v>-4023176.08</v>
      </c>
      <c r="D39" s="523">
        <v>-72791.549999999974</v>
      </c>
      <c r="E39" s="522">
        <f t="shared" si="0"/>
        <v>-4095967.63</v>
      </c>
      <c r="F39" s="523">
        <v>-52532588.559437186</v>
      </c>
      <c r="G39" s="523">
        <v>3850616.5710220002</v>
      </c>
      <c r="H39" s="698">
        <f t="shared" si="1"/>
        <v>-48681971.988415182</v>
      </c>
    </row>
    <row r="40" spans="1:8" ht="24.6" customHeight="1">
      <c r="A40" s="576">
        <v>19</v>
      </c>
      <c r="B40" s="708" t="s">
        <v>648</v>
      </c>
      <c r="C40" s="523">
        <v>0</v>
      </c>
      <c r="D40" s="523">
        <v>0</v>
      </c>
      <c r="E40" s="522">
        <f t="shared" si="0"/>
        <v>0</v>
      </c>
      <c r="F40" s="523">
        <v>0</v>
      </c>
      <c r="G40" s="523">
        <v>0</v>
      </c>
      <c r="H40" s="698">
        <f t="shared" si="1"/>
        <v>0</v>
      </c>
    </row>
    <row r="41" spans="1:8" ht="17.45" customHeight="1">
      <c r="A41" s="576">
        <v>20</v>
      </c>
      <c r="B41" s="708" t="s">
        <v>649</v>
      </c>
      <c r="C41" s="523">
        <v>1338242.21</v>
      </c>
      <c r="D41" s="523">
        <v>0</v>
      </c>
      <c r="E41" s="522">
        <f t="shared" si="0"/>
        <v>1338242.21</v>
      </c>
      <c r="F41" s="523">
        <v>0</v>
      </c>
      <c r="G41" s="523">
        <v>0</v>
      </c>
      <c r="H41" s="698">
        <f t="shared" si="1"/>
        <v>0</v>
      </c>
    </row>
    <row r="42" spans="1:8" ht="26.45" customHeight="1">
      <c r="A42" s="576">
        <v>21</v>
      </c>
      <c r="B42" s="708" t="s">
        <v>650</v>
      </c>
      <c r="C42" s="523">
        <v>0</v>
      </c>
      <c r="D42" s="523">
        <v>0</v>
      </c>
      <c r="E42" s="522">
        <f t="shared" si="0"/>
        <v>0</v>
      </c>
      <c r="F42" s="523">
        <v>0</v>
      </c>
      <c r="G42" s="523">
        <v>0</v>
      </c>
      <c r="H42" s="698">
        <f t="shared" si="1"/>
        <v>0</v>
      </c>
    </row>
    <row r="43" spans="1:8">
      <c r="A43" s="576">
        <v>22</v>
      </c>
      <c r="B43" s="388" t="s">
        <v>651</v>
      </c>
      <c r="C43" s="523">
        <f>SUM(C6,C13,C18,C19,C20,C21,C22,C23,C24,C25,C26,C27,C28,C29,C32,C33,C34,C37,C40,C41,C42)</f>
        <v>27978722.25999999</v>
      </c>
      <c r="D43" s="523">
        <f>SUM(D6,D13,D18,D19,D20,D21,D22,D23,D24,D25,D26,D27,D28,D29,D32,D33,D34,D37,D40,D41,D42)</f>
        <v>52556962.090000026</v>
      </c>
      <c r="E43" s="522">
        <f t="shared" si="0"/>
        <v>80535684.350000024</v>
      </c>
      <c r="F43" s="523">
        <f>SUM(F6,F13,F18,F19,F20,F21,F22,F23,F24,F25,F26,F27,F28,F29,F32,F33,F34,F37,F40,F41,F42)</f>
        <v>36917669.871149302</v>
      </c>
      <c r="G43" s="523">
        <f>SUM(G6,G13,G18,G19,G20,G21,G22,G23,G24,G25,G26,G27,G28,G29,G32,G33,G34,G37,G40,G41,G42)</f>
        <v>47880831.748221993</v>
      </c>
      <c r="H43" s="698">
        <f t="shared" si="1"/>
        <v>84798501.619371295</v>
      </c>
    </row>
    <row r="44" spans="1:8">
      <c r="A44" s="576">
        <v>23</v>
      </c>
      <c r="B44" s="388" t="s">
        <v>652</v>
      </c>
      <c r="C44" s="523">
        <v>8576352.5100000016</v>
      </c>
      <c r="D44" s="523">
        <v>0</v>
      </c>
      <c r="E44" s="522">
        <f t="shared" si="0"/>
        <v>8576352.5100000016</v>
      </c>
      <c r="F44" s="523">
        <v>11550535.0677</v>
      </c>
      <c r="G44" s="523">
        <v>0</v>
      </c>
      <c r="H44" s="698">
        <f t="shared" si="1"/>
        <v>11550535.0677</v>
      </c>
    </row>
    <row r="45" spans="1:8" ht="15.75" thickBot="1">
      <c r="A45" s="699">
        <v>24</v>
      </c>
      <c r="B45" s="700" t="s">
        <v>653</v>
      </c>
      <c r="C45" s="701">
        <f>C43-C44</f>
        <v>19402369.749999989</v>
      </c>
      <c r="D45" s="701">
        <f>D43-D44</f>
        <v>52556962.090000026</v>
      </c>
      <c r="E45" s="702">
        <f t="shared" si="0"/>
        <v>71959331.840000018</v>
      </c>
      <c r="F45" s="703">
        <f>F43-F44</f>
        <v>25367134.803449303</v>
      </c>
      <c r="G45" s="703">
        <f>G43-G44</f>
        <v>47880831.748221993</v>
      </c>
      <c r="H45" s="704">
        <f t="shared" si="1"/>
        <v>73247966.551671296</v>
      </c>
    </row>
  </sheetData>
  <mergeCells count="4">
    <mergeCell ref="A4:A5"/>
    <mergeCell ref="B4:B5"/>
    <mergeCell ref="C4:E4"/>
    <mergeCell ref="F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7" zoomScale="85" zoomScaleNormal="85" workbookViewId="0">
      <selection activeCell="B2" sqref="B2"/>
    </sheetView>
  </sheetViews>
  <sheetFormatPr defaultRowHeight="15"/>
  <cols>
    <col min="1" max="1" width="8.7109375" style="392"/>
    <col min="2" max="2" width="87.5703125" bestFit="1" customWidth="1"/>
    <col min="3" max="8" width="15.42578125" customWidth="1"/>
  </cols>
  <sheetData>
    <row r="1" spans="1:8" s="18" customFormat="1" ht="14.25">
      <c r="A1" s="15" t="s">
        <v>30</v>
      </c>
      <c r="B1" s="16" t="str">
        <f>'Info '!C2</f>
        <v>JSC "BASISBANK"</v>
      </c>
      <c r="C1" s="16"/>
      <c r="D1" s="17"/>
      <c r="E1" s="17"/>
      <c r="F1" s="17"/>
      <c r="G1" s="17"/>
    </row>
    <row r="2" spans="1:8" s="18" customFormat="1" ht="14.25">
      <c r="A2" s="15" t="s">
        <v>31</v>
      </c>
      <c r="B2" s="571">
        <f>'1. key ratios '!B2</f>
        <v>45291</v>
      </c>
      <c r="C2" s="19"/>
      <c r="D2" s="20"/>
      <c r="E2" s="20"/>
      <c r="F2" s="20"/>
      <c r="G2" s="20"/>
      <c r="H2" s="21"/>
    </row>
    <row r="3" spans="1:8" ht="15.75" thickBot="1">
      <c r="A3"/>
    </row>
    <row r="4" spans="1:8">
      <c r="A4" s="2" t="s">
        <v>6</v>
      </c>
      <c r="B4" s="766" t="s">
        <v>94</v>
      </c>
      <c r="C4" s="757" t="s">
        <v>555</v>
      </c>
      <c r="D4" s="757"/>
      <c r="E4" s="757"/>
      <c r="F4" s="757" t="s">
        <v>556</v>
      </c>
      <c r="G4" s="757"/>
      <c r="H4" s="758"/>
    </row>
    <row r="5" spans="1:8">
      <c r="A5" s="1"/>
      <c r="B5" s="767"/>
      <c r="C5" s="394" t="s">
        <v>32</v>
      </c>
      <c r="D5" s="394" t="s">
        <v>33</v>
      </c>
      <c r="E5" s="394" t="s">
        <v>34</v>
      </c>
      <c r="F5" s="394" t="s">
        <v>32</v>
      </c>
      <c r="G5" s="394" t="s">
        <v>33</v>
      </c>
      <c r="H5" s="394" t="s">
        <v>34</v>
      </c>
    </row>
    <row r="6" spans="1:8" ht="15.75">
      <c r="A6" s="380">
        <v>1</v>
      </c>
      <c r="B6" s="396" t="s">
        <v>654</v>
      </c>
      <c r="C6" s="397">
        <v>5260800</v>
      </c>
      <c r="D6" s="397">
        <v>14690847.5</v>
      </c>
      <c r="E6" s="398">
        <f t="shared" ref="E6:E43" si="0">C6+D6</f>
        <v>19951647.5</v>
      </c>
      <c r="F6" s="397">
        <v>255000</v>
      </c>
      <c r="G6" s="397">
        <v>86464000</v>
      </c>
      <c r="H6" s="399">
        <f t="shared" ref="H6:H43" si="1">F6+G6</f>
        <v>86719000</v>
      </c>
    </row>
    <row r="7" spans="1:8" ht="15.75">
      <c r="A7" s="380">
        <v>2</v>
      </c>
      <c r="B7" s="396" t="s">
        <v>196</v>
      </c>
      <c r="C7" s="397">
        <v>0</v>
      </c>
      <c r="D7" s="397">
        <v>57827188</v>
      </c>
      <c r="E7" s="398">
        <f t="shared" si="0"/>
        <v>57827188</v>
      </c>
      <c r="F7" s="397">
        <v>0</v>
      </c>
      <c r="G7" s="397">
        <v>14375320</v>
      </c>
      <c r="H7" s="399">
        <f t="shared" si="1"/>
        <v>14375320</v>
      </c>
    </row>
    <row r="8" spans="1:8" ht="15.75">
      <c r="A8" s="380">
        <v>3</v>
      </c>
      <c r="B8" s="396" t="s">
        <v>206</v>
      </c>
      <c r="C8" s="397">
        <f>C9+C10</f>
        <v>130709124.98</v>
      </c>
      <c r="D8" s="397">
        <f>D9+D10</f>
        <v>2200455743.3899999</v>
      </c>
      <c r="E8" s="398">
        <f t="shared" si="0"/>
        <v>2331164868.3699999</v>
      </c>
      <c r="F8" s="397">
        <f>F9+F10</f>
        <v>56539127.189860001</v>
      </c>
      <c r="G8" s="397">
        <f>G9+G10</f>
        <v>711161673.62294102</v>
      </c>
      <c r="H8" s="399">
        <f t="shared" si="1"/>
        <v>767700800.812801</v>
      </c>
    </row>
    <row r="9" spans="1:8" ht="15.75">
      <c r="A9" s="380">
        <v>3.1</v>
      </c>
      <c r="B9" s="400" t="s">
        <v>197</v>
      </c>
      <c r="C9" s="397">
        <v>69122270.75</v>
      </c>
      <c r="D9" s="397">
        <v>2186557814.8099999</v>
      </c>
      <c r="E9" s="398">
        <f t="shared" si="0"/>
        <v>2255680085.5599999</v>
      </c>
      <c r="F9" s="397">
        <v>39981058.049860001</v>
      </c>
      <c r="G9" s="397">
        <v>710635459.12294102</v>
      </c>
      <c r="H9" s="399">
        <f t="shared" si="1"/>
        <v>750616517.17280102</v>
      </c>
    </row>
    <row r="10" spans="1:8" ht="15.75">
      <c r="A10" s="380">
        <v>3.2</v>
      </c>
      <c r="B10" s="400" t="s">
        <v>193</v>
      </c>
      <c r="C10" s="397">
        <v>61586854.230000004</v>
      </c>
      <c r="D10" s="397">
        <v>13897928.579999998</v>
      </c>
      <c r="E10" s="398">
        <f t="shared" si="0"/>
        <v>75484782.810000002</v>
      </c>
      <c r="F10" s="397">
        <v>16558069.140000001</v>
      </c>
      <c r="G10" s="397">
        <v>526214.5</v>
      </c>
      <c r="H10" s="399">
        <f t="shared" si="1"/>
        <v>17084283.640000001</v>
      </c>
    </row>
    <row r="11" spans="1:8" ht="15.75">
      <c r="A11" s="380">
        <v>4</v>
      </c>
      <c r="B11" s="401" t="s">
        <v>195</v>
      </c>
      <c r="C11" s="397">
        <f>C12+C13</f>
        <v>206393000</v>
      </c>
      <c r="D11" s="397">
        <f>D12+D13</f>
        <v>0</v>
      </c>
      <c r="E11" s="398">
        <f t="shared" si="0"/>
        <v>206393000</v>
      </c>
      <c r="F11" s="397">
        <f>F12+F13</f>
        <v>342099945</v>
      </c>
      <c r="G11" s="397">
        <f>G12+G13</f>
        <v>0</v>
      </c>
      <c r="H11" s="399">
        <f t="shared" si="1"/>
        <v>342099945</v>
      </c>
    </row>
    <row r="12" spans="1:8" ht="15.75">
      <c r="A12" s="380">
        <v>4.0999999999999996</v>
      </c>
      <c r="B12" s="400" t="s">
        <v>179</v>
      </c>
      <c r="C12" s="397">
        <v>206393000</v>
      </c>
      <c r="D12" s="397">
        <v>0</v>
      </c>
      <c r="E12" s="398">
        <f t="shared" si="0"/>
        <v>206393000</v>
      </c>
      <c r="F12" s="397">
        <v>342099945</v>
      </c>
      <c r="G12" s="397">
        <v>0</v>
      </c>
      <c r="H12" s="399">
        <f t="shared" si="1"/>
        <v>342099945</v>
      </c>
    </row>
    <row r="13" spans="1:8" ht="15.75">
      <c r="A13" s="380">
        <v>4.2</v>
      </c>
      <c r="B13" s="400" t="s">
        <v>180</v>
      </c>
      <c r="C13" s="397">
        <v>0</v>
      </c>
      <c r="D13" s="397">
        <v>0</v>
      </c>
      <c r="E13" s="398">
        <f t="shared" si="0"/>
        <v>0</v>
      </c>
      <c r="F13" s="397">
        <v>0</v>
      </c>
      <c r="G13" s="397">
        <v>0</v>
      </c>
      <c r="H13" s="399">
        <f t="shared" si="1"/>
        <v>0</v>
      </c>
    </row>
    <row r="14" spans="1:8" ht="15.75">
      <c r="A14" s="380">
        <v>5</v>
      </c>
      <c r="B14" s="401" t="s">
        <v>205</v>
      </c>
      <c r="C14" s="397">
        <f>C15+C16+C17+C23+C24+C25+C26</f>
        <v>137106853.91</v>
      </c>
      <c r="D14" s="397">
        <f>D15+D16+D17+D23+D24+D25+D26</f>
        <v>3874304733.0100002</v>
      </c>
      <c r="E14" s="398">
        <f t="shared" si="0"/>
        <v>4011411586.9200001</v>
      </c>
      <c r="F14" s="397">
        <f>F15+F16+F17+F23+F24+F25+F26</f>
        <v>96389121.730000004</v>
      </c>
      <c r="G14" s="397">
        <f>G15+G16+G17+G23+G24+G25+G26</f>
        <v>3911977591.4213996</v>
      </c>
      <c r="H14" s="399">
        <f t="shared" si="1"/>
        <v>4008366713.1513996</v>
      </c>
    </row>
    <row r="15" spans="1:8" ht="15.75">
      <c r="A15" s="380">
        <v>5.0999999999999996</v>
      </c>
      <c r="B15" s="402" t="s">
        <v>183</v>
      </c>
      <c r="C15" s="397">
        <v>102128370.7</v>
      </c>
      <c r="D15" s="397">
        <v>98150364.810000002</v>
      </c>
      <c r="E15" s="398">
        <f t="shared" si="0"/>
        <v>200278735.50999999</v>
      </c>
      <c r="F15" s="397">
        <v>23219176.449999999</v>
      </c>
      <c r="G15" s="397">
        <v>57352766.234499998</v>
      </c>
      <c r="H15" s="399">
        <f t="shared" si="1"/>
        <v>80571942.684499994</v>
      </c>
    </row>
    <row r="16" spans="1:8" ht="15.75">
      <c r="A16" s="380">
        <v>5.2</v>
      </c>
      <c r="B16" s="402" t="s">
        <v>182</v>
      </c>
      <c r="C16" s="397">
        <v>0</v>
      </c>
      <c r="D16" s="397">
        <v>0</v>
      </c>
      <c r="E16" s="398">
        <f t="shared" si="0"/>
        <v>0</v>
      </c>
      <c r="F16" s="397">
        <v>0</v>
      </c>
      <c r="G16" s="397">
        <v>0</v>
      </c>
      <c r="H16" s="399">
        <f t="shared" si="1"/>
        <v>0</v>
      </c>
    </row>
    <row r="17" spans="1:8" ht="15.75">
      <c r="A17" s="380">
        <v>5.3</v>
      </c>
      <c r="B17" s="402" t="s">
        <v>181</v>
      </c>
      <c r="C17" s="397">
        <f>C18+C19+C20+C21+C22</f>
        <v>2328649.4500000002</v>
      </c>
      <c r="D17" s="397">
        <f>D18+D19+D20+D21+D22</f>
        <v>3077612485.1500001</v>
      </c>
      <c r="E17" s="398">
        <f t="shared" si="0"/>
        <v>3079941134.5999999</v>
      </c>
      <c r="F17" s="397">
        <v>24983012.75</v>
      </c>
      <c r="G17" s="397">
        <v>3499552825.1977997</v>
      </c>
      <c r="H17" s="399">
        <f t="shared" si="1"/>
        <v>3524535837.9477997</v>
      </c>
    </row>
    <row r="18" spans="1:8" ht="15.75">
      <c r="A18" s="380" t="s">
        <v>15</v>
      </c>
      <c r="B18" s="403" t="s">
        <v>36</v>
      </c>
      <c r="C18" s="397">
        <v>1371452</v>
      </c>
      <c r="D18" s="397">
        <v>1053735006.72</v>
      </c>
      <c r="E18" s="398">
        <f t="shared" si="0"/>
        <v>1055106458.72</v>
      </c>
      <c r="F18" s="397">
        <v>2532685.2400000002</v>
      </c>
      <c r="G18" s="397">
        <v>1188062401.2535999</v>
      </c>
      <c r="H18" s="399">
        <f t="shared" si="1"/>
        <v>1190595086.4935999</v>
      </c>
    </row>
    <row r="19" spans="1:8" ht="15.75">
      <c r="A19" s="380" t="s">
        <v>16</v>
      </c>
      <c r="B19" s="403" t="s">
        <v>37</v>
      </c>
      <c r="C19" s="397">
        <v>92605.48</v>
      </c>
      <c r="D19" s="397">
        <v>977365440.63999999</v>
      </c>
      <c r="E19" s="398">
        <f t="shared" si="0"/>
        <v>977458046.12</v>
      </c>
      <c r="F19" s="397">
        <v>316862.40000000002</v>
      </c>
      <c r="G19" s="397">
        <v>1012948757.938</v>
      </c>
      <c r="H19" s="399">
        <f t="shared" si="1"/>
        <v>1013265620.3379999</v>
      </c>
    </row>
    <row r="20" spans="1:8" ht="15.75">
      <c r="A20" s="380" t="s">
        <v>17</v>
      </c>
      <c r="B20" s="403" t="s">
        <v>38</v>
      </c>
      <c r="C20" s="397">
        <v>0</v>
      </c>
      <c r="D20" s="397">
        <v>3163.82</v>
      </c>
      <c r="E20" s="398">
        <f t="shared" si="0"/>
        <v>3163.82</v>
      </c>
      <c r="F20" s="397">
        <v>0</v>
      </c>
      <c r="G20" s="397">
        <v>0</v>
      </c>
      <c r="H20" s="399">
        <f t="shared" si="1"/>
        <v>0</v>
      </c>
    </row>
    <row r="21" spans="1:8" ht="15.75">
      <c r="A21" s="380" t="s">
        <v>18</v>
      </c>
      <c r="B21" s="403" t="s">
        <v>39</v>
      </c>
      <c r="C21" s="397">
        <v>233318.75</v>
      </c>
      <c r="D21" s="397">
        <v>622707371.13</v>
      </c>
      <c r="E21" s="398">
        <f t="shared" si="0"/>
        <v>622940689.88</v>
      </c>
      <c r="F21" s="397">
        <v>349246.71999999997</v>
      </c>
      <c r="G21" s="397">
        <v>730706097.2493</v>
      </c>
      <c r="H21" s="399">
        <f t="shared" si="1"/>
        <v>731055343.96930003</v>
      </c>
    </row>
    <row r="22" spans="1:8" ht="15.75">
      <c r="A22" s="380" t="s">
        <v>19</v>
      </c>
      <c r="B22" s="403" t="s">
        <v>40</v>
      </c>
      <c r="C22" s="397">
        <v>631273.22</v>
      </c>
      <c r="D22" s="397">
        <v>423801502.83999997</v>
      </c>
      <c r="E22" s="398">
        <f t="shared" si="0"/>
        <v>424432776.06</v>
      </c>
      <c r="F22" s="397">
        <v>21784218.390000001</v>
      </c>
      <c r="G22" s="397">
        <v>567835568.75689995</v>
      </c>
      <c r="H22" s="399">
        <f t="shared" si="1"/>
        <v>589619787.14689994</v>
      </c>
    </row>
    <row r="23" spans="1:8" ht="15.75">
      <c r="A23" s="380">
        <v>5.4</v>
      </c>
      <c r="B23" s="402" t="s">
        <v>184</v>
      </c>
      <c r="C23" s="397">
        <v>19951900.260000002</v>
      </c>
      <c r="D23" s="397">
        <v>347688781.25</v>
      </c>
      <c r="E23" s="398">
        <f t="shared" si="0"/>
        <v>367640681.50999999</v>
      </c>
      <c r="F23" s="397">
        <v>20667890.809999999</v>
      </c>
      <c r="G23" s="397">
        <v>65818234.094400004</v>
      </c>
      <c r="H23" s="399">
        <f t="shared" si="1"/>
        <v>86486124.904400006</v>
      </c>
    </row>
    <row r="24" spans="1:8" ht="15.75">
      <c r="A24" s="380">
        <v>5.5</v>
      </c>
      <c r="B24" s="402" t="s">
        <v>185</v>
      </c>
      <c r="C24" s="397">
        <v>3969737.72</v>
      </c>
      <c r="D24" s="397">
        <v>259415992.72999999</v>
      </c>
      <c r="E24" s="398">
        <f t="shared" si="0"/>
        <v>263385730.44999999</v>
      </c>
      <c r="F24" s="397">
        <v>19219041.719999999</v>
      </c>
      <c r="G24" s="397">
        <v>289253765.89469999</v>
      </c>
      <c r="H24" s="399">
        <f t="shared" si="1"/>
        <v>308472807.61469996</v>
      </c>
    </row>
    <row r="25" spans="1:8" ht="15.75">
      <c r="A25" s="380">
        <v>5.6</v>
      </c>
      <c r="B25" s="402" t="s">
        <v>186</v>
      </c>
      <c r="C25" s="397">
        <v>2720000</v>
      </c>
      <c r="D25" s="397">
        <v>53044702.689999998</v>
      </c>
      <c r="E25" s="398">
        <f t="shared" si="0"/>
        <v>55764702.689999998</v>
      </c>
      <c r="F25" s="397">
        <v>8300000</v>
      </c>
      <c r="G25" s="397">
        <v>0</v>
      </c>
      <c r="H25" s="399">
        <f t="shared" si="1"/>
        <v>8300000</v>
      </c>
    </row>
    <row r="26" spans="1:8" ht="15.75">
      <c r="A26" s="380">
        <v>5.7</v>
      </c>
      <c r="B26" s="402" t="s">
        <v>40</v>
      </c>
      <c r="C26" s="397">
        <v>6008195.7800000003</v>
      </c>
      <c r="D26" s="397">
        <v>38392406.380000003</v>
      </c>
      <c r="E26" s="398">
        <f t="shared" si="0"/>
        <v>44400602.160000004</v>
      </c>
      <c r="F26" s="397">
        <v>0</v>
      </c>
      <c r="G26" s="397">
        <v>0</v>
      </c>
      <c r="H26" s="399">
        <f t="shared" si="1"/>
        <v>0</v>
      </c>
    </row>
    <row r="27" spans="1:8" ht="15.75">
      <c r="A27" s="380">
        <v>6</v>
      </c>
      <c r="B27" s="404" t="s">
        <v>655</v>
      </c>
      <c r="C27" s="397">
        <v>152670115.56999999</v>
      </c>
      <c r="D27" s="397">
        <v>163923474.60999998</v>
      </c>
      <c r="E27" s="398">
        <f t="shared" si="0"/>
        <v>316593590.17999995</v>
      </c>
      <c r="F27" s="397">
        <v>147207419.08000001</v>
      </c>
      <c r="G27" s="397">
        <v>112167047.5192</v>
      </c>
      <c r="H27" s="399">
        <f t="shared" si="1"/>
        <v>259374466.59920001</v>
      </c>
    </row>
    <row r="28" spans="1:8" ht="15.75">
      <c r="A28" s="380">
        <v>7</v>
      </c>
      <c r="B28" s="404" t="s">
        <v>656</v>
      </c>
      <c r="C28" s="397">
        <v>184220312.03999999</v>
      </c>
      <c r="D28" s="397">
        <v>95761849.170000002</v>
      </c>
      <c r="E28" s="398">
        <f t="shared" si="0"/>
        <v>279982161.20999998</v>
      </c>
      <c r="F28" s="397">
        <v>90356228.840000004</v>
      </c>
      <c r="G28" s="397">
        <v>51345846.862899996</v>
      </c>
      <c r="H28" s="399">
        <f t="shared" si="1"/>
        <v>141702075.70289999</v>
      </c>
    </row>
    <row r="29" spans="1:8" ht="15.75">
      <c r="A29" s="380">
        <v>8</v>
      </c>
      <c r="B29" s="404" t="s">
        <v>194</v>
      </c>
      <c r="C29" s="397">
        <v>0</v>
      </c>
      <c r="D29" s="397">
        <v>1471282.0994000002</v>
      </c>
      <c r="E29" s="398">
        <f t="shared" si="0"/>
        <v>1471282.0994000002</v>
      </c>
      <c r="F29" s="397">
        <v>0</v>
      </c>
      <c r="G29" s="397">
        <v>567411.95700000005</v>
      </c>
      <c r="H29" s="399">
        <f t="shared" si="1"/>
        <v>567411.95700000005</v>
      </c>
    </row>
    <row r="30" spans="1:8" ht="15.75">
      <c r="A30" s="380">
        <v>9</v>
      </c>
      <c r="B30" s="405" t="s">
        <v>211</v>
      </c>
      <c r="C30" s="397">
        <f>C31+C32+C33+C34+C35+C36+C37</f>
        <v>0</v>
      </c>
      <c r="D30" s="397">
        <f>D31+D32+D33+D34+D35+D36+D37</f>
        <v>0</v>
      </c>
      <c r="E30" s="398">
        <f t="shared" si="0"/>
        <v>0</v>
      </c>
      <c r="F30" s="397">
        <f>F31+F32+F33+F34+F35+F36+F37</f>
        <v>0</v>
      </c>
      <c r="G30" s="397">
        <f>G31+G32+G33+G34+G35+G36+G37</f>
        <v>70286000</v>
      </c>
      <c r="H30" s="399">
        <f t="shared" si="1"/>
        <v>70286000</v>
      </c>
    </row>
    <row r="31" spans="1:8" ht="15.75">
      <c r="A31" s="380">
        <v>9.1</v>
      </c>
      <c r="B31" s="406" t="s">
        <v>201</v>
      </c>
      <c r="C31" s="397">
        <v>0</v>
      </c>
      <c r="D31" s="397">
        <v>0</v>
      </c>
      <c r="E31" s="398">
        <f t="shared" si="0"/>
        <v>0</v>
      </c>
      <c r="F31" s="397">
        <v>0</v>
      </c>
      <c r="G31" s="397">
        <v>70286000</v>
      </c>
      <c r="H31" s="399">
        <f t="shared" si="1"/>
        <v>70286000</v>
      </c>
    </row>
    <row r="32" spans="1:8" ht="15.75">
      <c r="A32" s="380">
        <v>9.1999999999999993</v>
      </c>
      <c r="B32" s="406" t="s">
        <v>202</v>
      </c>
      <c r="C32" s="397">
        <v>0</v>
      </c>
      <c r="D32" s="397">
        <v>0</v>
      </c>
      <c r="E32" s="398">
        <f t="shared" si="0"/>
        <v>0</v>
      </c>
      <c r="F32" s="397">
        <v>0</v>
      </c>
      <c r="G32" s="397">
        <v>0</v>
      </c>
      <c r="H32" s="399">
        <f t="shared" si="1"/>
        <v>0</v>
      </c>
    </row>
    <row r="33" spans="1:8" ht="15.75">
      <c r="A33" s="380">
        <v>9.3000000000000007</v>
      </c>
      <c r="B33" s="406" t="s">
        <v>198</v>
      </c>
      <c r="C33" s="397">
        <v>0</v>
      </c>
      <c r="D33" s="397">
        <v>0</v>
      </c>
      <c r="E33" s="398">
        <f t="shared" si="0"/>
        <v>0</v>
      </c>
      <c r="F33" s="397">
        <v>0</v>
      </c>
      <c r="G33" s="397">
        <v>0</v>
      </c>
      <c r="H33" s="399">
        <f t="shared" si="1"/>
        <v>0</v>
      </c>
    </row>
    <row r="34" spans="1:8" ht="15.75">
      <c r="A34" s="380">
        <v>9.4</v>
      </c>
      <c r="B34" s="406" t="s">
        <v>199</v>
      </c>
      <c r="C34" s="397">
        <v>0</v>
      </c>
      <c r="D34" s="397">
        <v>0</v>
      </c>
      <c r="E34" s="398">
        <f t="shared" si="0"/>
        <v>0</v>
      </c>
      <c r="F34" s="397">
        <v>0</v>
      </c>
      <c r="G34" s="397">
        <v>0</v>
      </c>
      <c r="H34" s="399">
        <f t="shared" si="1"/>
        <v>0</v>
      </c>
    </row>
    <row r="35" spans="1:8" ht="15.75">
      <c r="A35" s="380">
        <v>9.5</v>
      </c>
      <c r="B35" s="406" t="s">
        <v>200</v>
      </c>
      <c r="C35" s="397">
        <v>0</v>
      </c>
      <c r="D35" s="397">
        <v>0</v>
      </c>
      <c r="E35" s="398">
        <f t="shared" si="0"/>
        <v>0</v>
      </c>
      <c r="F35" s="397">
        <v>0</v>
      </c>
      <c r="G35" s="397">
        <v>0</v>
      </c>
      <c r="H35" s="399">
        <f t="shared" si="1"/>
        <v>0</v>
      </c>
    </row>
    <row r="36" spans="1:8" ht="15.75">
      <c r="A36" s="380">
        <v>9.6</v>
      </c>
      <c r="B36" s="406" t="s">
        <v>203</v>
      </c>
      <c r="C36" s="397">
        <v>0</v>
      </c>
      <c r="D36" s="397">
        <v>0</v>
      </c>
      <c r="E36" s="398">
        <f t="shared" si="0"/>
        <v>0</v>
      </c>
      <c r="F36" s="397">
        <v>0</v>
      </c>
      <c r="G36" s="397">
        <v>0</v>
      </c>
      <c r="H36" s="399">
        <f t="shared" si="1"/>
        <v>0</v>
      </c>
    </row>
    <row r="37" spans="1:8" ht="15.75">
      <c r="A37" s="380">
        <v>9.6999999999999993</v>
      </c>
      <c r="B37" s="406" t="s">
        <v>204</v>
      </c>
      <c r="C37" s="397">
        <v>0</v>
      </c>
      <c r="D37" s="397">
        <v>0</v>
      </c>
      <c r="E37" s="398">
        <f t="shared" si="0"/>
        <v>0</v>
      </c>
      <c r="F37" s="397">
        <v>0</v>
      </c>
      <c r="G37" s="397">
        <v>0</v>
      </c>
      <c r="H37" s="399">
        <f t="shared" si="1"/>
        <v>0</v>
      </c>
    </row>
    <row r="38" spans="1:8" ht="15.75">
      <c r="A38" s="380">
        <v>10</v>
      </c>
      <c r="B38" s="401" t="s">
        <v>207</v>
      </c>
      <c r="C38" s="397">
        <f>C39+C40+C41+C42</f>
        <v>88338378.414767101</v>
      </c>
      <c r="D38" s="397">
        <f>D39+D40+D41+D42</f>
        <v>16553690.6076167</v>
      </c>
      <c r="E38" s="398">
        <f t="shared" si="0"/>
        <v>104892069.02238381</v>
      </c>
      <c r="F38" s="397">
        <f>F39+F40+F41+F42</f>
        <v>77085428.599999905</v>
      </c>
      <c r="G38" s="397">
        <f>G39+G40+G41+G42</f>
        <v>14092821.422442989</v>
      </c>
      <c r="H38" s="399">
        <f t="shared" si="1"/>
        <v>91178250.022442892</v>
      </c>
    </row>
    <row r="39" spans="1:8" ht="15.75">
      <c r="A39" s="380">
        <v>10.1</v>
      </c>
      <c r="B39" s="407" t="s">
        <v>208</v>
      </c>
      <c r="C39" s="397">
        <v>4336096.7357817767</v>
      </c>
      <c r="D39" s="397">
        <v>64613.029725849992</v>
      </c>
      <c r="E39" s="398">
        <f t="shared" si="0"/>
        <v>4400709.7655076263</v>
      </c>
      <c r="F39" s="397">
        <v>8206672.21</v>
      </c>
      <c r="G39" s="397">
        <v>19899.984799999998</v>
      </c>
      <c r="H39" s="399">
        <f t="shared" si="1"/>
        <v>8226572.1947999997</v>
      </c>
    </row>
    <row r="40" spans="1:8" ht="15.75">
      <c r="A40" s="380">
        <v>10.199999999999999</v>
      </c>
      <c r="B40" s="407" t="s">
        <v>209</v>
      </c>
      <c r="C40" s="397">
        <v>3152608.8899999913</v>
      </c>
      <c r="D40" s="397">
        <v>1466048.9883999992</v>
      </c>
      <c r="E40" s="398">
        <f t="shared" si="0"/>
        <v>4618657.8783999905</v>
      </c>
      <c r="F40" s="397">
        <v>3657752.3899999782</v>
      </c>
      <c r="G40" s="397">
        <v>588829.32259999961</v>
      </c>
      <c r="H40" s="399">
        <f t="shared" si="1"/>
        <v>4246581.7125999779</v>
      </c>
    </row>
    <row r="41" spans="1:8" ht="15.75">
      <c r="A41" s="380">
        <v>10.3</v>
      </c>
      <c r="B41" s="407" t="s">
        <v>212</v>
      </c>
      <c r="C41" s="397">
        <v>56124650.178985506</v>
      </c>
      <c r="D41" s="397">
        <v>6600389.5928908503</v>
      </c>
      <c r="E41" s="398">
        <f t="shared" si="0"/>
        <v>62725039.771876357</v>
      </c>
      <c r="F41" s="397">
        <v>43492474.160000004</v>
      </c>
      <c r="G41" s="397">
        <v>6890270.0041430006</v>
      </c>
      <c r="H41" s="399">
        <f t="shared" si="1"/>
        <v>50382744.164143004</v>
      </c>
    </row>
    <row r="42" spans="1:8" ht="25.5">
      <c r="A42" s="380">
        <v>10.4</v>
      </c>
      <c r="B42" s="407" t="s">
        <v>213</v>
      </c>
      <c r="C42" s="397">
        <v>24725022.609999824</v>
      </c>
      <c r="D42" s="397">
        <v>8422638.9966000002</v>
      </c>
      <c r="E42" s="398">
        <f t="shared" si="0"/>
        <v>33147661.606599823</v>
      </c>
      <c r="F42" s="397">
        <v>21728529.839999922</v>
      </c>
      <c r="G42" s="397">
        <v>6593822.1108999895</v>
      </c>
      <c r="H42" s="399">
        <f t="shared" si="1"/>
        <v>28322351.95089991</v>
      </c>
    </row>
    <row r="43" spans="1:8" ht="16.5" thickBot="1">
      <c r="A43" s="380">
        <v>11</v>
      </c>
      <c r="B43" s="141" t="s">
        <v>210</v>
      </c>
      <c r="C43" s="694">
        <v>0</v>
      </c>
      <c r="D43" s="694">
        <v>0</v>
      </c>
      <c r="E43" s="695">
        <f t="shared" si="0"/>
        <v>0</v>
      </c>
      <c r="F43" s="694">
        <v>0</v>
      </c>
      <c r="G43" s="694">
        <v>0</v>
      </c>
      <c r="H43" s="696">
        <f t="shared" si="1"/>
        <v>0</v>
      </c>
    </row>
    <row r="44" spans="1:8" ht="15.75">
      <c r="C44" s="408"/>
      <c r="D44" s="408"/>
      <c r="E44" s="408"/>
      <c r="F44" s="408"/>
      <c r="G44" s="408"/>
      <c r="H44" s="408"/>
    </row>
    <row r="45" spans="1:8" ht="15.75">
      <c r="C45" s="408"/>
      <c r="D45" s="408"/>
      <c r="E45" s="408"/>
      <c r="F45" s="408"/>
      <c r="G45" s="408"/>
      <c r="H45" s="408"/>
    </row>
    <row r="46" spans="1:8" ht="15.75">
      <c r="C46" s="408"/>
      <c r="D46" s="408"/>
      <c r="E46" s="408"/>
      <c r="F46" s="408"/>
      <c r="G46" s="408"/>
      <c r="H46" s="408"/>
    </row>
    <row r="47" spans="1:8" ht="15.75">
      <c r="C47" s="408"/>
      <c r="D47" s="408"/>
      <c r="E47" s="408"/>
      <c r="F47" s="408"/>
      <c r="G47" s="408"/>
      <c r="H47" s="408"/>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activeCell="G32" sqref="G32"/>
    </sheetView>
  </sheetViews>
  <sheetFormatPr defaultColWidth="9.140625" defaultRowHeight="12.75"/>
  <cols>
    <col min="1" max="1" width="9.5703125" style="17" bestFit="1" customWidth="1"/>
    <col min="2" max="2" width="77.28515625" style="17" customWidth="1"/>
    <col min="3" max="4" width="13.7109375" style="526" customWidth="1"/>
    <col min="5" max="7" width="13.7109375" style="527" customWidth="1"/>
    <col min="8" max="11" width="9.7109375" style="32" customWidth="1"/>
    <col min="12" max="16384" width="9.140625" style="32"/>
  </cols>
  <sheetData>
    <row r="1" spans="1:8">
      <c r="A1" s="15" t="s">
        <v>30</v>
      </c>
      <c r="B1" s="16" t="str">
        <f>'Info '!C2</f>
        <v>JSC "BASISBANK"</v>
      </c>
      <c r="C1" s="525"/>
    </row>
    <row r="2" spans="1:8">
      <c r="A2" s="15" t="s">
        <v>31</v>
      </c>
      <c r="B2" s="571">
        <f>'1. key ratios '!B2</f>
        <v>45291</v>
      </c>
      <c r="C2" s="528"/>
      <c r="D2" s="529"/>
      <c r="E2" s="530"/>
      <c r="F2" s="530"/>
      <c r="G2" s="530"/>
      <c r="H2" s="35"/>
    </row>
    <row r="3" spans="1:8">
      <c r="A3" s="15"/>
      <c r="B3" s="16"/>
      <c r="C3" s="528"/>
      <c r="D3" s="529"/>
      <c r="E3" s="530"/>
      <c r="F3" s="530"/>
      <c r="G3" s="530"/>
      <c r="H3" s="35"/>
    </row>
    <row r="4" spans="1:8" ht="15" customHeight="1" thickBot="1">
      <c r="A4" s="20" t="s">
        <v>96</v>
      </c>
      <c r="B4" s="92" t="s">
        <v>187</v>
      </c>
      <c r="C4" s="531" t="s">
        <v>35</v>
      </c>
    </row>
    <row r="5" spans="1:8" ht="15" customHeight="1">
      <c r="A5" s="166" t="s">
        <v>6</v>
      </c>
      <c r="B5" s="167"/>
      <c r="C5" s="532" t="str">
        <f>INT((MONTH($B$2))/3)&amp;"Q"&amp;"-"&amp;YEAR($B$2)</f>
        <v>4Q-2023</v>
      </c>
      <c r="D5" s="532" t="str">
        <f>IF(INT(MONTH($B$2))=3,"4"&amp;"Q"&amp;"-"&amp;YEAR($B$2)-1,IF(INT(MONTH($B$2))=6,"1"&amp;"Q"&amp;"-"&amp;YEAR($B$2),IF(INT(MONTH($B$2))=9,"2"&amp;"Q"&amp;"-"&amp;YEAR($B$2),IF(INT(MONTH($B$2))=12,"3"&amp;"Q"&amp;"-"&amp;YEAR($B$2),0))))</f>
        <v>3Q-2023</v>
      </c>
      <c r="E5" s="532" t="str">
        <f>IF(INT(MONTH($B$2))=3,"3"&amp;"Q"&amp;"-"&amp;YEAR($B$2)-1,IF(INT(MONTH($B$2))=6,"4"&amp;"Q"&amp;"-"&amp;YEAR($B$2)-1,IF(INT(MONTH($B$2))=9,"1"&amp;"Q"&amp;"-"&amp;YEAR($B$2),IF(INT(MONTH($B$2))=12,"2"&amp;"Q"&amp;"-"&amp;YEAR($B$2),0))))</f>
        <v>2Q-2023</v>
      </c>
      <c r="F5" s="532" t="str">
        <f>IF(INT(MONTH($B$2))=3,"2"&amp;"Q"&amp;"-"&amp;YEAR($B$2)-1,IF(INT(MONTH($B$2))=6,"3"&amp;"Q"&amp;"-"&amp;YEAR($B$2)-1,IF(INT(MONTH($B$2))=9,"4"&amp;"Q"&amp;"-"&amp;YEAR($B$2)-1,IF(INT(MONTH($B$2))=12,"1"&amp;"Q"&amp;"-"&amp;YEAR($B$2),0))))</f>
        <v>1Q-2023</v>
      </c>
      <c r="G5" s="533" t="str">
        <f>IF(INT(MONTH($B$2))=3,"1"&amp;"Q"&amp;"-"&amp;YEAR($B$2)-1,IF(INT(MONTH($B$2))=6,"2"&amp;"Q"&amp;"-"&amp;YEAR($B$2)-1,IF(INT(MONTH($B$2))=9,"3"&amp;"Q"&amp;"-"&amp;YEAR($B$2)-1,IF(INT(MONTH($B$2))=12,"4"&amp;"Q"&amp;"-"&amp;YEAR($B$2)-1,0))))</f>
        <v>4Q-2022</v>
      </c>
    </row>
    <row r="6" spans="1:8" ht="15" customHeight="1">
      <c r="A6" s="36">
        <v>1</v>
      </c>
      <c r="B6" s="253" t="s">
        <v>191</v>
      </c>
      <c r="C6" s="534">
        <f>C7+C9+C10</f>
        <v>2914151640.5454297</v>
      </c>
      <c r="D6" s="535">
        <f>D7+D9+D10</f>
        <v>2671455669.0268307</v>
      </c>
      <c r="E6" s="536">
        <f t="shared" ref="E6:G6" si="0">E7+E9+E10</f>
        <v>2607409603.7494712</v>
      </c>
      <c r="F6" s="534">
        <f t="shared" si="0"/>
        <v>2475425426.4150653</v>
      </c>
      <c r="G6" s="537">
        <f t="shared" si="0"/>
        <v>2580309944.7976661</v>
      </c>
    </row>
    <row r="7" spans="1:8" ht="15" customHeight="1">
      <c r="A7" s="36">
        <v>1.1000000000000001</v>
      </c>
      <c r="B7" s="253" t="s">
        <v>356</v>
      </c>
      <c r="C7" s="538">
        <v>2622684833.5303416</v>
      </c>
      <c r="D7" s="539">
        <v>2398289997.1054544</v>
      </c>
      <c r="E7" s="538">
        <v>2319130241.8701243</v>
      </c>
      <c r="F7" s="538">
        <v>2188091245.2033315</v>
      </c>
      <c r="G7" s="540">
        <v>2342534767.9043465</v>
      </c>
    </row>
    <row r="8" spans="1:8">
      <c r="A8" s="36" t="s">
        <v>14</v>
      </c>
      <c r="B8" s="253" t="s">
        <v>95</v>
      </c>
      <c r="C8" s="538"/>
      <c r="D8" s="539">
        <v>0</v>
      </c>
      <c r="E8" s="538">
        <v>0</v>
      </c>
      <c r="F8" s="538">
        <v>42500000</v>
      </c>
      <c r="G8" s="540">
        <v>42500000</v>
      </c>
    </row>
    <row r="9" spans="1:8" ht="15" customHeight="1">
      <c r="A9" s="36">
        <v>1.2</v>
      </c>
      <c r="B9" s="254" t="s">
        <v>94</v>
      </c>
      <c r="C9" s="538">
        <v>291466807.0150879</v>
      </c>
      <c r="D9" s="539">
        <v>273165671.92137617</v>
      </c>
      <c r="E9" s="538">
        <v>288279361.87934667</v>
      </c>
      <c r="F9" s="538">
        <v>287334181.21173376</v>
      </c>
      <c r="G9" s="540">
        <v>236358036.8933194</v>
      </c>
    </row>
    <row r="10" spans="1:8" ht="15" customHeight="1">
      <c r="A10" s="36">
        <v>1.3</v>
      </c>
      <c r="B10" s="253" t="s">
        <v>28</v>
      </c>
      <c r="C10" s="541">
        <v>0</v>
      </c>
      <c r="D10" s="539">
        <v>0</v>
      </c>
      <c r="E10" s="541">
        <v>0</v>
      </c>
      <c r="F10" s="538">
        <v>0</v>
      </c>
      <c r="G10" s="542">
        <v>1417140</v>
      </c>
    </row>
    <row r="11" spans="1:8" ht="15" customHeight="1">
      <c r="A11" s="36">
        <v>2</v>
      </c>
      <c r="B11" s="253" t="s">
        <v>188</v>
      </c>
      <c r="C11" s="538">
        <v>9552326.3391121794</v>
      </c>
      <c r="D11" s="539">
        <v>4534862.1812939467</v>
      </c>
      <c r="E11" s="538">
        <v>4181656</v>
      </c>
      <c r="F11" s="538">
        <v>5757064.1241530189</v>
      </c>
      <c r="G11" s="540">
        <v>10908613.947859904</v>
      </c>
    </row>
    <row r="12" spans="1:8" ht="15" customHeight="1">
      <c r="A12" s="36">
        <v>3</v>
      </c>
      <c r="B12" s="253" t="s">
        <v>189</v>
      </c>
      <c r="C12" s="541">
        <v>232089595.27241173</v>
      </c>
      <c r="D12" s="539">
        <v>171690239.75991175</v>
      </c>
      <c r="E12" s="541">
        <v>171690239.75991175</v>
      </c>
      <c r="F12" s="538">
        <v>171690239.75991175</v>
      </c>
      <c r="G12" s="542">
        <v>171690239.75991175</v>
      </c>
    </row>
    <row r="13" spans="1:8" ht="15" customHeight="1" thickBot="1">
      <c r="A13" s="38">
        <v>4</v>
      </c>
      <c r="B13" s="39" t="s">
        <v>190</v>
      </c>
      <c r="C13" s="543">
        <f>C6+C11+C12</f>
        <v>3155793562.1569538</v>
      </c>
      <c r="D13" s="544">
        <f>D6+D11+D12</f>
        <v>2847680770.9680362</v>
      </c>
      <c r="E13" s="545">
        <f t="shared" ref="E13:G13" si="1">E6+E11+E12</f>
        <v>2783281499.5093827</v>
      </c>
      <c r="F13" s="543">
        <f t="shared" si="1"/>
        <v>2652872730.29913</v>
      </c>
      <c r="G13" s="546">
        <f t="shared" si="1"/>
        <v>2762908798.5054374</v>
      </c>
    </row>
    <row r="14" spans="1:8">
      <c r="B14" s="42"/>
    </row>
    <row r="15" spans="1:8">
      <c r="B15" s="43"/>
    </row>
    <row r="16" spans="1:8">
      <c r="B16" s="43"/>
    </row>
    <row r="17" spans="1:4" ht="11.25">
      <c r="A17" s="32"/>
      <c r="B17" s="32"/>
      <c r="C17" s="527"/>
      <c r="D17" s="527"/>
    </row>
    <row r="18" spans="1:4" ht="11.25">
      <c r="A18" s="32"/>
      <c r="B18" s="32"/>
      <c r="C18" s="527"/>
      <c r="D18" s="527"/>
    </row>
    <row r="19" spans="1:4" ht="11.25">
      <c r="A19" s="32"/>
      <c r="B19" s="32"/>
      <c r="C19" s="527"/>
      <c r="D19" s="527"/>
    </row>
    <row r="20" spans="1:4" ht="11.25">
      <c r="A20" s="32"/>
      <c r="B20" s="32"/>
      <c r="C20" s="527"/>
      <c r="D20" s="527"/>
    </row>
    <row r="21" spans="1:4" ht="11.25">
      <c r="A21" s="32"/>
      <c r="B21" s="32"/>
      <c r="C21" s="527"/>
      <c r="D21" s="527"/>
    </row>
    <row r="22" spans="1:4" ht="11.25">
      <c r="A22" s="32"/>
      <c r="B22" s="32"/>
      <c r="C22" s="527"/>
      <c r="D22" s="527"/>
    </row>
    <row r="23" spans="1:4" ht="11.25">
      <c r="A23" s="32"/>
      <c r="B23" s="32"/>
      <c r="C23" s="527"/>
      <c r="D23" s="527"/>
    </row>
    <row r="24" spans="1:4" ht="11.25">
      <c r="A24" s="32"/>
      <c r="B24" s="32"/>
      <c r="C24" s="527"/>
      <c r="D24" s="527"/>
    </row>
    <row r="25" spans="1:4" ht="11.25">
      <c r="A25" s="32"/>
      <c r="B25" s="32"/>
      <c r="C25" s="527"/>
      <c r="D25" s="527"/>
    </row>
    <row r="26" spans="1:4" ht="11.25">
      <c r="A26" s="32"/>
      <c r="B26" s="32"/>
      <c r="C26" s="527"/>
      <c r="D26" s="527"/>
    </row>
    <row r="27" spans="1:4" ht="11.25">
      <c r="A27" s="32"/>
      <c r="B27" s="32"/>
      <c r="C27" s="527"/>
      <c r="D27" s="527"/>
    </row>
    <row r="28" spans="1:4" ht="11.25">
      <c r="A28" s="32"/>
      <c r="B28" s="32"/>
      <c r="C28" s="527"/>
      <c r="D28" s="527"/>
    </row>
    <row r="29" spans="1:4" ht="11.25">
      <c r="A29" s="32"/>
      <c r="B29" s="32"/>
      <c r="C29" s="527"/>
      <c r="D29" s="52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90" zoomScaleNormal="90" workbookViewId="0">
      <pane xSplit="1" ySplit="4" topLeftCell="B5" activePane="bottomRight" state="frozen"/>
      <selection activeCell="B9" sqref="B9"/>
      <selection pane="topRight" activeCell="B9" sqref="B9"/>
      <selection pane="bottomLeft" activeCell="B9" sqref="B9"/>
      <selection pane="bottomRight" activeCell="C37" sqref="C37"/>
    </sheetView>
  </sheetViews>
  <sheetFormatPr defaultColWidth="9.140625" defaultRowHeight="14.25"/>
  <cols>
    <col min="1" max="1" width="9.5703125" style="17" bestFit="1" customWidth="1"/>
    <col min="2" max="2" width="65.5703125" style="17" customWidth="1"/>
    <col min="3" max="3" width="44.5703125" style="17" customWidth="1"/>
    <col min="4" max="5" width="9.140625" style="18"/>
    <col min="6" max="6" width="42" style="18" customWidth="1"/>
    <col min="7" max="7" width="71" style="18" customWidth="1"/>
    <col min="8" max="16384" width="9.140625" style="18"/>
  </cols>
  <sheetData>
    <row r="1" spans="1:7">
      <c r="A1" s="15" t="s">
        <v>30</v>
      </c>
      <c r="B1" s="16" t="str">
        <f>'Info '!C2</f>
        <v>JSC "BASISBANK"</v>
      </c>
    </row>
    <row r="2" spans="1:7">
      <c r="A2" s="15" t="s">
        <v>31</v>
      </c>
      <c r="B2" s="571">
        <f>'1. key ratios '!B2</f>
        <v>45291</v>
      </c>
    </row>
    <row r="4" spans="1:7" ht="27.95" customHeight="1" thickBot="1">
      <c r="A4" s="44" t="s">
        <v>41</v>
      </c>
      <c r="B4" s="45" t="s">
        <v>163</v>
      </c>
      <c r="C4" s="46"/>
    </row>
    <row r="5" spans="1:7" ht="15">
      <c r="A5" s="47"/>
      <c r="B5" s="313" t="s">
        <v>42</v>
      </c>
      <c r="C5" s="314" t="s">
        <v>368</v>
      </c>
      <c r="F5"/>
      <c r="G5"/>
    </row>
    <row r="6" spans="1:7" ht="15">
      <c r="A6" s="48">
        <v>1</v>
      </c>
      <c r="B6" s="664" t="s">
        <v>703</v>
      </c>
      <c r="C6" s="663" t="s">
        <v>704</v>
      </c>
      <c r="F6"/>
      <c r="G6"/>
    </row>
    <row r="7" spans="1:7" ht="15">
      <c r="A7" s="48">
        <v>2</v>
      </c>
      <c r="B7" s="664" t="s">
        <v>700</v>
      </c>
      <c r="C7" s="663" t="s">
        <v>705</v>
      </c>
      <c r="F7"/>
      <c r="G7"/>
    </row>
    <row r="8" spans="1:7" ht="15">
      <c r="A8" s="48">
        <v>3</v>
      </c>
      <c r="B8" s="664" t="s">
        <v>706</v>
      </c>
      <c r="C8" s="663" t="s">
        <v>704</v>
      </c>
      <c r="F8"/>
      <c r="G8"/>
    </row>
    <row r="9" spans="1:7" ht="15">
      <c r="A9" s="48">
        <v>4</v>
      </c>
      <c r="B9" s="664" t="s">
        <v>707</v>
      </c>
      <c r="C9" s="663" t="s">
        <v>708</v>
      </c>
      <c r="F9"/>
      <c r="G9"/>
    </row>
    <row r="10" spans="1:7" ht="15">
      <c r="A10" s="48">
        <v>5</v>
      </c>
      <c r="B10" s="664" t="s">
        <v>709</v>
      </c>
      <c r="C10" s="663" t="s">
        <v>704</v>
      </c>
      <c r="F10"/>
      <c r="G10"/>
    </row>
    <row r="11" spans="1:7" ht="15">
      <c r="A11" s="48">
        <v>6</v>
      </c>
      <c r="B11" s="664" t="s">
        <v>710</v>
      </c>
      <c r="C11" s="663" t="s">
        <v>708</v>
      </c>
      <c r="F11"/>
      <c r="G11"/>
    </row>
    <row r="12" spans="1:7" ht="15">
      <c r="A12" s="48"/>
      <c r="B12" s="662"/>
      <c r="C12" s="663"/>
      <c r="F12"/>
      <c r="G12"/>
    </row>
    <row r="13" spans="1:7" ht="15">
      <c r="A13" s="48"/>
      <c r="B13" s="665" t="s">
        <v>43</v>
      </c>
      <c r="C13" s="668" t="s">
        <v>369</v>
      </c>
      <c r="F13"/>
      <c r="G13"/>
    </row>
    <row r="14" spans="1:7" ht="15">
      <c r="A14" s="48">
        <v>1</v>
      </c>
      <c r="B14" s="664" t="s">
        <v>701</v>
      </c>
      <c r="C14" s="666" t="s">
        <v>711</v>
      </c>
      <c r="F14"/>
      <c r="G14"/>
    </row>
    <row r="15" spans="1:7" ht="15">
      <c r="A15" s="48">
        <v>2</v>
      </c>
      <c r="B15" s="664" t="s">
        <v>716</v>
      </c>
      <c r="C15" s="666" t="s">
        <v>717</v>
      </c>
      <c r="F15"/>
      <c r="G15"/>
    </row>
    <row r="16" spans="1:7" ht="15">
      <c r="A16" s="48">
        <v>3</v>
      </c>
      <c r="B16" s="664" t="s">
        <v>714</v>
      </c>
      <c r="C16" s="666" t="s">
        <v>715</v>
      </c>
      <c r="F16"/>
      <c r="G16"/>
    </row>
    <row r="17" spans="1:7" ht="15">
      <c r="A17" s="48">
        <v>4</v>
      </c>
      <c r="B17" s="664" t="s">
        <v>712</v>
      </c>
      <c r="C17" s="666" t="s">
        <v>713</v>
      </c>
      <c r="F17"/>
      <c r="G17"/>
    </row>
    <row r="18" spans="1:7" ht="15">
      <c r="A18" s="48">
        <v>5</v>
      </c>
      <c r="B18" s="664" t="s">
        <v>718</v>
      </c>
      <c r="C18" s="666" t="s">
        <v>719</v>
      </c>
      <c r="F18"/>
      <c r="G18"/>
    </row>
    <row r="19" spans="1:7" ht="15">
      <c r="A19" s="48">
        <v>6</v>
      </c>
      <c r="B19" s="664" t="s">
        <v>720</v>
      </c>
      <c r="C19" s="666" t="s">
        <v>721</v>
      </c>
      <c r="F19"/>
      <c r="G19"/>
    </row>
    <row r="20" spans="1:7" ht="15">
      <c r="A20" s="48">
        <v>7</v>
      </c>
      <c r="B20" s="664" t="s">
        <v>722</v>
      </c>
      <c r="C20" s="666" t="s">
        <v>723</v>
      </c>
      <c r="F20"/>
      <c r="G20"/>
    </row>
    <row r="21" spans="1:7" ht="15">
      <c r="A21" s="48"/>
      <c r="B21" s="662"/>
      <c r="C21" s="667"/>
      <c r="F21"/>
      <c r="G21"/>
    </row>
    <row r="22" spans="1:7" ht="15">
      <c r="A22" s="48"/>
      <c r="B22" s="768" t="s">
        <v>44</v>
      </c>
      <c r="C22" s="769"/>
      <c r="F22"/>
      <c r="G22"/>
    </row>
    <row r="23" spans="1:7" ht="15">
      <c r="A23" s="48">
        <v>1</v>
      </c>
      <c r="B23" s="664" t="s">
        <v>724</v>
      </c>
      <c r="C23" s="670">
        <v>0.91548479999999999</v>
      </c>
      <c r="F23"/>
      <c r="G23"/>
    </row>
    <row r="24" spans="1:7" ht="15">
      <c r="A24" s="48">
        <v>2</v>
      </c>
      <c r="B24" s="664" t="s">
        <v>725</v>
      </c>
      <c r="C24" s="670">
        <v>6.4609340262567469E-2</v>
      </c>
      <c r="F24"/>
      <c r="G24"/>
    </row>
    <row r="25" spans="1:7" ht="15">
      <c r="A25" s="48"/>
      <c r="B25" s="768" t="s">
        <v>45</v>
      </c>
      <c r="C25" s="769"/>
      <c r="F25"/>
      <c r="G25"/>
    </row>
    <row r="26" spans="1:7" ht="15">
      <c r="A26" s="48">
        <v>1</v>
      </c>
      <c r="B26" s="664" t="s">
        <v>726</v>
      </c>
      <c r="C26" s="670">
        <v>0.9151186512347268</v>
      </c>
      <c r="F26"/>
      <c r="G26"/>
    </row>
    <row r="27" spans="1:7" ht="15.75" thickBot="1">
      <c r="A27" s="49">
        <v>2</v>
      </c>
      <c r="B27" s="669" t="s">
        <v>725</v>
      </c>
      <c r="C27" s="671">
        <v>6.4609340262567469E-2</v>
      </c>
      <c r="F27"/>
      <c r="G27"/>
    </row>
    <row r="28" spans="1:7" ht="15">
      <c r="F28"/>
      <c r="G28"/>
    </row>
  </sheetData>
  <mergeCells count="2">
    <mergeCell ref="B25:C25"/>
    <mergeCell ref="B22:C22"/>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85" zoomScaleNormal="85" workbookViewId="0">
      <pane xSplit="1" ySplit="5" topLeftCell="B15" activePane="bottomRight" state="frozen"/>
      <selection activeCell="B2" sqref="B2"/>
      <selection pane="topRight" activeCell="B2" sqref="B2"/>
      <selection pane="bottomLeft" activeCell="B2" sqref="B2"/>
      <selection pane="bottomRight" activeCell="C41" sqref="C41"/>
    </sheetView>
  </sheetViews>
  <sheetFormatPr defaultColWidth="9.140625" defaultRowHeight="14.25"/>
  <cols>
    <col min="1" max="1" width="9.5703125" style="17" bestFit="1" customWidth="1"/>
    <col min="2" max="2" width="54.28515625" style="17" customWidth="1"/>
    <col min="3" max="3" width="28" style="17" customWidth="1"/>
    <col min="4" max="4" width="22.42578125" style="17" customWidth="1"/>
    <col min="5" max="5" width="22.28515625" style="17" customWidth="1"/>
    <col min="6" max="6" width="12" style="18" bestFit="1" customWidth="1"/>
    <col min="7" max="7" width="12.5703125" style="18" bestFit="1" customWidth="1"/>
    <col min="8" max="16384" width="9.140625" style="18"/>
  </cols>
  <sheetData>
    <row r="1" spans="1:7">
      <c r="A1" s="201" t="s">
        <v>30</v>
      </c>
      <c r="B1" s="16" t="str">
        <f>'Info '!C2</f>
        <v>JSC "BASISBANK"</v>
      </c>
      <c r="C1" s="60"/>
      <c r="D1" s="60"/>
      <c r="E1" s="60"/>
      <c r="F1" s="30"/>
    </row>
    <row r="2" spans="1:7" s="50" customFormat="1" ht="15.75" customHeight="1">
      <c r="A2" s="201" t="s">
        <v>31</v>
      </c>
      <c r="B2" s="571">
        <f>'1. key ratios '!B2</f>
        <v>45291</v>
      </c>
    </row>
    <row r="3" spans="1:7" s="50" customFormat="1" ht="15.75" customHeight="1">
      <c r="A3" s="201"/>
    </row>
    <row r="4" spans="1:7" s="50" customFormat="1" ht="15.75" customHeight="1" thickBot="1">
      <c r="A4" s="202" t="s">
        <v>99</v>
      </c>
      <c r="B4" s="774" t="s">
        <v>225</v>
      </c>
      <c r="C4" s="775"/>
      <c r="D4" s="775"/>
      <c r="E4" s="775"/>
    </row>
    <row r="5" spans="1:7" s="54" customFormat="1" ht="17.45" customHeight="1">
      <c r="A5" s="150"/>
      <c r="B5" s="151"/>
      <c r="C5" s="52" t="s">
        <v>0</v>
      </c>
      <c r="D5" s="52" t="s">
        <v>1</v>
      </c>
      <c r="E5" s="53" t="s">
        <v>2</v>
      </c>
    </row>
    <row r="6" spans="1:7" s="30" customFormat="1" ht="14.45" customHeight="1">
      <c r="A6" s="203"/>
      <c r="B6" s="770" t="s">
        <v>232</v>
      </c>
      <c r="C6" s="770" t="s">
        <v>657</v>
      </c>
      <c r="D6" s="772" t="s">
        <v>98</v>
      </c>
      <c r="E6" s="773"/>
      <c r="G6" s="18"/>
    </row>
    <row r="7" spans="1:7" s="30" customFormat="1" ht="99.6" customHeight="1">
      <c r="A7" s="203"/>
      <c r="B7" s="771"/>
      <c r="C7" s="770"/>
      <c r="D7" s="237" t="s">
        <v>97</v>
      </c>
      <c r="E7" s="238" t="s">
        <v>233</v>
      </c>
      <c r="G7" s="18"/>
    </row>
    <row r="8" spans="1:7" ht="21">
      <c r="A8" s="367">
        <v>1</v>
      </c>
      <c r="B8" s="368" t="s">
        <v>558</v>
      </c>
      <c r="C8" s="547">
        <f>SUM(C9:C11)</f>
        <v>466351132.93299997</v>
      </c>
      <c r="D8" s="547">
        <f>SUM(D9:D11)</f>
        <v>0</v>
      </c>
      <c r="E8" s="547">
        <f>SUM(E9:E11)</f>
        <v>466351132.93299997</v>
      </c>
      <c r="F8" s="30"/>
    </row>
    <row r="9" spans="1:7" ht="15">
      <c r="A9" s="367">
        <v>1.1000000000000001</v>
      </c>
      <c r="B9" s="369" t="s">
        <v>559</v>
      </c>
      <c r="C9" s="547">
        <v>61318313.383000001</v>
      </c>
      <c r="D9" s="547">
        <v>0</v>
      </c>
      <c r="E9" s="547">
        <f t="shared" ref="E9:E15" si="0">C9-D9</f>
        <v>61318313.383000001</v>
      </c>
      <c r="F9" s="30"/>
    </row>
    <row r="10" spans="1:7" ht="15">
      <c r="A10" s="367">
        <v>1.2</v>
      </c>
      <c r="B10" s="369" t="s">
        <v>560</v>
      </c>
      <c r="C10" s="547">
        <v>243511535.27000001</v>
      </c>
      <c r="D10" s="547">
        <v>0</v>
      </c>
      <c r="E10" s="547">
        <f t="shared" si="0"/>
        <v>243511535.27000001</v>
      </c>
      <c r="F10" s="30"/>
    </row>
    <row r="11" spans="1:7" ht="15">
      <c r="A11" s="367">
        <v>1.3</v>
      </c>
      <c r="B11" s="369" t="s">
        <v>561</v>
      </c>
      <c r="C11" s="547">
        <v>161521284.28</v>
      </c>
      <c r="D11" s="547">
        <v>0</v>
      </c>
      <c r="E11" s="547">
        <f t="shared" si="0"/>
        <v>161521284.28</v>
      </c>
      <c r="F11" s="30"/>
    </row>
    <row r="12" spans="1:7" ht="15">
      <c r="A12" s="367">
        <v>2</v>
      </c>
      <c r="B12" s="370" t="s">
        <v>562</v>
      </c>
      <c r="C12" s="547">
        <v>0</v>
      </c>
      <c r="D12" s="547">
        <v>0</v>
      </c>
      <c r="E12" s="547">
        <f t="shared" si="0"/>
        <v>0</v>
      </c>
      <c r="F12" s="30"/>
    </row>
    <row r="13" spans="1:7" ht="15">
      <c r="A13" s="367">
        <v>2.1</v>
      </c>
      <c r="B13" s="371" t="s">
        <v>563</v>
      </c>
      <c r="C13" s="547">
        <v>0</v>
      </c>
      <c r="D13" s="547">
        <v>0</v>
      </c>
      <c r="E13" s="547">
        <f t="shared" si="0"/>
        <v>0</v>
      </c>
      <c r="F13" s="30"/>
    </row>
    <row r="14" spans="1:7" ht="21">
      <c r="A14" s="367">
        <v>3</v>
      </c>
      <c r="B14" s="372" t="s">
        <v>564</v>
      </c>
      <c r="C14" s="547">
        <v>0</v>
      </c>
      <c r="D14" s="547">
        <v>0</v>
      </c>
      <c r="E14" s="547">
        <f t="shared" si="0"/>
        <v>0</v>
      </c>
      <c r="F14" s="30"/>
    </row>
    <row r="15" spans="1:7" ht="21">
      <c r="A15" s="367">
        <v>4</v>
      </c>
      <c r="B15" s="373" t="s">
        <v>565</v>
      </c>
      <c r="C15" s="547">
        <v>0</v>
      </c>
      <c r="D15" s="547">
        <v>0</v>
      </c>
      <c r="E15" s="547">
        <f t="shared" si="0"/>
        <v>0</v>
      </c>
      <c r="F15" s="30"/>
    </row>
    <row r="16" spans="1:7" ht="21">
      <c r="A16" s="367">
        <v>5</v>
      </c>
      <c r="B16" s="374" t="s">
        <v>566</v>
      </c>
      <c r="C16" s="548">
        <f>SUM(C17:C19)</f>
        <v>235261102.81</v>
      </c>
      <c r="D16" s="548">
        <f>SUM(D17:D19)</f>
        <v>215040.25</v>
      </c>
      <c r="E16" s="548">
        <f>SUM(E17:E19)</f>
        <v>235046062.56</v>
      </c>
      <c r="F16" s="30"/>
    </row>
    <row r="17" spans="1:6" ht="15">
      <c r="A17" s="367">
        <v>5.0999999999999996</v>
      </c>
      <c r="B17" s="375" t="s">
        <v>567</v>
      </c>
      <c r="C17" s="547">
        <v>0</v>
      </c>
      <c r="D17" s="547">
        <v>0</v>
      </c>
      <c r="E17" s="547">
        <f>C17-D17</f>
        <v>0</v>
      </c>
      <c r="F17" s="30"/>
    </row>
    <row r="18" spans="1:6" ht="15">
      <c r="A18" s="367">
        <v>5.2</v>
      </c>
      <c r="B18" s="375" t="s">
        <v>568</v>
      </c>
      <c r="C18" s="547">
        <v>235261102.81</v>
      </c>
      <c r="D18" s="547">
        <v>215040.25</v>
      </c>
      <c r="E18" s="547">
        <f>C18-D18</f>
        <v>235046062.56</v>
      </c>
      <c r="F18" s="30"/>
    </row>
    <row r="19" spans="1:6" ht="15">
      <c r="A19" s="367">
        <v>5.3</v>
      </c>
      <c r="B19" s="376" t="s">
        <v>569</v>
      </c>
      <c r="C19" s="547">
        <v>0</v>
      </c>
      <c r="D19" s="547">
        <v>0</v>
      </c>
      <c r="E19" s="547">
        <f>C19-D19</f>
        <v>0</v>
      </c>
      <c r="F19" s="30"/>
    </row>
    <row r="20" spans="1:6" ht="15">
      <c r="A20" s="367">
        <v>6</v>
      </c>
      <c r="B20" s="372" t="s">
        <v>570</v>
      </c>
      <c r="C20" s="548">
        <f>SUM(C21:C22)</f>
        <v>2637725882.8400002</v>
      </c>
      <c r="D20" s="548">
        <f>SUM(D21:D22)</f>
        <v>0</v>
      </c>
      <c r="E20" s="548">
        <f>SUM(E21:E22)</f>
        <v>2637725882.8400002</v>
      </c>
      <c r="F20" s="30"/>
    </row>
    <row r="21" spans="1:6" ht="15">
      <c r="A21" s="367">
        <v>6.1</v>
      </c>
      <c r="B21" s="375" t="s">
        <v>568</v>
      </c>
      <c r="C21" s="547">
        <v>142907156.88</v>
      </c>
      <c r="D21" s="547">
        <v>0</v>
      </c>
      <c r="E21" s="547">
        <f>C21-D21</f>
        <v>142907156.88</v>
      </c>
      <c r="F21" s="30"/>
    </row>
    <row r="22" spans="1:6" ht="15">
      <c r="A22" s="367">
        <v>6.2</v>
      </c>
      <c r="B22" s="376" t="s">
        <v>569</v>
      </c>
      <c r="C22" s="547">
        <v>2494818725.96</v>
      </c>
      <c r="D22" s="547">
        <v>0</v>
      </c>
      <c r="E22" s="547">
        <f>C22-D22</f>
        <v>2494818725.96</v>
      </c>
      <c r="F22" s="30"/>
    </row>
    <row r="23" spans="1:6" ht="21">
      <c r="A23" s="367">
        <v>7</v>
      </c>
      <c r="B23" s="370" t="s">
        <v>571</v>
      </c>
      <c r="C23" s="547">
        <v>24859354.66</v>
      </c>
      <c r="D23" s="547">
        <v>3796650</v>
      </c>
      <c r="E23" s="547">
        <f>C23-D23</f>
        <v>21062704.66</v>
      </c>
      <c r="F23" s="30"/>
    </row>
    <row r="24" spans="1:6" ht="21">
      <c r="A24" s="367">
        <v>8</v>
      </c>
      <c r="B24" s="377" t="s">
        <v>572</v>
      </c>
      <c r="C24" s="547">
        <v>603813.08847110055</v>
      </c>
      <c r="D24" s="547">
        <v>0</v>
      </c>
      <c r="E24" s="547">
        <f>C24-D24</f>
        <v>603813.08847110055</v>
      </c>
      <c r="F24" s="30"/>
    </row>
    <row r="25" spans="1:6" ht="15">
      <c r="A25" s="367">
        <v>9</v>
      </c>
      <c r="B25" s="373" t="s">
        <v>573</v>
      </c>
      <c r="C25" s="548">
        <f>SUM(C26:C27)</f>
        <v>112451471.18000001</v>
      </c>
      <c r="D25" s="548">
        <f>SUM(D26:D27)</f>
        <v>10870260.66</v>
      </c>
      <c r="E25" s="548">
        <f>SUM(E26:E27)</f>
        <v>101581210.52000001</v>
      </c>
      <c r="F25" s="30"/>
    </row>
    <row r="26" spans="1:6" ht="15">
      <c r="A26" s="367">
        <v>9.1</v>
      </c>
      <c r="B26" s="375" t="s">
        <v>574</v>
      </c>
      <c r="C26" s="547">
        <v>112451471.18000001</v>
      </c>
      <c r="D26" s="547">
        <v>10870260.66</v>
      </c>
      <c r="E26" s="547">
        <f>C26-D26</f>
        <v>101581210.52000001</v>
      </c>
      <c r="F26" s="30"/>
    </row>
    <row r="27" spans="1:6" ht="15">
      <c r="A27" s="367">
        <v>9.1999999999999993</v>
      </c>
      <c r="B27" s="375" t="s">
        <v>575</v>
      </c>
      <c r="C27" s="547">
        <v>0</v>
      </c>
      <c r="D27" s="547">
        <v>0</v>
      </c>
      <c r="E27" s="547">
        <f>C27-D27</f>
        <v>0</v>
      </c>
      <c r="F27" s="30"/>
    </row>
    <row r="28" spans="1:6" ht="15">
      <c r="A28" s="367">
        <v>10</v>
      </c>
      <c r="B28" s="373" t="s">
        <v>576</v>
      </c>
      <c r="C28" s="548">
        <f>SUM(C29:C30)</f>
        <v>11991333.850000001</v>
      </c>
      <c r="D28" s="548">
        <f>SUM(D29:D30)</f>
        <v>11991333</v>
      </c>
      <c r="E28" s="548">
        <f>SUM(E29:E30)</f>
        <v>0.85000000149011612</v>
      </c>
      <c r="F28" s="30"/>
    </row>
    <row r="29" spans="1:6" ht="15">
      <c r="A29" s="367">
        <v>10.1</v>
      </c>
      <c r="B29" s="375" t="s">
        <v>577</v>
      </c>
      <c r="C29" s="547">
        <v>0</v>
      </c>
      <c r="D29" s="547">
        <v>0</v>
      </c>
      <c r="E29" s="547">
        <f>C29-D29</f>
        <v>0</v>
      </c>
      <c r="F29" s="30"/>
    </row>
    <row r="30" spans="1:6" ht="15">
      <c r="A30" s="367">
        <v>10.199999999999999</v>
      </c>
      <c r="B30" s="375" t="s">
        <v>578</v>
      </c>
      <c r="C30" s="547">
        <v>11991333.850000001</v>
      </c>
      <c r="D30" s="547">
        <v>11991333</v>
      </c>
      <c r="E30" s="547">
        <f>C30-D30</f>
        <v>0.85000000149011612</v>
      </c>
      <c r="F30" s="30"/>
    </row>
    <row r="31" spans="1:6" ht="15">
      <c r="A31" s="367">
        <v>11</v>
      </c>
      <c r="B31" s="373" t="s">
        <v>579</v>
      </c>
      <c r="C31" s="548">
        <f>SUM(C32:C33)</f>
        <v>33953.870000000003</v>
      </c>
      <c r="D31" s="548">
        <f>SUM(D32:D33)</f>
        <v>0</v>
      </c>
      <c r="E31" s="548">
        <f>SUM(E32:E33)</f>
        <v>33953.870000000003</v>
      </c>
      <c r="F31" s="30"/>
    </row>
    <row r="32" spans="1:6" ht="15">
      <c r="A32" s="367">
        <v>11.1</v>
      </c>
      <c r="B32" s="375" t="s">
        <v>580</v>
      </c>
      <c r="C32" s="547">
        <v>33953.870000000003</v>
      </c>
      <c r="D32" s="547">
        <v>0</v>
      </c>
      <c r="E32" s="547">
        <f t="shared" ref="E32:E36" si="1">C32-D32</f>
        <v>33953.870000000003</v>
      </c>
      <c r="F32" s="30"/>
    </row>
    <row r="33" spans="1:7" ht="15">
      <c r="A33" s="367">
        <v>11.2</v>
      </c>
      <c r="B33" s="375" t="s">
        <v>581</v>
      </c>
      <c r="C33" s="547">
        <v>0</v>
      </c>
      <c r="D33" s="547">
        <v>0</v>
      </c>
      <c r="E33" s="547">
        <f t="shared" si="1"/>
        <v>0</v>
      </c>
      <c r="F33" s="30"/>
    </row>
    <row r="34" spans="1:7" ht="15">
      <c r="A34" s="367">
        <v>13</v>
      </c>
      <c r="B34" s="373" t="s">
        <v>582</v>
      </c>
      <c r="C34" s="547">
        <v>38275300.799999997</v>
      </c>
      <c r="D34" s="547">
        <v>0</v>
      </c>
      <c r="E34" s="547">
        <f t="shared" si="1"/>
        <v>38275300.799999997</v>
      </c>
      <c r="F34" s="30"/>
    </row>
    <row r="35" spans="1:7" ht="15">
      <c r="A35" s="367">
        <v>13.1</v>
      </c>
      <c r="B35" s="378" t="s">
        <v>583</v>
      </c>
      <c r="C35" s="547">
        <v>18235138.07</v>
      </c>
      <c r="D35" s="547">
        <v>0</v>
      </c>
      <c r="E35" s="547">
        <f t="shared" si="1"/>
        <v>18235138.07</v>
      </c>
      <c r="F35" s="30"/>
    </row>
    <row r="36" spans="1:7" ht="15">
      <c r="A36" s="367">
        <v>13.2</v>
      </c>
      <c r="B36" s="378" t="s">
        <v>584</v>
      </c>
      <c r="C36" s="547">
        <v>0</v>
      </c>
      <c r="D36" s="547">
        <v>0</v>
      </c>
      <c r="E36" s="547">
        <f t="shared" si="1"/>
        <v>0</v>
      </c>
      <c r="F36" s="30"/>
    </row>
    <row r="37" spans="1:7" ht="26.25" thickBot="1">
      <c r="A37" s="108"/>
      <c r="B37" s="204" t="s">
        <v>234</v>
      </c>
      <c r="C37" s="549">
        <f>SUM(C8,C12,C14,C15,C16,C20,C23,C24,C25,C28,C31,C34)</f>
        <v>3527553346.0314708</v>
      </c>
      <c r="D37" s="549">
        <f>SUM(D8,D12,D14,D15,D16,D20,D23,D24,D25,D28,D31,D34)</f>
        <v>26873283.91</v>
      </c>
      <c r="E37" s="549">
        <f>SUM(E8,E12,E14,E15,E16,E20,E23,E24,E25,E28,E31,E34)</f>
        <v>3500680062.1214709</v>
      </c>
    </row>
    <row r="38" spans="1:7">
      <c r="A38" s="18"/>
      <c r="B38" s="18"/>
      <c r="C38" s="18"/>
      <c r="D38" s="18"/>
      <c r="E38" s="18"/>
    </row>
    <row r="39" spans="1:7">
      <c r="A39" s="18"/>
      <c r="B39" s="18"/>
      <c r="C39" s="18"/>
      <c r="D39" s="18"/>
      <c r="E39" s="18"/>
    </row>
    <row r="41" spans="1:7" s="17" customFormat="1">
      <c r="B41" s="55"/>
      <c r="F41" s="18"/>
      <c r="G41" s="18"/>
    </row>
    <row r="42" spans="1:7" s="17" customFormat="1">
      <c r="B42" s="55"/>
      <c r="F42" s="18"/>
      <c r="G42" s="18"/>
    </row>
    <row r="43" spans="1:7" s="17" customFormat="1">
      <c r="B43" s="55"/>
      <c r="F43" s="18"/>
      <c r="G43" s="18"/>
    </row>
    <row r="44" spans="1:7" s="17" customFormat="1">
      <c r="B44" s="55"/>
      <c r="F44" s="18"/>
      <c r="G44" s="18"/>
    </row>
    <row r="45" spans="1:7" s="17" customFormat="1">
      <c r="B45" s="55"/>
      <c r="F45" s="18"/>
      <c r="G45" s="18"/>
    </row>
    <row r="46" spans="1:7" s="17" customFormat="1">
      <c r="B46" s="55"/>
      <c r="F46" s="18"/>
      <c r="G46" s="18"/>
    </row>
    <row r="47" spans="1:7" s="17" customFormat="1">
      <c r="B47" s="55"/>
      <c r="F47" s="18"/>
      <c r="G47" s="18"/>
    </row>
    <row r="48" spans="1:7" s="17" customFormat="1">
      <c r="B48" s="55"/>
      <c r="F48" s="18"/>
      <c r="G48" s="18"/>
    </row>
    <row r="49" spans="2:7" s="17" customFormat="1">
      <c r="B49" s="55"/>
      <c r="F49" s="18"/>
      <c r="G49" s="18"/>
    </row>
    <row r="50" spans="2:7" s="17" customFormat="1">
      <c r="B50" s="55"/>
      <c r="F50" s="18"/>
      <c r="G50" s="18"/>
    </row>
    <row r="51" spans="2:7" s="17" customFormat="1">
      <c r="B51" s="55"/>
      <c r="F51" s="18"/>
      <c r="G51" s="18"/>
    </row>
    <row r="52" spans="2:7" s="17" customFormat="1">
      <c r="B52" s="55"/>
      <c r="F52" s="18"/>
      <c r="G52" s="18"/>
    </row>
    <row r="53" spans="2:7" s="17" customFormat="1">
      <c r="B53" s="55"/>
      <c r="F53" s="18"/>
      <c r="G53" s="18"/>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90" zoomScaleNormal="90" workbookViewId="0">
      <pane xSplit="1" ySplit="4" topLeftCell="B5" activePane="bottomRight" state="frozen"/>
      <selection activeCell="B15" sqref="B15"/>
      <selection pane="topRight" activeCell="B15" sqref="B15"/>
      <selection pane="bottomLeft" activeCell="B15" sqref="B15"/>
      <selection pane="bottomRight" activeCell="B26" sqref="B26"/>
    </sheetView>
  </sheetViews>
  <sheetFormatPr defaultColWidth="9.140625" defaultRowHeight="12.75" outlineLevelRow="1"/>
  <cols>
    <col min="1" max="1" width="9.5703125" style="17" bestFit="1" customWidth="1"/>
    <col min="2" max="2" width="114.28515625" style="17" customWidth="1"/>
    <col min="3" max="3" width="18.85546875" style="17" customWidth="1"/>
    <col min="4" max="4" width="25.42578125" style="17" customWidth="1"/>
    <col min="5" max="5" width="24.28515625" style="17" customWidth="1"/>
    <col min="6" max="6" width="24" style="17" customWidth="1"/>
    <col min="7" max="7" width="10" style="17" bestFit="1" customWidth="1"/>
    <col min="8" max="8" width="12" style="17" bestFit="1" customWidth="1"/>
    <col min="9" max="9" width="12.5703125" style="17" bestFit="1" customWidth="1"/>
    <col min="10" max="16384" width="9.140625" style="17"/>
  </cols>
  <sheetData>
    <row r="1" spans="1:6">
      <c r="A1" s="15" t="s">
        <v>30</v>
      </c>
      <c r="B1" s="16" t="str">
        <f>'Info '!C2</f>
        <v>JSC "BASISBANK"</v>
      </c>
    </row>
    <row r="2" spans="1:6" s="50" customFormat="1" ht="15.75" customHeight="1">
      <c r="A2" s="15" t="s">
        <v>31</v>
      </c>
      <c r="B2" s="571">
        <f>'1. key ratios '!B2</f>
        <v>45291</v>
      </c>
      <c r="C2" s="17"/>
      <c r="D2" s="17"/>
      <c r="E2" s="17"/>
      <c r="F2" s="17"/>
    </row>
    <row r="3" spans="1:6" s="50" customFormat="1" ht="15.75" customHeight="1">
      <c r="C3" s="17"/>
      <c r="D3" s="17"/>
      <c r="E3" s="17"/>
      <c r="F3" s="17"/>
    </row>
    <row r="4" spans="1:6" s="50" customFormat="1" ht="13.5" thickBot="1">
      <c r="A4" s="50" t="s">
        <v>46</v>
      </c>
      <c r="B4" s="205" t="s">
        <v>551</v>
      </c>
      <c r="C4" s="51" t="s">
        <v>35</v>
      </c>
      <c r="D4" s="17"/>
      <c r="E4" s="17"/>
      <c r="F4" s="17"/>
    </row>
    <row r="5" spans="1:6">
      <c r="A5" s="156">
        <v>1</v>
      </c>
      <c r="B5" s="206" t="s">
        <v>553</v>
      </c>
      <c r="C5" s="157">
        <f>'7. LI1 '!E37</f>
        <v>3500680062.1214709</v>
      </c>
    </row>
    <row r="6" spans="1:6" s="158" customFormat="1">
      <c r="A6" s="56">
        <v>2.1</v>
      </c>
      <c r="B6" s="153" t="s">
        <v>214</v>
      </c>
      <c r="C6" s="100">
        <v>596771274.68859994</v>
      </c>
    </row>
    <row r="7" spans="1:6" s="42" customFormat="1" outlineLevel="1">
      <c r="A7" s="36">
        <v>2.2000000000000002</v>
      </c>
      <c r="B7" s="37" t="s">
        <v>215</v>
      </c>
      <c r="C7" s="159">
        <v>0</v>
      </c>
    </row>
    <row r="8" spans="1:6" s="42" customFormat="1">
      <c r="A8" s="36">
        <v>3</v>
      </c>
      <c r="B8" s="154" t="s">
        <v>552</v>
      </c>
      <c r="C8" s="160">
        <f>SUM(C5:C7)</f>
        <v>4097451336.810071</v>
      </c>
    </row>
    <row r="9" spans="1:6" s="158" customFormat="1">
      <c r="A9" s="56">
        <v>4</v>
      </c>
      <c r="B9" s="58" t="s">
        <v>48</v>
      </c>
      <c r="C9" s="100"/>
    </row>
    <row r="10" spans="1:6" s="42" customFormat="1" outlineLevel="1">
      <c r="A10" s="36">
        <v>5.0999999999999996</v>
      </c>
      <c r="B10" s="37" t="s">
        <v>216</v>
      </c>
      <c r="C10" s="159">
        <v>-256365808.90410995</v>
      </c>
    </row>
    <row r="11" spans="1:6" s="42" customFormat="1" outlineLevel="1">
      <c r="A11" s="36">
        <v>5.2</v>
      </c>
      <c r="B11" s="37" t="s">
        <v>217</v>
      </c>
      <c r="C11" s="159">
        <v>0</v>
      </c>
    </row>
    <row r="12" spans="1:6" s="42" customFormat="1">
      <c r="A12" s="36">
        <v>6</v>
      </c>
      <c r="B12" s="152" t="s">
        <v>357</v>
      </c>
      <c r="C12" s="159"/>
    </row>
    <row r="13" spans="1:6" s="42" customFormat="1" ht="13.5" thickBot="1">
      <c r="A13" s="38">
        <v>7</v>
      </c>
      <c r="B13" s="155" t="s">
        <v>177</v>
      </c>
      <c r="C13" s="161">
        <f>SUM(C8:C12)</f>
        <v>3841085527.905961</v>
      </c>
    </row>
    <row r="15" spans="1:6">
      <c r="A15" s="173"/>
      <c r="B15" s="43"/>
    </row>
    <row r="16" spans="1:6">
      <c r="A16" s="173"/>
      <c r="B16" s="173"/>
    </row>
    <row r="17" spans="1:5" ht="15">
      <c r="A17" s="168"/>
      <c r="B17" s="169"/>
      <c r="C17" s="173"/>
      <c r="D17" s="173"/>
      <c r="E17" s="173"/>
    </row>
    <row r="18" spans="1:5" ht="15">
      <c r="A18" s="174"/>
      <c r="B18" s="175"/>
      <c r="C18" s="173"/>
      <c r="D18" s="173"/>
      <c r="E18" s="173"/>
    </row>
    <row r="19" spans="1:5">
      <c r="A19" s="176"/>
      <c r="B19" s="170"/>
      <c r="C19" s="173"/>
      <c r="D19" s="173"/>
      <c r="E19" s="173"/>
    </row>
    <row r="20" spans="1:5">
      <c r="A20" s="177"/>
      <c r="B20" s="171"/>
      <c r="C20" s="173"/>
      <c r="D20" s="173"/>
      <c r="E20" s="173"/>
    </row>
    <row r="21" spans="1:5">
      <c r="A21" s="177"/>
      <c r="B21" s="175"/>
      <c r="C21" s="173"/>
      <c r="D21" s="173"/>
      <c r="E21" s="173"/>
    </row>
    <row r="22" spans="1:5">
      <c r="A22" s="176"/>
      <c r="B22" s="172"/>
      <c r="C22" s="173"/>
      <c r="D22" s="173"/>
      <c r="E22" s="173"/>
    </row>
    <row r="23" spans="1:5">
      <c r="A23" s="177"/>
      <c r="B23" s="171"/>
      <c r="C23" s="173"/>
      <c r="D23" s="173"/>
      <c r="E23" s="173"/>
    </row>
    <row r="24" spans="1:5">
      <c r="A24" s="177"/>
      <c r="B24" s="171"/>
      <c r="C24" s="173"/>
      <c r="D24" s="173"/>
      <c r="E24" s="173"/>
    </row>
    <row r="25" spans="1:5">
      <c r="A25" s="177"/>
      <c r="B25" s="178"/>
      <c r="C25" s="173"/>
      <c r="D25" s="173"/>
      <c r="E25" s="173"/>
    </row>
    <row r="26" spans="1:5">
      <c r="A26" s="177"/>
      <c r="B26" s="175"/>
      <c r="C26" s="173"/>
      <c r="D26" s="173"/>
      <c r="E26" s="173"/>
    </row>
    <row r="27" spans="1:5">
      <c r="A27" s="173"/>
      <c r="B27" s="179"/>
      <c r="C27" s="173"/>
      <c r="D27" s="173"/>
      <c r="E27" s="173"/>
    </row>
    <row r="28" spans="1:5">
      <c r="A28" s="173"/>
      <c r="B28" s="179"/>
      <c r="C28" s="173"/>
      <c r="D28" s="173"/>
      <c r="E28" s="173"/>
    </row>
    <row r="29" spans="1:5">
      <c r="A29" s="173"/>
      <c r="B29" s="179"/>
      <c r="C29" s="173"/>
      <c r="D29" s="173"/>
      <c r="E29" s="173"/>
    </row>
    <row r="30" spans="1:5">
      <c r="A30" s="173"/>
      <c r="B30" s="179"/>
      <c r="C30" s="173"/>
      <c r="D30" s="173"/>
      <c r="E30" s="173"/>
    </row>
    <row r="31" spans="1:5">
      <c r="A31" s="173"/>
      <c r="B31" s="179"/>
      <c r="C31" s="173"/>
      <c r="D31" s="173"/>
      <c r="E31" s="173"/>
    </row>
    <row r="32" spans="1:5">
      <c r="A32" s="173"/>
      <c r="B32" s="179"/>
      <c r="C32" s="173"/>
      <c r="D32" s="173"/>
      <c r="E32" s="173"/>
    </row>
    <row r="33" spans="1:5">
      <c r="A33" s="173"/>
      <c r="B33" s="179"/>
      <c r="C33" s="173"/>
      <c r="D33" s="173"/>
      <c r="E33" s="17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QI+FK+s4J437LNXHnfGbsc0WZpxyoh2+IzAGaxkqA7k=</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5w0RBqtQ7sHvIwTGH0p1ACHWzOxGCQ4ERZd0YMGcwvI=</DigestValue>
    </Reference>
  </SignedInfo>
  <SignatureValue>DxdIRa5PMJjqvs87cjrgUagbGjuEmBTgAoxLUfrCZ2QCu0bqSxmlbjRWRNj/qH9IIwG9uuRlrBaN
23sVYZ+NIiAET/g2oQYMBjObr3dDxNRrlDJVKehpCDpUAcVcH2rYVpgmqcKdFPe+poMs4zxSgy5e
Hx3LT/1FtnkcSBzoinaWM0neZ7VaqMBc1zMGZ6o9qavfDPSNP306mMRt2FLB/ecdc7pQZE2d81Qb
fy6MfZlEB4GTcePNangQ9Wy+k+Vz8O+pGprzpkU4yIFdftxX09WqKfLnVOMB3tCn6czW2++TRMVK
GP14g/u0ZPfpZyn7RcKvcCq05Sl83WRxHNHbQw==</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Ys5X4o1dN1qyAGtI4uBdMVyfwenkv9v6ZRTFmVV0+Uw=</DigestValue>
      </Reference>
      <Reference URI="/xl/drawings/drawing1.xml?ContentType=application/vnd.openxmlformats-officedocument.drawing+xml">
        <DigestMethod Algorithm="http://www.w3.org/2001/04/xmlenc#sha256"/>
        <DigestValue>ULAQztemYKmWrBtQVsN0NAyE/EBZ5g9mYZF92M5GZVU=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86+sc8Rko5cNZ5BGa++/4xNznWSElckK3iS1B5pTwDQ=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iE26OokMEnQMYiWgMfFhVXzSbn0Dmk333xx6Y+G1iUw=</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wbpUUbeaDbv4qytYZi1cGoWBPHfKEaPvOgxI2Z4te2w=</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tpyXT1ckTOWmhsPD6P1kt9ny7vsa8Vtdba9Q82iw1f4=</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gLi00E5QIaT8FROYyn9mmvOzvnpRkYSajWGRdtjoEcE=</DigestValue>
      </Reference>
      <Reference URI="/xl/styles.xml?ContentType=application/vnd.openxmlformats-officedocument.spreadsheetml.styles+xml">
        <DigestMethod Algorithm="http://www.w3.org/2001/04/xmlenc#sha256"/>
        <DigestValue>cjTimivHFlQSWDqouUVDZ4Q5pMQvQg6NG8kS8pWUfCE=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aDMAP0tN9z1t5x8XCDuqFXGEltKjMd+IuvhHyY6w7o4=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xSEj7f0dwWdkYUVUHUpeUQJ7g2hoSF+9evqrsNavw/w=</DigestValue>
      </Reference>
      <Reference URI="/xl/worksheets/sheet10.xml?ContentType=application/vnd.openxmlformats-officedocument.spreadsheetml.worksheet+xml">
        <DigestMethod Algorithm="http://www.w3.org/2001/04/xmlenc#sha256"/>
        <DigestValue>fMHDHeONG7ruDa6pcGRrUILas25LKTfzGJTj2wiHWNs=</DigestValue>
      </Reference>
      <Reference URI="/xl/worksheets/sheet11.xml?ContentType=application/vnd.openxmlformats-officedocument.spreadsheetml.worksheet+xml">
        <DigestMethod Algorithm="http://www.w3.org/2001/04/xmlenc#sha256"/>
        <DigestValue>66D/+23Aa2apM6OVE7Mddqtd4lB+Q6C0KWj1nwAanxs=</DigestValue>
      </Reference>
      <Reference URI="/xl/worksheets/sheet12.xml?ContentType=application/vnd.openxmlformats-officedocument.spreadsheetml.worksheet+xml">
        <DigestMethod Algorithm="http://www.w3.org/2001/04/xmlenc#sha256"/>
        <DigestValue>odFjUN4caN1ovDgRaBUQLwMZo66HMYdQOjS9ltro//I=</DigestValue>
      </Reference>
      <Reference URI="/xl/worksheets/sheet13.xml?ContentType=application/vnd.openxmlformats-officedocument.spreadsheetml.worksheet+xml">
        <DigestMethod Algorithm="http://www.w3.org/2001/04/xmlenc#sha256"/>
        <DigestValue>pMi80U7oQy107hTOORb4ctxTZ3W/ILpuWK1pWP/ewIU=</DigestValue>
      </Reference>
      <Reference URI="/xl/worksheets/sheet14.xml?ContentType=application/vnd.openxmlformats-officedocument.spreadsheetml.worksheet+xml">
        <DigestMethod Algorithm="http://www.w3.org/2001/04/xmlenc#sha256"/>
        <DigestValue>0Cqu6hkHAOY1TyjzwdD2PBiaVUVOvKQkF5OR0cy4Izc=</DigestValue>
      </Reference>
      <Reference URI="/xl/worksheets/sheet15.xml?ContentType=application/vnd.openxmlformats-officedocument.spreadsheetml.worksheet+xml">
        <DigestMethod Algorithm="http://www.w3.org/2001/04/xmlenc#sha256"/>
        <DigestValue>RFzvpGw74M6kIaegdqI2y9RWDBWUPKcSFMmU9ObPgew=</DigestValue>
      </Reference>
      <Reference URI="/xl/worksheets/sheet16.xml?ContentType=application/vnd.openxmlformats-officedocument.spreadsheetml.worksheet+xml">
        <DigestMethod Algorithm="http://www.w3.org/2001/04/xmlenc#sha256"/>
        <DigestValue>ipFw51Zi/HjFYhxd7T/Myu29Mm/8+Nx1etMCT03kefM=</DigestValue>
      </Reference>
      <Reference URI="/xl/worksheets/sheet17.xml?ContentType=application/vnd.openxmlformats-officedocument.spreadsheetml.worksheet+xml">
        <DigestMethod Algorithm="http://www.w3.org/2001/04/xmlenc#sha256"/>
        <DigestValue>FoxZA843/Rdpf0y5/oljn3P8PNd8mN2IH511/7RZXjk=</DigestValue>
      </Reference>
      <Reference URI="/xl/worksheets/sheet18.xml?ContentType=application/vnd.openxmlformats-officedocument.spreadsheetml.worksheet+xml">
        <DigestMethod Algorithm="http://www.w3.org/2001/04/xmlenc#sha256"/>
        <DigestValue>Sb5FZmTwFhh68NSLbL18+z2uhl0KjK3/XpgtOb5Xw5Y=</DigestValue>
      </Reference>
      <Reference URI="/xl/worksheets/sheet19.xml?ContentType=application/vnd.openxmlformats-officedocument.spreadsheetml.worksheet+xml">
        <DigestMethod Algorithm="http://www.w3.org/2001/04/xmlenc#sha256"/>
        <DigestValue>T/FMNwpojNBNukyi1fTItBiW/sdwlK/nvubxUYyaAK8=</DigestValue>
      </Reference>
      <Reference URI="/xl/worksheets/sheet2.xml?ContentType=application/vnd.openxmlformats-officedocument.spreadsheetml.worksheet+xml">
        <DigestMethod Algorithm="http://www.w3.org/2001/04/xmlenc#sha256"/>
        <DigestValue>Bzl6C497myPInwGxQdRWyCIEy+AQdwW7s2YGcPbiKss=</DigestValue>
      </Reference>
      <Reference URI="/xl/worksheets/sheet20.xml?ContentType=application/vnd.openxmlformats-officedocument.spreadsheetml.worksheet+xml">
        <DigestMethod Algorithm="http://www.w3.org/2001/04/xmlenc#sha256"/>
        <DigestValue>1QwsD6a5dfMgmpbRbOOlNG76SPKZFwDwbiZKvPKZlYA=</DigestValue>
      </Reference>
      <Reference URI="/xl/worksheets/sheet21.xml?ContentType=application/vnd.openxmlformats-officedocument.spreadsheetml.worksheet+xml">
        <DigestMethod Algorithm="http://www.w3.org/2001/04/xmlenc#sha256"/>
        <DigestValue>CxZBqsISff3h20m0FW/3kHvx9VxxEwW/DVBi3/yAXR8=</DigestValue>
      </Reference>
      <Reference URI="/xl/worksheets/sheet22.xml?ContentType=application/vnd.openxmlformats-officedocument.spreadsheetml.worksheet+xml">
        <DigestMethod Algorithm="http://www.w3.org/2001/04/xmlenc#sha256"/>
        <DigestValue>a/2MqZCmjNAtGxCgo7zfsOR7ZwdPiiOhMg6en/x8LDc=</DigestValue>
      </Reference>
      <Reference URI="/xl/worksheets/sheet23.xml?ContentType=application/vnd.openxmlformats-officedocument.spreadsheetml.worksheet+xml">
        <DigestMethod Algorithm="http://www.w3.org/2001/04/xmlenc#sha256"/>
        <DigestValue>fgcmzrjfN1XfUTeTwG/roT/cYqLGb5jSwBl5OiVlxts=</DigestValue>
      </Reference>
      <Reference URI="/xl/worksheets/sheet24.xml?ContentType=application/vnd.openxmlformats-officedocument.spreadsheetml.worksheet+xml">
        <DigestMethod Algorithm="http://www.w3.org/2001/04/xmlenc#sha256"/>
        <DigestValue>TSnKNb3XgYvFerAe3HWKEPihrgkUT7Uj/25XYym9ZQg=</DigestValue>
      </Reference>
      <Reference URI="/xl/worksheets/sheet25.xml?ContentType=application/vnd.openxmlformats-officedocument.spreadsheetml.worksheet+xml">
        <DigestMethod Algorithm="http://www.w3.org/2001/04/xmlenc#sha256"/>
        <DigestValue>qnkOdAzDY5izxU4HIzns13TIKbg22VJU39VgpB23IAs=</DigestValue>
      </Reference>
      <Reference URI="/xl/worksheets/sheet26.xml?ContentType=application/vnd.openxmlformats-officedocument.spreadsheetml.worksheet+xml">
        <DigestMethod Algorithm="http://www.w3.org/2001/04/xmlenc#sha256"/>
        <DigestValue>uUDDVaA/7UM4g769bR2arbsDaHyv5dceu+bcTRtPQzA=</DigestValue>
      </Reference>
      <Reference URI="/xl/worksheets/sheet27.xml?ContentType=application/vnd.openxmlformats-officedocument.spreadsheetml.worksheet+xml">
        <DigestMethod Algorithm="http://www.w3.org/2001/04/xmlenc#sha256"/>
        <DigestValue>b7DrPnug+uA44dXXcVJDZPYDL7N3Cwk9MVCobj4kkJY=</DigestValue>
      </Reference>
      <Reference URI="/xl/worksheets/sheet28.xml?ContentType=application/vnd.openxmlformats-officedocument.spreadsheetml.worksheet+xml">
        <DigestMethod Algorithm="http://www.w3.org/2001/04/xmlenc#sha256"/>
        <DigestValue>5+FDd0SYFbKYEo/9SqOoIfxMZFK77YZg6+xSWMgJrSA=</DigestValue>
      </Reference>
      <Reference URI="/xl/worksheets/sheet29.xml?ContentType=application/vnd.openxmlformats-officedocument.spreadsheetml.worksheet+xml">
        <DigestMethod Algorithm="http://www.w3.org/2001/04/xmlenc#sha256"/>
        <DigestValue>un48M3MNYDFLv3mZbDE6H+ryhiyj97hM2P+DYiIC1c8=</DigestValue>
      </Reference>
      <Reference URI="/xl/worksheets/sheet3.xml?ContentType=application/vnd.openxmlformats-officedocument.spreadsheetml.worksheet+xml">
        <DigestMethod Algorithm="http://www.w3.org/2001/04/xmlenc#sha256"/>
        <DigestValue>w2QuvAbbgkIEF+Fr1kmK1RqJlxA6KmQgRezBBiD9ztM=</DigestValue>
      </Reference>
      <Reference URI="/xl/worksheets/sheet4.xml?ContentType=application/vnd.openxmlformats-officedocument.spreadsheetml.worksheet+xml">
        <DigestMethod Algorithm="http://www.w3.org/2001/04/xmlenc#sha256"/>
        <DigestValue>EqdwXMvB6h/AV0IxNQyZv+UBwb+EySunN/QYtGu4zRA=</DigestValue>
      </Reference>
      <Reference URI="/xl/worksheets/sheet5.xml?ContentType=application/vnd.openxmlformats-officedocument.spreadsheetml.worksheet+xml">
        <DigestMethod Algorithm="http://www.w3.org/2001/04/xmlenc#sha256"/>
        <DigestValue>x/P5tV7ZSV25EYFOlvCw+d+XMdWOl1+kWh7j+Jtug3I=</DigestValue>
      </Reference>
      <Reference URI="/xl/worksheets/sheet6.xml?ContentType=application/vnd.openxmlformats-officedocument.spreadsheetml.worksheet+xml">
        <DigestMethod Algorithm="http://www.w3.org/2001/04/xmlenc#sha256"/>
        <DigestValue>CQ4P5FugyDlrU+o6PbRBxoBhSUCeGcBzK8cEQO2xXTg=</DigestValue>
      </Reference>
      <Reference URI="/xl/worksheets/sheet7.xml?ContentType=application/vnd.openxmlformats-officedocument.spreadsheetml.worksheet+xml">
        <DigestMethod Algorithm="http://www.w3.org/2001/04/xmlenc#sha256"/>
        <DigestValue>C8Hk1dm0CUaNq2Ib74YbKh7gOD5nCdEam7vrWg8mUOs=</DigestValue>
      </Reference>
      <Reference URI="/xl/worksheets/sheet8.xml?ContentType=application/vnd.openxmlformats-officedocument.spreadsheetml.worksheet+xml">
        <DigestMethod Algorithm="http://www.w3.org/2001/04/xmlenc#sha256"/>
        <DigestValue>uqTp7ypOoAPcjpMNUhaDcjUDeJ5IqXLgAUkqrotJwAg=</DigestValue>
      </Reference>
      <Reference URI="/xl/worksheets/sheet9.xml?ContentType=application/vnd.openxmlformats-officedocument.spreadsheetml.worksheet+xml">
        <DigestMethod Algorithm="http://www.w3.org/2001/04/xmlenc#sha256"/>
        <DigestValue>soN0tATIGQRyfY5GeQDrs1yx/F5BnoXUCu6KQ+GJjas=</DigestValue>
      </Reference>
    </Manifest>
    <SignatureProperties>
      <SignatureProperty Id="idSignatureTime" Target="#idPackageSignature">
        <mdssi:SignatureTime xmlns:mdssi="http://schemas.openxmlformats.org/package/2006/digital-signature">
          <mdssi:Format>YYYY-MM-DDThh:mm:ssTZD</mdssi:Format>
          <mdssi:Value>2024-02-12T11:40:29Z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2024-02-12T11:40:29Z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2024-02-07T15:54:08Z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